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928"/>
  <workbookPr date1904="1"/>
  <mc:AlternateContent xmlns:mc="http://schemas.openxmlformats.org/markup-compatibility/2006">
    <mc:Choice Requires="x15">
      <x15ac:absPath xmlns:x15ac="http://schemas.microsoft.com/office/spreadsheetml/2010/11/ac" url="C:\MyStuff\Coding\Streamlite\streamlite_damodaran_returns_sbb\"/>
    </mc:Choice>
  </mc:AlternateContent>
  <xr:revisionPtr revIDLastSave="0" documentId="8_{B74C8F42-3B8C-496D-BC2C-7503CE3CEA25}" xr6:coauthVersionLast="47" xr6:coauthVersionMax="47" xr10:uidLastSave="{00000000-0000-0000-0000-000000000000}"/>
  <bookViews>
    <workbookView xWindow="780" yWindow="780" windowWidth="21600" windowHeight="11835" firstSheet="1" activeTab="1"/>
  </bookViews>
  <sheets>
    <sheet name="Explanations and FAQ" sheetId="17" r:id="rId1"/>
    <sheet name="Returns by year" sheetId="1" r:id="rId2"/>
    <sheet name="Home Prices" sheetId="18" r:id="rId3"/>
    <sheet name="S&amp;P 500 &amp; Raw Data" sheetId="2" r:id="rId4"/>
    <sheet name="T. Bond yield &amp; return" sheetId="4" r:id="rId5"/>
    <sheet name="T. Bill rates" sheetId="3" r:id="rId6"/>
    <sheet name="Inflation Rate" sheetId="7" r:id="rId7"/>
    <sheet name="Summary for ppt" sheetId="5" r:id="rId8"/>
    <sheet name="Home Prices (Raw Data)" sheetId="6" r:id="rId9"/>
    <sheet name="Moody's Rates" sheetId="8" r:id="rId10"/>
    <sheet name="Gold Prices" sheetId="9" r:id="rId11"/>
    <sheet name="Sheet10" sheetId="10" r:id="rId12"/>
    <sheet name="Sheet11" sheetId="11" r:id="rId13"/>
    <sheet name="Sheet12" sheetId="12" r:id="rId14"/>
    <sheet name="Sheet13" sheetId="13" r:id="rId15"/>
    <sheet name="Sheet14" sheetId="14" r:id="rId16"/>
    <sheet name="Sheet15" sheetId="15" r:id="rId17"/>
    <sheet name="Sheet16" sheetId="16" r:id="rId18"/>
  </sheets>
  <definedNames>
    <definedName name="HTML_CodePage" hidden="1">1252</definedName>
    <definedName name="HTML_Control" hidden="1">{"'Sheet1'!$A$1:$G$85"}</definedName>
    <definedName name="HTML_Description" hidden="1">""</definedName>
    <definedName name="HTML_Email" hidden="1">""</definedName>
    <definedName name="HTML_Header" hidden="1">"Sheet1"</definedName>
    <definedName name="HTML_LastUpdate" hidden="1">"2/24/99"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HD:HomePageStuff:New_Home_Page:datafile:histret.html"</definedName>
    <definedName name="HTML_Title" hidden="1">"Historical Returns on Stocks, Bonds and Bills"</definedName>
    <definedName name="HTML1_1" hidden="1">"[ReturnsHistorical]Sheet1!$A$1:$D$77"</definedName>
    <definedName name="HTML1_10" hidden="1">""</definedName>
    <definedName name="HTML1_11" hidden="1">1</definedName>
    <definedName name="HTML1_12" hidden="1">"Zip 100:New_Home_Page:datafile:histret.html"</definedName>
    <definedName name="HTML1_2" hidden="1">1</definedName>
    <definedName name="HTML1_3" hidden="1">"ReturnsHistorical"</definedName>
    <definedName name="HTML1_4" hidden="1">"Historical Returns on Stocks, Bonds and Bills"</definedName>
    <definedName name="HTML1_5" hidden="1">"Ibbotson Data"</definedName>
    <definedName name="HTML1_6" hidden="1">-4146</definedName>
    <definedName name="HTML1_7" hidden="1">-4146</definedName>
    <definedName name="HTML1_8" hidden="1">"3/17/97"</definedName>
    <definedName name="HTML1_9" hidden="1">"Aswath Damodaran"</definedName>
    <definedName name="HTML2_1" hidden="1">"[histret.xls]Sheet1!$A$1:$G$85"</definedName>
    <definedName name="HTML2_10" hidden="1">""</definedName>
    <definedName name="HTML2_11" hidden="1">1</definedName>
    <definedName name="HTML2_12" hidden="1">"Macintosh HD:New_Home_Page:datafile:histret.html"</definedName>
    <definedName name="HTML2_2" hidden="1">1</definedName>
    <definedName name="HTML2_3" hidden="1">"Historical Returns"</definedName>
    <definedName name="HTML2_4" hidden="1">"Historical Returns on Stocks, Bonds and Bills"</definedName>
    <definedName name="HTML2_5" hidden="1">""</definedName>
    <definedName name="HTML2_6" hidden="1">1</definedName>
    <definedName name="HTML2_7" hidden="1">1</definedName>
    <definedName name="HTML2_8" hidden="1">"2/3/98"</definedName>
    <definedName name="HTML2_9" hidden="1">"Aswath Damodaran"</definedName>
    <definedName name="HTMLCount" hidden="1">2</definedName>
  </definedNames>
  <calcPr calcId="191029"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1" l="1"/>
  <c r="G113" i="1"/>
  <c r="D113" i="1"/>
  <c r="B113" i="1"/>
  <c r="O113" i="1"/>
  <c r="C142" i="6"/>
  <c r="K98" i="2"/>
  <c r="J98" i="2"/>
  <c r="H98" i="2"/>
  <c r="D98" i="2"/>
  <c r="F98" i="2"/>
  <c r="C103" i="4"/>
  <c r="X113" i="1"/>
  <c r="G112" i="1"/>
  <c r="X112" i="1"/>
  <c r="G111" i="1"/>
  <c r="G110" i="1"/>
  <c r="G109" i="1"/>
  <c r="X109" i="1"/>
  <c r="G108" i="1"/>
  <c r="G107" i="1"/>
  <c r="G106" i="1"/>
  <c r="G105" i="1"/>
  <c r="G104" i="1"/>
  <c r="G103" i="1"/>
  <c r="G102" i="1"/>
  <c r="G101" i="1"/>
  <c r="G100" i="1"/>
  <c r="G99" i="1"/>
  <c r="G98" i="1"/>
  <c r="G97" i="1"/>
  <c r="G96" i="1"/>
  <c r="G95" i="1"/>
  <c r="G94" i="1"/>
  <c r="G93" i="1"/>
  <c r="X93" i="1"/>
  <c r="G92" i="1"/>
  <c r="G91" i="1"/>
  <c r="G90" i="1"/>
  <c r="G89" i="1"/>
  <c r="G88" i="1"/>
  <c r="G87" i="1"/>
  <c r="G86" i="1"/>
  <c r="G85" i="1"/>
  <c r="X85" i="1"/>
  <c r="G84" i="1"/>
  <c r="G83" i="1"/>
  <c r="G82" i="1"/>
  <c r="G81" i="1"/>
  <c r="G80" i="1"/>
  <c r="G79" i="1"/>
  <c r="G78" i="1"/>
  <c r="G77" i="1"/>
  <c r="G76" i="1"/>
  <c r="G75" i="1"/>
  <c r="G74" i="1"/>
  <c r="G73" i="1"/>
  <c r="G72" i="1"/>
  <c r="G71" i="1"/>
  <c r="G70" i="1"/>
  <c r="G69" i="1"/>
  <c r="G68" i="1"/>
  <c r="G67" i="1"/>
  <c r="G66" i="1"/>
  <c r="G65" i="1"/>
  <c r="G64" i="1"/>
  <c r="G117" i="1"/>
  <c r="G63" i="1"/>
  <c r="G62" i="1"/>
  <c r="G61" i="1"/>
  <c r="G60" i="1"/>
  <c r="G59" i="1"/>
  <c r="G58" i="1"/>
  <c r="G57" i="1"/>
  <c r="G56" i="1"/>
  <c r="G55" i="1"/>
  <c r="G54" i="1"/>
  <c r="G53" i="1"/>
  <c r="X53" i="1"/>
  <c r="G52" i="1"/>
  <c r="G51" i="1"/>
  <c r="G50" i="1"/>
  <c r="G49" i="1"/>
  <c r="G48" i="1"/>
  <c r="G47" i="1"/>
  <c r="G46" i="1"/>
  <c r="G45" i="1"/>
  <c r="X45" i="1"/>
  <c r="G44" i="1"/>
  <c r="G43" i="1"/>
  <c r="G42" i="1"/>
  <c r="G41" i="1"/>
  <c r="G40" i="1"/>
  <c r="G39" i="1"/>
  <c r="G38" i="1"/>
  <c r="G37" i="1"/>
  <c r="G36" i="1"/>
  <c r="G35" i="1"/>
  <c r="G34" i="1"/>
  <c r="G33" i="1"/>
  <c r="G32" i="1"/>
  <c r="X32" i="1"/>
  <c r="G31" i="1"/>
  <c r="G30" i="1"/>
  <c r="G29" i="1"/>
  <c r="X29" i="1"/>
  <c r="G28" i="1"/>
  <c r="G27" i="1"/>
  <c r="G26" i="1"/>
  <c r="G25" i="1"/>
  <c r="G24" i="1"/>
  <c r="G23" i="1"/>
  <c r="G22" i="1"/>
  <c r="G21" i="1"/>
  <c r="G20" i="1"/>
  <c r="G19" i="1"/>
  <c r="M19" i="1"/>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E113" i="1"/>
  <c r="V113" i="1"/>
  <c r="F113" i="1"/>
  <c r="S113" i="1"/>
  <c r="T113" i="1"/>
  <c r="U113" i="1"/>
  <c r="T112" i="1"/>
  <c r="R111" i="1"/>
  <c r="T111" i="1"/>
  <c r="R110" i="1"/>
  <c r="T110" i="1"/>
  <c r="R109" i="1"/>
  <c r="R108" i="1"/>
  <c r="R107" i="1"/>
  <c r="R106" i="1"/>
  <c r="R105" i="1"/>
  <c r="R104" i="1"/>
  <c r="V104" i="1"/>
  <c r="R103" i="1"/>
  <c r="R102" i="1"/>
  <c r="R101" i="1"/>
  <c r="R100" i="1"/>
  <c r="R99" i="1"/>
  <c r="R98" i="1"/>
  <c r="R97" i="1"/>
  <c r="R96" i="1"/>
  <c r="U96" i="1"/>
  <c r="R95" i="1"/>
  <c r="R94" i="1"/>
  <c r="R93" i="1"/>
  <c r="R92" i="1"/>
  <c r="R91" i="1"/>
  <c r="R90" i="1"/>
  <c r="R89" i="1"/>
  <c r="R88" i="1"/>
  <c r="V88" i="1"/>
  <c r="R87" i="1"/>
  <c r="R86" i="1"/>
  <c r="R85" i="1"/>
  <c r="R84" i="1"/>
  <c r="R83" i="1"/>
  <c r="X83" i="1"/>
  <c r="R82" i="1"/>
  <c r="R81" i="1"/>
  <c r="R80" i="1"/>
  <c r="R79" i="1"/>
  <c r="R78" i="1"/>
  <c r="R77" i="1"/>
  <c r="R76" i="1"/>
  <c r="R75" i="1"/>
  <c r="U75" i="1"/>
  <c r="R74" i="1"/>
  <c r="R73" i="1"/>
  <c r="R72" i="1"/>
  <c r="R71" i="1"/>
  <c r="R70" i="1"/>
  <c r="R69" i="1"/>
  <c r="R68" i="1"/>
  <c r="R67" i="1"/>
  <c r="R66" i="1"/>
  <c r="R65" i="1"/>
  <c r="R64" i="1"/>
  <c r="V64" i="1"/>
  <c r="R63" i="1"/>
  <c r="R62" i="1"/>
  <c r="R61" i="1"/>
  <c r="R60" i="1"/>
  <c r="R59" i="1"/>
  <c r="S59" i="1"/>
  <c r="R58" i="1"/>
  <c r="R57" i="1"/>
  <c r="R56" i="1"/>
  <c r="R55" i="1"/>
  <c r="R54" i="1"/>
  <c r="R53" i="1"/>
  <c r="R52" i="1"/>
  <c r="R51" i="1"/>
  <c r="R50" i="1"/>
  <c r="R49" i="1"/>
  <c r="R48" i="1"/>
  <c r="T48" i="1"/>
  <c r="R47" i="1"/>
  <c r="R46" i="1"/>
  <c r="R45" i="1"/>
  <c r="R44" i="1"/>
  <c r="R43" i="1"/>
  <c r="X43" i="1"/>
  <c r="R42" i="1"/>
  <c r="R41" i="1"/>
  <c r="R40" i="1"/>
  <c r="T40" i="1"/>
  <c r="R39" i="1"/>
  <c r="R38" i="1"/>
  <c r="R37" i="1"/>
  <c r="R36" i="1"/>
  <c r="R35" i="1"/>
  <c r="X35" i="1"/>
  <c r="R34" i="1"/>
  <c r="R33" i="1"/>
  <c r="R32" i="1"/>
  <c r="T32" i="1"/>
  <c r="R31" i="1"/>
  <c r="R30" i="1"/>
  <c r="R29" i="1"/>
  <c r="R28" i="1"/>
  <c r="R27" i="1"/>
  <c r="X27" i="1"/>
  <c r="R26" i="1"/>
  <c r="R25" i="1"/>
  <c r="R24" i="1"/>
  <c r="T24" i="1"/>
  <c r="R23" i="1"/>
  <c r="T23" i="1"/>
  <c r="R22" i="1"/>
  <c r="T22" i="1"/>
  <c r="R21" i="1"/>
  <c r="T21" i="1"/>
  <c r="R20" i="1"/>
  <c r="T20" i="1"/>
  <c r="R19" i="1"/>
  <c r="T19" i="1"/>
  <c r="C118" i="7"/>
  <c r="C117"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5" i="7"/>
  <c r="A14" i="7"/>
  <c r="D112" i="1"/>
  <c r="B112" i="1"/>
  <c r="E112" i="1"/>
  <c r="F112" i="1"/>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C141" i="6"/>
  <c r="K97" i="2"/>
  <c r="C140" i="6"/>
  <c r="J97" i="2"/>
  <c r="H97" i="2"/>
  <c r="F97" i="2"/>
  <c r="C102" i="4"/>
  <c r="D97" i="2"/>
  <c r="F19" i="1"/>
  <c r="F20" i="1"/>
  <c r="F21" i="1"/>
  <c r="F22" i="1"/>
  <c r="F23" i="1"/>
  <c r="F24" i="1"/>
  <c r="F25" i="1"/>
  <c r="F26" i="1"/>
  <c r="F27" i="1"/>
  <c r="F28" i="1"/>
  <c r="F29" i="1"/>
  <c r="F30" i="1"/>
  <c r="F31" i="1"/>
  <c r="F32" i="1"/>
  <c r="F33" i="1"/>
  <c r="F34" i="1"/>
  <c r="F35" i="1"/>
  <c r="F36" i="1"/>
  <c r="F37" i="1"/>
  <c r="F38" i="1"/>
  <c r="F39" i="1"/>
  <c r="F40" i="1"/>
  <c r="F41" i="1"/>
  <c r="F42" i="1"/>
  <c r="F43" i="1"/>
  <c r="F44" i="1"/>
  <c r="W44" i="1"/>
  <c r="F45" i="1"/>
  <c r="F46" i="1"/>
  <c r="F47" i="1"/>
  <c r="F48" i="1"/>
  <c r="F49" i="1"/>
  <c r="F50" i="1"/>
  <c r="F51" i="1"/>
  <c r="F52" i="1"/>
  <c r="W52" i="1"/>
  <c r="F53" i="1"/>
  <c r="F54" i="1"/>
  <c r="F55" i="1"/>
  <c r="W55" i="1"/>
  <c r="F56" i="1"/>
  <c r="F57" i="1"/>
  <c r="F58" i="1"/>
  <c r="F59" i="1"/>
  <c r="F60" i="1"/>
  <c r="F61" i="1"/>
  <c r="F62" i="1"/>
  <c r="F63" i="1"/>
  <c r="F64" i="1"/>
  <c r="F65" i="1"/>
  <c r="F66" i="1"/>
  <c r="W66" i="1"/>
  <c r="F67" i="1"/>
  <c r="F68" i="1"/>
  <c r="F69" i="1"/>
  <c r="F70" i="1"/>
  <c r="F71" i="1"/>
  <c r="F72" i="1"/>
  <c r="F73" i="1"/>
  <c r="F74" i="1"/>
  <c r="F75" i="1"/>
  <c r="F76" i="1"/>
  <c r="W76" i="1"/>
  <c r="F77" i="1"/>
  <c r="F78" i="1"/>
  <c r="F79" i="1"/>
  <c r="F80" i="1"/>
  <c r="F81" i="1"/>
  <c r="F82" i="1"/>
  <c r="F83" i="1"/>
  <c r="W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W111" i="1"/>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J96" i="2"/>
  <c r="H96" i="2"/>
  <c r="D111" i="1"/>
  <c r="B111" i="1"/>
  <c r="F96" i="2"/>
  <c r="C101" i="4"/>
  <c r="D96" i="2"/>
  <c r="E111" i="1"/>
  <c r="C139" i="6"/>
  <c r="A125" i="6"/>
  <c r="A126" i="6"/>
  <c r="A127" i="6"/>
  <c r="A128" i="6"/>
  <c r="A129" i="6"/>
  <c r="A130" i="6"/>
  <c r="A131" i="6"/>
  <c r="A132" i="6"/>
  <c r="A133" i="6"/>
  <c r="A134" i="6"/>
  <c r="A135" i="6"/>
  <c r="A136" i="6"/>
  <c r="A137" i="6"/>
  <c r="A138" i="6"/>
  <c r="A124" i="6"/>
  <c r="J95" i="2"/>
  <c r="I95" i="2"/>
  <c r="I94" i="2"/>
  <c r="I93" i="2"/>
  <c r="I92" i="2"/>
  <c r="I91" i="2"/>
  <c r="I90" i="2"/>
  <c r="I89" i="2"/>
  <c r="J90" i="2"/>
  <c r="E105" i="1"/>
  <c r="V105" i="1"/>
  <c r="I88" i="2"/>
  <c r="J89" i="2"/>
  <c r="E104" i="1"/>
  <c r="I87" i="2"/>
  <c r="I86" i="2"/>
  <c r="I85" i="2"/>
  <c r="I84" i="2"/>
  <c r="I83" i="2"/>
  <c r="I82" i="2"/>
  <c r="I81" i="2"/>
  <c r="J82" i="2"/>
  <c r="E97" i="1"/>
  <c r="P97" i="1"/>
  <c r="I80" i="2"/>
  <c r="J81" i="2"/>
  <c r="E96" i="1"/>
  <c r="P96" i="1"/>
  <c r="I79" i="2"/>
  <c r="I78" i="2"/>
  <c r="I77" i="2"/>
  <c r="I76" i="2"/>
  <c r="I75" i="2"/>
  <c r="I74" i="2"/>
  <c r="I73" i="2"/>
  <c r="J74" i="2"/>
  <c r="E89" i="1"/>
  <c r="P89" i="1"/>
  <c r="I72" i="2"/>
  <c r="J73" i="2"/>
  <c r="E88" i="1"/>
  <c r="I71" i="2"/>
  <c r="I70" i="2"/>
  <c r="I69" i="2"/>
  <c r="I68" i="2"/>
  <c r="I67" i="2"/>
  <c r="I66" i="2"/>
  <c r="I65" i="2"/>
  <c r="J66" i="2"/>
  <c r="E81" i="1"/>
  <c r="V81" i="1"/>
  <c r="I64" i="2"/>
  <c r="J65" i="2"/>
  <c r="E80" i="1"/>
  <c r="I63" i="2"/>
  <c r="I62" i="2"/>
  <c r="I61" i="2"/>
  <c r="I60" i="2"/>
  <c r="I59" i="2"/>
  <c r="I58" i="2"/>
  <c r="I57" i="2"/>
  <c r="J58" i="2"/>
  <c r="E73" i="1"/>
  <c r="I56" i="2"/>
  <c r="J57" i="2"/>
  <c r="E72" i="1"/>
  <c r="I55" i="2"/>
  <c r="I54" i="2"/>
  <c r="I53" i="2"/>
  <c r="I52" i="2"/>
  <c r="I51" i="2"/>
  <c r="I50" i="2"/>
  <c r="I49" i="2"/>
  <c r="J50" i="2"/>
  <c r="E65" i="1"/>
  <c r="I48" i="2"/>
  <c r="J49" i="2"/>
  <c r="E64" i="1"/>
  <c r="I47" i="2"/>
  <c r="I46" i="2"/>
  <c r="I45" i="2"/>
  <c r="I44" i="2"/>
  <c r="I43" i="2"/>
  <c r="I42" i="2"/>
  <c r="I41" i="2"/>
  <c r="J42" i="2"/>
  <c r="E57" i="1"/>
  <c r="I40" i="2"/>
  <c r="J41" i="2"/>
  <c r="E56" i="1"/>
  <c r="I39" i="2"/>
  <c r="I38" i="2"/>
  <c r="I37" i="2"/>
  <c r="I36" i="2"/>
  <c r="I35" i="2"/>
  <c r="I34" i="2"/>
  <c r="I33" i="2"/>
  <c r="J34" i="2"/>
  <c r="E49" i="1"/>
  <c r="I32" i="2"/>
  <c r="J33" i="2"/>
  <c r="E48" i="1"/>
  <c r="I31" i="2"/>
  <c r="I30" i="2"/>
  <c r="I29" i="2"/>
  <c r="I28" i="2"/>
  <c r="I27" i="2"/>
  <c r="I26" i="2"/>
  <c r="I25" i="2"/>
  <c r="J26" i="2"/>
  <c r="E41" i="1"/>
  <c r="I24" i="2"/>
  <c r="J25" i="2"/>
  <c r="E40" i="1"/>
  <c r="I23" i="2"/>
  <c r="I22" i="2"/>
  <c r="I21" i="2"/>
  <c r="I20" i="2"/>
  <c r="I19" i="2"/>
  <c r="I18" i="2"/>
  <c r="I17" i="2"/>
  <c r="J18" i="2"/>
  <c r="E33" i="1"/>
  <c r="I16" i="2"/>
  <c r="J17" i="2"/>
  <c r="E32" i="1"/>
  <c r="I15" i="2"/>
  <c r="I14" i="2"/>
  <c r="I13" i="2"/>
  <c r="I12" i="2"/>
  <c r="I11" i="2"/>
  <c r="I10" i="2"/>
  <c r="I9" i="2"/>
  <c r="J10" i="2"/>
  <c r="E25" i="1"/>
  <c r="I8" i="2"/>
  <c r="J9" i="2"/>
  <c r="E24" i="1"/>
  <c r="I7" i="2"/>
  <c r="I6" i="2"/>
  <c r="I5" i="2"/>
  <c r="I4" i="2"/>
  <c r="I3" i="2"/>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K12" i="8"/>
  <c r="H95" i="2"/>
  <c r="G95" i="2"/>
  <c r="G94" i="2"/>
  <c r="G93" i="2"/>
  <c r="G92" i="2"/>
  <c r="G91" i="2"/>
  <c r="G90" i="2"/>
  <c r="G89" i="2"/>
  <c r="G88" i="2"/>
  <c r="H89" i="2"/>
  <c r="G87" i="2"/>
  <c r="G86" i="2"/>
  <c r="G85" i="2"/>
  <c r="G84" i="2"/>
  <c r="G83" i="2"/>
  <c r="G82" i="2"/>
  <c r="G81" i="2"/>
  <c r="G80" i="2"/>
  <c r="H81" i="2"/>
  <c r="G79" i="2"/>
  <c r="G78" i="2"/>
  <c r="G77" i="2"/>
  <c r="G76" i="2"/>
  <c r="G75" i="2"/>
  <c r="G74" i="2"/>
  <c r="G73" i="2"/>
  <c r="G72" i="2"/>
  <c r="H73" i="2"/>
  <c r="G71" i="2"/>
  <c r="G70" i="2"/>
  <c r="G69" i="2"/>
  <c r="G68" i="2"/>
  <c r="G67" i="2"/>
  <c r="G66" i="2"/>
  <c r="G65" i="2"/>
  <c r="G64" i="2"/>
  <c r="H65" i="2"/>
  <c r="G63" i="2"/>
  <c r="G62" i="2"/>
  <c r="G61" i="2"/>
  <c r="G60" i="2"/>
  <c r="G59" i="2"/>
  <c r="G58" i="2"/>
  <c r="G57" i="2"/>
  <c r="G56" i="2"/>
  <c r="H57" i="2"/>
  <c r="G55" i="2"/>
  <c r="G54" i="2"/>
  <c r="G53" i="2"/>
  <c r="G52" i="2"/>
  <c r="G51" i="2"/>
  <c r="G50" i="2"/>
  <c r="G49" i="2"/>
  <c r="G48" i="2"/>
  <c r="H49" i="2"/>
  <c r="G47" i="2"/>
  <c r="G46" i="2"/>
  <c r="G45" i="2"/>
  <c r="G44" i="2"/>
  <c r="G43" i="2"/>
  <c r="G42" i="2"/>
  <c r="G41" i="2"/>
  <c r="G40" i="2"/>
  <c r="H41" i="2"/>
  <c r="G39" i="2"/>
  <c r="G38" i="2"/>
  <c r="G37" i="2"/>
  <c r="G36" i="2"/>
  <c r="G35" i="2"/>
  <c r="G34" i="2"/>
  <c r="G33" i="2"/>
  <c r="G32" i="2"/>
  <c r="H33" i="2"/>
  <c r="G31" i="2"/>
  <c r="G30" i="2"/>
  <c r="G29" i="2"/>
  <c r="G28" i="2"/>
  <c r="G27" i="2"/>
  <c r="G26" i="2"/>
  <c r="G25" i="2"/>
  <c r="G24" i="2"/>
  <c r="H25" i="2"/>
  <c r="G23" i="2"/>
  <c r="G22" i="2"/>
  <c r="G21" i="2"/>
  <c r="G20" i="2"/>
  <c r="G19" i="2"/>
  <c r="G18" i="2"/>
  <c r="G17" i="2"/>
  <c r="G16" i="2"/>
  <c r="H17" i="2"/>
  <c r="G15" i="2"/>
  <c r="G14" i="2"/>
  <c r="G13" i="2"/>
  <c r="G12" i="2"/>
  <c r="G11" i="2"/>
  <c r="G10" i="2"/>
  <c r="G9" i="2"/>
  <c r="G8" i="2"/>
  <c r="H9" i="2"/>
  <c r="G7" i="2"/>
  <c r="G6" i="2"/>
  <c r="G5" i="2"/>
  <c r="G4" i="2"/>
  <c r="G3" i="2"/>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D110" i="1"/>
  <c r="C98" i="3"/>
  <c r="C97" i="3"/>
  <c r="B110" i="1"/>
  <c r="N110" i="1"/>
  <c r="D95" i="2"/>
  <c r="E94" i="2"/>
  <c r="F95" i="2"/>
  <c r="C24" i="7"/>
  <c r="C23" i="7"/>
  <c r="C22" i="7"/>
  <c r="C21" i="7"/>
  <c r="C20" i="7"/>
  <c r="C19" i="7"/>
  <c r="C18" i="7"/>
  <c r="C17" i="7"/>
  <c r="C16" i="7"/>
  <c r="C15" i="7"/>
  <c r="C14" i="7"/>
  <c r="C13" i="7"/>
  <c r="C12" i="7"/>
  <c r="C100" i="4"/>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109" i="1"/>
  <c r="T109" i="1"/>
  <c r="C107" i="1"/>
  <c r="C106" i="1"/>
  <c r="C101" i="1"/>
  <c r="C99" i="1"/>
  <c r="C98" i="1"/>
  <c r="C93" i="1"/>
  <c r="C91" i="1"/>
  <c r="C90" i="1"/>
  <c r="C85" i="1"/>
  <c r="C83" i="1"/>
  <c r="C82" i="1"/>
  <c r="N82" i="1"/>
  <c r="C77" i="1"/>
  <c r="C75" i="1"/>
  <c r="C74" i="1"/>
  <c r="C69" i="1"/>
  <c r="C67" i="1"/>
  <c r="C66" i="1"/>
  <c r="C61" i="1"/>
  <c r="C59" i="1"/>
  <c r="N59" i="1"/>
  <c r="C58" i="1"/>
  <c r="C53" i="1"/>
  <c r="C51" i="1"/>
  <c r="C50" i="1"/>
  <c r="C45" i="1"/>
  <c r="T45" i="1"/>
  <c r="C43" i="1"/>
  <c r="T43" i="1"/>
  <c r="C42" i="1"/>
  <c r="C37" i="1"/>
  <c r="C35" i="1"/>
  <c r="C34" i="1"/>
  <c r="C29" i="1"/>
  <c r="C27" i="1"/>
  <c r="C26" i="1"/>
  <c r="C96" i="3"/>
  <c r="C95" i="3"/>
  <c r="C108" i="1"/>
  <c r="C94" i="3"/>
  <c r="C93" i="3"/>
  <c r="C92" i="3"/>
  <c r="C105" i="1"/>
  <c r="T105" i="1"/>
  <c r="C91" i="3"/>
  <c r="C104" i="1"/>
  <c r="C90" i="3"/>
  <c r="C103" i="1"/>
  <c r="C89" i="3"/>
  <c r="C102" i="1"/>
  <c r="C88" i="3"/>
  <c r="C87" i="3"/>
  <c r="C100" i="1"/>
  <c r="C86" i="3"/>
  <c r="C85" i="3"/>
  <c r="C84" i="3"/>
  <c r="C97" i="1"/>
  <c r="T97" i="1"/>
  <c r="C83" i="3"/>
  <c r="C96" i="1"/>
  <c r="C82" i="3"/>
  <c r="C95" i="1"/>
  <c r="T95" i="1"/>
  <c r="C81" i="3"/>
  <c r="C94" i="1"/>
  <c r="C80" i="3"/>
  <c r="C79" i="3"/>
  <c r="C92" i="1"/>
  <c r="C78" i="3"/>
  <c r="C77" i="3"/>
  <c r="C76" i="3"/>
  <c r="C89" i="1"/>
  <c r="T89" i="1"/>
  <c r="C75" i="3"/>
  <c r="C88" i="1"/>
  <c r="C74" i="3"/>
  <c r="C87" i="1"/>
  <c r="C73" i="3"/>
  <c r="C86" i="1"/>
  <c r="T86" i="1"/>
  <c r="C72" i="3"/>
  <c r="C71" i="3"/>
  <c r="C84" i="1"/>
  <c r="T84" i="1"/>
  <c r="C70" i="3"/>
  <c r="C69" i="3"/>
  <c r="C68" i="3"/>
  <c r="C81" i="1"/>
  <c r="C67" i="3"/>
  <c r="C80" i="1"/>
  <c r="T80" i="1"/>
  <c r="C66" i="3"/>
  <c r="C79" i="1"/>
  <c r="T79" i="1"/>
  <c r="C65" i="3"/>
  <c r="C78" i="1"/>
  <c r="C64" i="3"/>
  <c r="C63" i="3"/>
  <c r="C76" i="1"/>
  <c r="C62" i="3"/>
  <c r="C61" i="3"/>
  <c r="C60" i="3"/>
  <c r="C73" i="1"/>
  <c r="C59" i="3"/>
  <c r="C72" i="1"/>
  <c r="C58" i="3"/>
  <c r="C71" i="1"/>
  <c r="C57" i="3"/>
  <c r="C70" i="1"/>
  <c r="C56" i="3"/>
  <c r="C55" i="3"/>
  <c r="C68" i="1"/>
  <c r="C54" i="3"/>
  <c r="C53" i="3"/>
  <c r="C52" i="3"/>
  <c r="C65" i="1"/>
  <c r="T65" i="1"/>
  <c r="C51" i="3"/>
  <c r="C64" i="1"/>
  <c r="C50" i="3"/>
  <c r="C63" i="1"/>
  <c r="C49" i="3"/>
  <c r="C62" i="1"/>
  <c r="C48" i="3"/>
  <c r="C47" i="3"/>
  <c r="C60" i="1"/>
  <c r="C46" i="3"/>
  <c r="C45" i="3"/>
  <c r="C44" i="3"/>
  <c r="C57" i="1"/>
  <c r="T57" i="1"/>
  <c r="C43" i="3"/>
  <c r="C56" i="1"/>
  <c r="C42" i="3"/>
  <c r="C55" i="1"/>
  <c r="C41" i="3"/>
  <c r="C54" i="1"/>
  <c r="C40" i="3"/>
  <c r="C39" i="3"/>
  <c r="C52" i="1"/>
  <c r="C38" i="3"/>
  <c r="C37" i="3"/>
  <c r="C36" i="3"/>
  <c r="C49" i="1"/>
  <c r="T49" i="1"/>
  <c r="C35" i="3"/>
  <c r="C48" i="1"/>
  <c r="C34" i="3"/>
  <c r="C47" i="1"/>
  <c r="T47" i="1"/>
  <c r="C33" i="3"/>
  <c r="C46" i="1"/>
  <c r="T46" i="1"/>
  <c r="C32" i="3"/>
  <c r="C31" i="3"/>
  <c r="C44" i="1"/>
  <c r="C30" i="3"/>
  <c r="C29" i="3"/>
  <c r="C28" i="3"/>
  <c r="C41" i="1"/>
  <c r="C27" i="3"/>
  <c r="C40" i="1"/>
  <c r="C26" i="3"/>
  <c r="C39" i="1"/>
  <c r="C25" i="3"/>
  <c r="C38" i="1"/>
  <c r="T38" i="1"/>
  <c r="C24" i="3"/>
  <c r="C23" i="3"/>
  <c r="C36" i="1"/>
  <c r="T36" i="1"/>
  <c r="C22" i="3"/>
  <c r="C21" i="3"/>
  <c r="C20" i="3"/>
  <c r="C33" i="1"/>
  <c r="C19" i="3"/>
  <c r="C32" i="1"/>
  <c r="C18" i="3"/>
  <c r="C31" i="1"/>
  <c r="T31" i="1"/>
  <c r="C17" i="3"/>
  <c r="C30" i="1"/>
  <c r="C16" i="3"/>
  <c r="C15" i="3"/>
  <c r="C28" i="1"/>
  <c r="N28" i="1"/>
  <c r="C14" i="3"/>
  <c r="C13" i="3"/>
  <c r="C12" i="3"/>
  <c r="C25" i="1"/>
  <c r="G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A109" i="6"/>
  <c r="A110" i="6"/>
  <c r="A111" i="6"/>
  <c r="A112" i="6"/>
  <c r="A113" i="6"/>
  <c r="A114" i="6"/>
  <c r="A115" i="6"/>
  <c r="A116" i="6"/>
  <c r="A117" i="6"/>
  <c r="A118" i="6"/>
  <c r="A119" i="6"/>
  <c r="A120" i="6"/>
  <c r="A121" i="6"/>
  <c r="A122"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A82" i="6"/>
  <c r="A83" i="6"/>
  <c r="A84" i="6"/>
  <c r="A85" i="6"/>
  <c r="A86" i="6"/>
  <c r="A87" i="6"/>
  <c r="A88" i="6"/>
  <c r="A89" i="6"/>
  <c r="A90" i="6"/>
  <c r="A91" i="6"/>
  <c r="A92" i="6"/>
  <c r="A93" i="6"/>
  <c r="A94" i="6"/>
  <c r="A73" i="6"/>
  <c r="A74" i="6"/>
  <c r="A75" i="6"/>
  <c r="A76" i="6"/>
  <c r="A77" i="6"/>
  <c r="E20" i="1"/>
  <c r="V20" i="1"/>
  <c r="E28" i="1"/>
  <c r="E50" i="1"/>
  <c r="E54" i="1"/>
  <c r="V54" i="1"/>
  <c r="E58" i="1"/>
  <c r="E67" i="1"/>
  <c r="E76" i="1"/>
  <c r="E84" i="1"/>
  <c r="E102" i="1"/>
  <c r="E106" i="1"/>
  <c r="E110" i="1"/>
  <c r="V110" i="1"/>
  <c r="B19" i="1"/>
  <c r="B20" i="1"/>
  <c r="B21" i="1"/>
  <c r="B22" i="1"/>
  <c r="N22" i="1"/>
  <c r="B23" i="1"/>
  <c r="N23" i="1"/>
  <c r="B24" i="1"/>
  <c r="N24" i="1"/>
  <c r="B25" i="1"/>
  <c r="B26" i="1"/>
  <c r="B27" i="1"/>
  <c r="P27" i="1"/>
  <c r="B28" i="1"/>
  <c r="B29" i="1"/>
  <c r="B30" i="1"/>
  <c r="B31" i="1"/>
  <c r="B32" i="1"/>
  <c r="B33" i="1"/>
  <c r="S33" i="1"/>
  <c r="B34" i="1"/>
  <c r="B35" i="1"/>
  <c r="O35" i="1"/>
  <c r="B36" i="1"/>
  <c r="B37" i="1"/>
  <c r="B38" i="1"/>
  <c r="S38" i="1"/>
  <c r="B39" i="1"/>
  <c r="B40" i="1"/>
  <c r="O40" i="1"/>
  <c r="B41" i="1"/>
  <c r="N41" i="1"/>
  <c r="B42" i="1"/>
  <c r="B43" i="1"/>
  <c r="B44" i="1"/>
  <c r="B45" i="1"/>
  <c r="B46" i="1"/>
  <c r="S46" i="1"/>
  <c r="B47" i="1"/>
  <c r="S47" i="1"/>
  <c r="B48" i="1"/>
  <c r="B49" i="1"/>
  <c r="B50" i="1"/>
  <c r="B51" i="1"/>
  <c r="N51" i="1"/>
  <c r="B52" i="1"/>
  <c r="B53" i="1"/>
  <c r="B54" i="1"/>
  <c r="P54" i="1"/>
  <c r="B55" i="1"/>
  <c r="B56" i="1"/>
  <c r="O56" i="1"/>
  <c r="B57" i="1"/>
  <c r="B58" i="1"/>
  <c r="S58" i="1"/>
  <c r="B59" i="1"/>
  <c r="B60" i="1"/>
  <c r="B61" i="1"/>
  <c r="B62" i="1"/>
  <c r="B63" i="1"/>
  <c r="N63" i="1"/>
  <c r="B64" i="1"/>
  <c r="B65" i="1"/>
  <c r="B66" i="1"/>
  <c r="B67" i="1"/>
  <c r="B68" i="1"/>
  <c r="B69" i="1"/>
  <c r="N69" i="1"/>
  <c r="B70" i="1"/>
  <c r="S70" i="1"/>
  <c r="B71" i="1"/>
  <c r="D71" i="1"/>
  <c r="U71" i="1"/>
  <c r="D19" i="1"/>
  <c r="D20" i="1"/>
  <c r="U20" i="1"/>
  <c r="D21" i="1"/>
  <c r="D22" i="1"/>
  <c r="D23" i="1"/>
  <c r="U23" i="1"/>
  <c r="D24" i="1"/>
  <c r="D25" i="1"/>
  <c r="D26" i="1"/>
  <c r="D27" i="1"/>
  <c r="D28" i="1"/>
  <c r="U28" i="1"/>
  <c r="D29" i="1"/>
  <c r="D30" i="1"/>
  <c r="D31" i="1"/>
  <c r="U31" i="1"/>
  <c r="D32" i="1"/>
  <c r="D33" i="1"/>
  <c r="U33" i="1"/>
  <c r="D34" i="1"/>
  <c r="D35" i="1"/>
  <c r="D36" i="1"/>
  <c r="D37" i="1"/>
  <c r="D38" i="1"/>
  <c r="D39" i="1"/>
  <c r="D40" i="1"/>
  <c r="D41" i="1"/>
  <c r="O41" i="1"/>
  <c r="D42" i="1"/>
  <c r="D43" i="1"/>
  <c r="D44" i="1"/>
  <c r="D45" i="1"/>
  <c r="D46" i="1"/>
  <c r="D47" i="1"/>
  <c r="U47" i="1"/>
  <c r="D48" i="1"/>
  <c r="D49" i="1"/>
  <c r="D50" i="1"/>
  <c r="D51" i="1"/>
  <c r="U51" i="1"/>
  <c r="D52" i="1"/>
  <c r="D53" i="1"/>
  <c r="D54" i="1"/>
  <c r="D55" i="1"/>
  <c r="U55" i="1"/>
  <c r="D56" i="1"/>
  <c r="D57" i="1"/>
  <c r="D58" i="1"/>
  <c r="U58" i="1"/>
  <c r="D59" i="1"/>
  <c r="D60" i="1"/>
  <c r="D61" i="1"/>
  <c r="U61" i="1"/>
  <c r="D62" i="1"/>
  <c r="D63" i="1"/>
  <c r="U63" i="1"/>
  <c r="D64" i="1"/>
  <c r="D65" i="1"/>
  <c r="D66" i="1"/>
  <c r="D67" i="1"/>
  <c r="D68" i="1"/>
  <c r="D69" i="1"/>
  <c r="U69" i="1"/>
  <c r="D70" i="1"/>
  <c r="U70" i="1"/>
  <c r="I19" i="1"/>
  <c r="I20" i="1"/>
  <c r="I21" i="1"/>
  <c r="I22" i="1"/>
  <c r="I23" i="1"/>
  <c r="I24" i="1"/>
  <c r="I25" i="1"/>
  <c r="I26" i="1"/>
  <c r="I27" i="1"/>
  <c r="I28" i="1"/>
  <c r="D72" i="1"/>
  <c r="D73" i="1"/>
  <c r="U73" i="1"/>
  <c r="D74" i="1"/>
  <c r="U74" i="1"/>
  <c r="D75" i="1"/>
  <c r="D76" i="1"/>
  <c r="D77" i="1"/>
  <c r="D78" i="1"/>
  <c r="D79" i="1"/>
  <c r="U79" i="1"/>
  <c r="D80" i="1"/>
  <c r="D81" i="1"/>
  <c r="U81" i="1"/>
  <c r="D82" i="1"/>
  <c r="D83" i="1"/>
  <c r="D84" i="1"/>
  <c r="D85" i="1"/>
  <c r="D86" i="1"/>
  <c r="U86" i="1"/>
  <c r="D87" i="1"/>
  <c r="O87" i="1"/>
  <c r="U87" i="1"/>
  <c r="D88" i="1"/>
  <c r="U88" i="1"/>
  <c r="D89" i="1"/>
  <c r="D90" i="1"/>
  <c r="D91" i="1"/>
  <c r="D92" i="1"/>
  <c r="D93" i="1"/>
  <c r="D94" i="1"/>
  <c r="D95" i="1"/>
  <c r="U95" i="1"/>
  <c r="D96" i="1"/>
  <c r="D97" i="1"/>
  <c r="D98" i="1"/>
  <c r="D99" i="1"/>
  <c r="D100" i="1"/>
  <c r="U100" i="1"/>
  <c r="D101" i="1"/>
  <c r="D102" i="1"/>
  <c r="O102" i="1"/>
  <c r="D103" i="1"/>
  <c r="U103" i="1"/>
  <c r="D104" i="1"/>
  <c r="D105" i="1"/>
  <c r="D106" i="1"/>
  <c r="D107" i="1"/>
  <c r="D108" i="1"/>
  <c r="O108" i="1"/>
  <c r="D109" i="1"/>
  <c r="O109" i="1"/>
  <c r="B72" i="1"/>
  <c r="B73" i="1"/>
  <c r="B74" i="1"/>
  <c r="B75" i="1"/>
  <c r="B76" i="1"/>
  <c r="S76" i="1"/>
  <c r="B77" i="1"/>
  <c r="B78" i="1"/>
  <c r="S78" i="1"/>
  <c r="B79" i="1"/>
  <c r="B80" i="1"/>
  <c r="B81" i="1"/>
  <c r="S81" i="1"/>
  <c r="B82" i="1"/>
  <c r="B83" i="1"/>
  <c r="B84" i="1"/>
  <c r="S84" i="1"/>
  <c r="B85" i="1"/>
  <c r="O85" i="1"/>
  <c r="B86" i="1"/>
  <c r="B87" i="1"/>
  <c r="B88" i="1"/>
  <c r="B89" i="1"/>
  <c r="B90" i="1"/>
  <c r="B91" i="1"/>
  <c r="B92" i="1"/>
  <c r="S92" i="1"/>
  <c r="B93" i="1"/>
  <c r="S93" i="1"/>
  <c r="B94" i="1"/>
  <c r="B95" i="1"/>
  <c r="B96" i="1"/>
  <c r="B97" i="1"/>
  <c r="B98" i="1"/>
  <c r="B99" i="1"/>
  <c r="N99" i="1"/>
  <c r="B100" i="1"/>
  <c r="S100" i="1"/>
  <c r="B101" i="1"/>
  <c r="B102" i="1"/>
  <c r="B103" i="1"/>
  <c r="B104" i="1"/>
  <c r="P104" i="1"/>
  <c r="B105" i="1"/>
  <c r="B106" i="1"/>
  <c r="N106" i="1"/>
  <c r="B107" i="1"/>
  <c r="N107" i="1"/>
  <c r="B108" i="1"/>
  <c r="B109" i="1"/>
  <c r="J94" i="2"/>
  <c r="E109" i="1"/>
  <c r="J93" i="2"/>
  <c r="E108" i="1"/>
  <c r="V108" i="1"/>
  <c r="J92" i="2"/>
  <c r="E107" i="1"/>
  <c r="V107" i="1"/>
  <c r="J91" i="2"/>
  <c r="J87" i="2"/>
  <c r="J86" i="2"/>
  <c r="E101" i="1"/>
  <c r="J85" i="2"/>
  <c r="E100" i="1"/>
  <c r="J84" i="2"/>
  <c r="E99" i="1"/>
  <c r="V99" i="1"/>
  <c r="J83" i="2"/>
  <c r="E98" i="1"/>
  <c r="V98" i="1"/>
  <c r="J79" i="2"/>
  <c r="E94" i="1"/>
  <c r="V94" i="1"/>
  <c r="J78" i="2"/>
  <c r="E93" i="1"/>
  <c r="J77" i="2"/>
  <c r="E92" i="1"/>
  <c r="V92" i="1"/>
  <c r="J76" i="2"/>
  <c r="E91" i="1"/>
  <c r="J75" i="2"/>
  <c r="E90" i="1"/>
  <c r="J71" i="2"/>
  <c r="E86" i="1"/>
  <c r="J70" i="2"/>
  <c r="E85" i="1"/>
  <c r="V85" i="1"/>
  <c r="J69" i="2"/>
  <c r="J68" i="2"/>
  <c r="E83" i="1"/>
  <c r="J67" i="2"/>
  <c r="E82" i="1"/>
  <c r="J63" i="2"/>
  <c r="E78" i="1"/>
  <c r="J62" i="2"/>
  <c r="E77" i="1"/>
  <c r="J61" i="2"/>
  <c r="J60" i="2"/>
  <c r="E75" i="1"/>
  <c r="J59" i="2"/>
  <c r="E74" i="1"/>
  <c r="J55" i="2"/>
  <c r="E70" i="1"/>
  <c r="V70" i="1"/>
  <c r="J54" i="2"/>
  <c r="E69" i="1"/>
  <c r="J53" i="2"/>
  <c r="E68" i="1"/>
  <c r="V68" i="1"/>
  <c r="J52" i="2"/>
  <c r="J51" i="2"/>
  <c r="E66" i="1"/>
  <c r="J47" i="2"/>
  <c r="E62" i="1"/>
  <c r="J46" i="2"/>
  <c r="E61" i="1"/>
  <c r="J45" i="2"/>
  <c r="E60" i="1"/>
  <c r="V60" i="1"/>
  <c r="J44" i="2"/>
  <c r="E59" i="1"/>
  <c r="J43" i="2"/>
  <c r="J39" i="2"/>
  <c r="J38" i="2"/>
  <c r="E53" i="1"/>
  <c r="P53" i="1"/>
  <c r="J37" i="2"/>
  <c r="E52" i="1"/>
  <c r="P52" i="1"/>
  <c r="J36" i="2"/>
  <c r="E51" i="1"/>
  <c r="J35" i="2"/>
  <c r="J31" i="2"/>
  <c r="E46" i="1"/>
  <c r="J30" i="2"/>
  <c r="E45" i="1"/>
  <c r="V45" i="1"/>
  <c r="J29" i="2"/>
  <c r="E44" i="1"/>
  <c r="J28" i="2"/>
  <c r="E43" i="1"/>
  <c r="V43" i="1"/>
  <c r="J27" i="2"/>
  <c r="E42" i="1"/>
  <c r="J23" i="2"/>
  <c r="E38" i="1"/>
  <c r="J22" i="2"/>
  <c r="E37" i="1"/>
  <c r="V37" i="1"/>
  <c r="J21" i="2"/>
  <c r="E36" i="1"/>
  <c r="V36" i="1"/>
  <c r="J20" i="2"/>
  <c r="E35" i="1"/>
  <c r="V35" i="1"/>
  <c r="J19" i="2"/>
  <c r="E34" i="1"/>
  <c r="J15" i="2"/>
  <c r="E30" i="1"/>
  <c r="J14" i="2"/>
  <c r="E29" i="1"/>
  <c r="V29" i="1"/>
  <c r="J13" i="2"/>
  <c r="J12" i="2"/>
  <c r="E27" i="1"/>
  <c r="J11" i="2"/>
  <c r="E26" i="1"/>
  <c r="J7" i="2"/>
  <c r="E22" i="1"/>
  <c r="J6" i="2"/>
  <c r="E21" i="1"/>
  <c r="V21" i="1"/>
  <c r="J5" i="2"/>
  <c r="J4" i="2"/>
  <c r="E19" i="1"/>
  <c r="H94" i="2"/>
  <c r="H93" i="2"/>
  <c r="H92" i="2"/>
  <c r="H91" i="2"/>
  <c r="H90" i="2"/>
  <c r="H87" i="2"/>
  <c r="H86" i="2"/>
  <c r="H85" i="2"/>
  <c r="H84" i="2"/>
  <c r="H83" i="2"/>
  <c r="H82" i="2"/>
  <c r="H79" i="2"/>
  <c r="H78" i="2"/>
  <c r="H77" i="2"/>
  <c r="H76" i="2"/>
  <c r="H75" i="2"/>
  <c r="H74" i="2"/>
  <c r="H71" i="2"/>
  <c r="H70" i="2"/>
  <c r="H69" i="2"/>
  <c r="H68" i="2"/>
  <c r="H67" i="2"/>
  <c r="H66" i="2"/>
  <c r="H63" i="2"/>
  <c r="H62" i="2"/>
  <c r="H61" i="2"/>
  <c r="H60" i="2"/>
  <c r="H59" i="2"/>
  <c r="H58" i="2"/>
  <c r="H55" i="2"/>
  <c r="H54" i="2"/>
  <c r="H53" i="2"/>
  <c r="H52" i="2"/>
  <c r="H51" i="2"/>
  <c r="H50" i="2"/>
  <c r="H47" i="2"/>
  <c r="H46" i="2"/>
  <c r="H45" i="2"/>
  <c r="H44" i="2"/>
  <c r="H43" i="2"/>
  <c r="H42" i="2"/>
  <c r="H39" i="2"/>
  <c r="H38" i="2"/>
  <c r="H37" i="2"/>
  <c r="H36" i="2"/>
  <c r="H35" i="2"/>
  <c r="H34" i="2"/>
  <c r="H31" i="2"/>
  <c r="H30" i="2"/>
  <c r="H29" i="2"/>
  <c r="H28" i="2"/>
  <c r="H27" i="2"/>
  <c r="H26" i="2"/>
  <c r="H23" i="2"/>
  <c r="H22" i="2"/>
  <c r="H21" i="2"/>
  <c r="H20" i="2"/>
  <c r="H19" i="2"/>
  <c r="H18" i="2"/>
  <c r="H15" i="2"/>
  <c r="H14" i="2"/>
  <c r="H13" i="2"/>
  <c r="H12" i="2"/>
  <c r="H11" i="2"/>
  <c r="H10" i="2"/>
  <c r="H7" i="2"/>
  <c r="H6" i="2"/>
  <c r="H5" i="2"/>
  <c r="H4" i="2"/>
  <c r="C99" i="4"/>
  <c r="F94" i="2"/>
  <c r="F85" i="2"/>
  <c r="F86" i="2"/>
  <c r="F87" i="2"/>
  <c r="F88" i="2"/>
  <c r="F89" i="2"/>
  <c r="F90" i="2"/>
  <c r="F91" i="2"/>
  <c r="F92" i="2"/>
  <c r="C98" i="4"/>
  <c r="F9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C4" i="2"/>
  <c r="C5" i="2"/>
  <c r="C6" i="2"/>
  <c r="C7" i="2"/>
  <c r="C8" i="2"/>
  <c r="C9" i="2"/>
  <c r="C10" i="2"/>
  <c r="C11" i="2"/>
  <c r="C13" i="2"/>
  <c r="C14" i="2"/>
  <c r="C15" i="2"/>
  <c r="C16" i="2"/>
  <c r="C17" i="2"/>
  <c r="C18" i="2"/>
  <c r="C19" i="2"/>
  <c r="C20" i="2"/>
  <c r="C21" i="2"/>
  <c r="C22" i="2"/>
  <c r="C23" i="2"/>
  <c r="C24" i="2"/>
  <c r="C25" i="2"/>
  <c r="C26" i="2"/>
  <c r="C27" i="2"/>
  <c r="C28" i="2"/>
  <c r="C29" i="2"/>
  <c r="C30" i="2"/>
  <c r="C31" i="2"/>
  <c r="C32" i="2"/>
  <c r="C33" i="2"/>
  <c r="C34" i="2"/>
  <c r="C35" i="2"/>
  <c r="D94" i="2"/>
  <c r="D93" i="2"/>
  <c r="C97" i="4"/>
  <c r="C96" i="4"/>
  <c r="C95" i="4"/>
  <c r="C94" i="4"/>
  <c r="D92" i="2"/>
  <c r="D91" i="2"/>
  <c r="D90" i="2"/>
  <c r="D89" i="2"/>
  <c r="C93" i="4"/>
  <c r="D88" i="2"/>
  <c r="D87" i="2"/>
  <c r="B91" i="4"/>
  <c r="C92" i="4"/>
  <c r="A7" i="5"/>
  <c r="A5" i="5"/>
  <c r="A3" i="5"/>
  <c r="B90" i="4"/>
  <c r="C91" i="4"/>
  <c r="D86" i="2"/>
  <c r="C3" i="2"/>
  <c r="D12"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J8" i="2"/>
  <c r="E23" i="1"/>
  <c r="V23" i="1"/>
  <c r="J16" i="2"/>
  <c r="E31" i="1"/>
  <c r="J24" i="2"/>
  <c r="E39" i="1"/>
  <c r="J32" i="2"/>
  <c r="E47" i="1"/>
  <c r="J40" i="2"/>
  <c r="E55" i="1"/>
  <c r="J48" i="2"/>
  <c r="E63" i="1"/>
  <c r="J56" i="2"/>
  <c r="E71" i="1"/>
  <c r="J64" i="2"/>
  <c r="E79" i="1"/>
  <c r="V79" i="1"/>
  <c r="J72" i="2"/>
  <c r="E87" i="1"/>
  <c r="J80" i="2"/>
  <c r="E95" i="1"/>
  <c r="J88" i="2"/>
  <c r="E103" i="1"/>
  <c r="H8" i="2"/>
  <c r="H16" i="2"/>
  <c r="H24" i="2"/>
  <c r="H32" i="2"/>
  <c r="H40" i="2"/>
  <c r="H48" i="2"/>
  <c r="H56" i="2"/>
  <c r="H64" i="2"/>
  <c r="H72" i="2"/>
  <c r="H80" i="2"/>
  <c r="H88" i="2"/>
  <c r="U34" i="1"/>
  <c r="X30" i="1"/>
  <c r="X38" i="1"/>
  <c r="X46" i="1"/>
  <c r="X54" i="1"/>
  <c r="X62" i="1"/>
  <c r="X70" i="1"/>
  <c r="X78" i="1"/>
  <c r="X86" i="1"/>
  <c r="X94" i="1"/>
  <c r="X102" i="1"/>
  <c r="V86" i="1"/>
  <c r="S95" i="1"/>
  <c r="S79" i="1"/>
  <c r="V87" i="1"/>
  <c r="S87" i="1"/>
  <c r="T87" i="1"/>
  <c r="X91" i="1"/>
  <c r="X99" i="1"/>
  <c r="X107" i="1"/>
  <c r="X23" i="1"/>
  <c r="X31" i="1"/>
  <c r="X39" i="1"/>
  <c r="X47" i="1"/>
  <c r="X55" i="1"/>
  <c r="X63" i="1"/>
  <c r="X71" i="1"/>
  <c r="X79" i="1"/>
  <c r="X87" i="1"/>
  <c r="X95" i="1"/>
  <c r="X103" i="1"/>
  <c r="X111" i="1"/>
  <c r="W89" i="1"/>
  <c r="X34" i="1"/>
  <c r="X42" i="1"/>
  <c r="X50" i="1"/>
  <c r="X58" i="1"/>
  <c r="X66" i="1"/>
  <c r="X74" i="1"/>
  <c r="X82" i="1"/>
  <c r="X90" i="1"/>
  <c r="X98" i="1"/>
  <c r="X106" i="1"/>
  <c r="X96" i="1"/>
  <c r="X25" i="1"/>
  <c r="X33" i="1"/>
  <c r="X41" i="1"/>
  <c r="X49" i="1"/>
  <c r="X57" i="1"/>
  <c r="X65" i="1"/>
  <c r="X73" i="1"/>
  <c r="X81" i="1"/>
  <c r="X89" i="1"/>
  <c r="X97" i="1"/>
  <c r="X105" i="1"/>
  <c r="X26" i="1"/>
  <c r="X51" i="1"/>
  <c r="V66" i="1"/>
  <c r="V76" i="1"/>
  <c r="T90" i="1"/>
  <c r="X20" i="1"/>
  <c r="X28" i="1"/>
  <c r="X36" i="1"/>
  <c r="X44" i="1"/>
  <c r="X52" i="1"/>
  <c r="X60" i="1"/>
  <c r="X68" i="1"/>
  <c r="X76" i="1"/>
  <c r="X84" i="1"/>
  <c r="X92" i="1"/>
  <c r="X100" i="1"/>
  <c r="X108" i="1"/>
  <c r="S89" i="1"/>
  <c r="S73" i="1"/>
  <c r="T41" i="1"/>
  <c r="T56" i="1"/>
  <c r="V49" i="1"/>
  <c r="W97" i="1"/>
  <c r="W58" i="1"/>
  <c r="X37" i="1"/>
  <c r="X61" i="1"/>
  <c r="X69" i="1"/>
  <c r="X77" i="1"/>
  <c r="X101" i="1"/>
  <c r="X67" i="1"/>
  <c r="X75" i="1"/>
  <c r="W96" i="1"/>
  <c r="O48" i="1"/>
  <c r="O32" i="1"/>
  <c r="W29" i="1"/>
  <c r="X110" i="1"/>
  <c r="X22" i="1"/>
  <c r="T74" i="1"/>
  <c r="X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S99" i="1"/>
  <c r="P55" i="1"/>
  <c r="V51" i="1"/>
  <c r="V69" i="1"/>
  <c r="U107" i="1"/>
  <c r="U83" i="1"/>
  <c r="U59" i="1"/>
  <c r="U35" i="1"/>
  <c r="U19" i="1"/>
  <c r="T44" i="1"/>
  <c r="T37" i="1"/>
  <c r="S91" i="1"/>
  <c r="N45" i="1"/>
  <c r="V67" i="1"/>
  <c r="V78" i="1"/>
  <c r="O38" i="1"/>
  <c r="S68" i="1"/>
  <c r="S52" i="1"/>
  <c r="S36" i="1"/>
  <c r="S28" i="1"/>
  <c r="T62" i="1"/>
  <c r="S75" i="1"/>
  <c r="V100" i="1"/>
  <c r="V101" i="1"/>
  <c r="V109" i="1"/>
  <c r="U109" i="1"/>
  <c r="U93" i="1"/>
  <c r="U85" i="1"/>
  <c r="U77" i="1"/>
  <c r="S24" i="1"/>
  <c r="S83" i="1"/>
  <c r="S29" i="1"/>
  <c r="V61" i="1"/>
  <c r="U108" i="1"/>
  <c r="U84" i="1"/>
  <c r="U76" i="1"/>
  <c r="U60" i="1"/>
  <c r="U44" i="1"/>
  <c r="U36" i="1"/>
  <c r="T68" i="1"/>
  <c r="T77" i="1"/>
  <c r="W31" i="1"/>
  <c r="V62" i="1"/>
  <c r="O101" i="1"/>
  <c r="P93" i="1"/>
  <c r="S41" i="1"/>
  <c r="P28" i="1"/>
  <c r="V73" i="1"/>
  <c r="V89" i="1"/>
  <c r="W54" i="1"/>
  <c r="W46" i="1"/>
  <c r="U30" i="1"/>
  <c r="S102" i="1"/>
  <c r="T78" i="1"/>
  <c r="W39" i="1"/>
  <c r="O100" i="1"/>
  <c r="N56" i="1"/>
  <c r="V102" i="1"/>
  <c r="T30" i="1"/>
  <c r="T94" i="1"/>
  <c r="V32" i="1"/>
  <c r="V80" i="1"/>
  <c r="W112" i="1"/>
  <c r="U94" i="1"/>
  <c r="S94" i="1"/>
  <c r="W102" i="1"/>
  <c r="O89" i="1"/>
  <c r="U49" i="1"/>
  <c r="S55" i="1"/>
  <c r="T55" i="1"/>
  <c r="T70" i="1"/>
  <c r="V112" i="1"/>
  <c r="V38" i="1"/>
  <c r="U102" i="1"/>
  <c r="U22" i="1"/>
  <c r="T63" i="1"/>
  <c r="W110" i="1"/>
  <c r="V71" i="1"/>
  <c r="V95" i="1"/>
  <c r="V63" i="1"/>
  <c r="V31" i="1"/>
  <c r="V22" i="1"/>
  <c r="P59" i="1"/>
  <c r="O96" i="1"/>
  <c r="V30" i="1"/>
  <c r="U56" i="1"/>
  <c r="U48" i="1"/>
  <c r="U40" i="1"/>
  <c r="N50" i="1"/>
  <c r="N39" i="1"/>
  <c r="N37" i="1"/>
  <c r="N108" i="1"/>
  <c r="T81" i="1"/>
  <c r="W57" i="1"/>
  <c r="O64" i="1"/>
  <c r="T34" i="1"/>
  <c r="P39" i="1"/>
  <c r="N76" i="1"/>
  <c r="P60" i="1"/>
  <c r="P40" i="1"/>
  <c r="N90" i="1"/>
  <c r="V55" i="1"/>
  <c r="S25" i="1"/>
  <c r="T39" i="1"/>
  <c r="T54" i="1"/>
  <c r="T73" i="1"/>
  <c r="W95" i="1"/>
  <c r="W81" i="1"/>
  <c r="W65" i="1"/>
  <c r="W50" i="1"/>
  <c r="W42" i="1"/>
  <c r="O24" i="1"/>
  <c r="N40" i="1"/>
  <c r="S39" i="1"/>
  <c r="P47" i="1"/>
  <c r="V46" i="1"/>
  <c r="U62" i="1"/>
  <c r="U54" i="1"/>
  <c r="U46" i="1"/>
  <c r="U39" i="1"/>
  <c r="T100" i="1"/>
  <c r="W86" i="1"/>
  <c r="W78" i="1"/>
  <c r="W70" i="1"/>
  <c r="W62" i="1"/>
  <c r="W47" i="1"/>
  <c r="N83" i="1"/>
  <c r="V33" i="1"/>
  <c r="S65" i="1"/>
  <c r="P22" i="1"/>
  <c r="O91" i="1"/>
  <c r="N93" i="1"/>
  <c r="V59" i="1"/>
  <c r="P91" i="1"/>
  <c r="N62" i="1"/>
  <c r="P38" i="1"/>
  <c r="N55" i="1"/>
  <c r="V111" i="1"/>
  <c r="W85" i="1"/>
  <c r="W69" i="1"/>
  <c r="S108" i="1"/>
  <c r="P92" i="1"/>
  <c r="N71" i="1"/>
  <c r="P68" i="1"/>
  <c r="V40" i="1"/>
  <c r="P80" i="1"/>
  <c r="O45" i="1"/>
  <c r="P84" i="1"/>
  <c r="N104" i="1"/>
  <c r="P64" i="1"/>
  <c r="V34" i="1"/>
  <c r="U42" i="1"/>
  <c r="W82" i="1"/>
  <c r="V90" i="1"/>
  <c r="W20" i="1"/>
  <c r="W67" i="1"/>
  <c r="O21" i="1"/>
  <c r="W41" i="1"/>
  <c r="U57" i="1"/>
  <c r="W79" i="1"/>
  <c r="W71" i="1"/>
  <c r="W63" i="1"/>
  <c r="W33" i="1"/>
  <c r="P112" i="1"/>
  <c r="N85" i="1"/>
  <c r="N44" i="1"/>
  <c r="P42" i="1"/>
  <c r="S45" i="1"/>
  <c r="S105" i="1"/>
  <c r="S97" i="1"/>
  <c r="U105" i="1"/>
  <c r="U41" i="1"/>
  <c r="P57" i="1"/>
  <c r="S49" i="1"/>
  <c r="P41" i="1"/>
  <c r="O19" i="1"/>
  <c r="P45" i="1"/>
  <c r="O29" i="1"/>
  <c r="P24" i="1"/>
  <c r="U89" i="1"/>
  <c r="V28" i="1"/>
  <c r="T33" i="1"/>
  <c r="T71" i="1"/>
  <c r="N103" i="1"/>
  <c r="T108" i="1"/>
  <c r="W106" i="1"/>
  <c r="W98" i="1"/>
  <c r="W68" i="1"/>
  <c r="W60" i="1"/>
  <c r="T58" i="1"/>
  <c r="W90" i="1"/>
  <c r="W34" i="1"/>
  <c r="T42" i="1"/>
  <c r="T98" i="1"/>
  <c r="W26" i="1"/>
  <c r="U21" i="1"/>
  <c r="S53" i="1"/>
  <c r="T85" i="1"/>
  <c r="T93" i="1"/>
  <c r="S101" i="1"/>
  <c r="N87" i="1"/>
  <c r="V26" i="1"/>
  <c r="S42" i="1"/>
  <c r="V47" i="1"/>
  <c r="N48" i="1"/>
  <c r="O99" i="1"/>
  <c r="N34" i="1"/>
  <c r="S106" i="1"/>
  <c r="N91" i="1"/>
  <c r="U106" i="1"/>
  <c r="U98" i="1"/>
  <c r="U50" i="1"/>
  <c r="T82" i="1"/>
  <c r="P58" i="1"/>
  <c r="V58" i="1"/>
  <c r="P87" i="1"/>
  <c r="V77" i="1"/>
  <c r="O44" i="1"/>
  <c r="S80" i="1"/>
  <c r="P90" i="1"/>
  <c r="U90" i="1"/>
  <c r="U82" i="1"/>
  <c r="V50" i="1"/>
  <c r="T26" i="1"/>
  <c r="T66" i="1"/>
  <c r="S111" i="1"/>
  <c r="W59" i="1"/>
  <c r="S44" i="1"/>
  <c r="P101" i="1"/>
  <c r="P26" i="1"/>
  <c r="N70" i="1"/>
  <c r="N100" i="1"/>
  <c r="O84" i="1"/>
  <c r="P70" i="1"/>
  <c r="N72" i="1"/>
  <c r="N77" i="1"/>
  <c r="N58" i="1"/>
  <c r="O50" i="1"/>
  <c r="N73" i="1"/>
  <c r="P102" i="1"/>
  <c r="O42" i="1"/>
  <c r="O36" i="1"/>
  <c r="N94" i="1"/>
  <c r="U38" i="1"/>
  <c r="V74" i="1"/>
  <c r="S82" i="1"/>
  <c r="S66" i="1"/>
  <c r="N60" i="1"/>
  <c r="N52" i="1"/>
  <c r="V106" i="1"/>
  <c r="N102" i="1"/>
  <c r="T27" i="1"/>
  <c r="T106" i="1"/>
  <c r="W108" i="1"/>
  <c r="W94" i="1"/>
  <c r="W74" i="1"/>
  <c r="W38" i="1"/>
  <c r="W23" i="1"/>
  <c r="O71"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U66" i="1"/>
  <c r="P48" i="1"/>
  <c r="T25" i="1"/>
  <c r="P19" i="1"/>
  <c r="P83" i="1"/>
  <c r="P99" i="1"/>
  <c r="N95" i="1"/>
  <c r="N101" i="1"/>
  <c r="V42" i="1"/>
  <c r="N81" i="1"/>
  <c r="U26" i="1"/>
  <c r="T50" i="1"/>
  <c r="W107" i="1"/>
  <c r="W100" i="1"/>
  <c r="W93" i="1"/>
  <c r="W87" i="1"/>
  <c r="W30" i="1"/>
  <c r="W22" i="1"/>
  <c r="W49" i="1"/>
  <c r="W73" i="1"/>
  <c r="W24" i="1"/>
  <c r="O79" i="1"/>
  <c r="O49" i="1"/>
  <c r="N42" i="1"/>
  <c r="S103" i="1"/>
  <c r="O34" i="1"/>
  <c r="O106" i="1"/>
  <c r="N35" i="1"/>
  <c r="P69" i="1"/>
  <c r="O75" i="1"/>
  <c r="P105" i="1"/>
  <c r="N105" i="1"/>
  <c r="N109" i="1"/>
  <c r="O60" i="1"/>
  <c r="S50" i="1"/>
  <c r="O22" i="1"/>
  <c r="O59" i="1"/>
  <c r="O76" i="1"/>
  <c r="S54" i="1"/>
  <c r="S109" i="1"/>
  <c r="S77" i="1"/>
  <c r="U37" i="1"/>
  <c r="O46" i="1"/>
  <c r="N57" i="1"/>
  <c r="O39" i="1"/>
  <c r="N75" i="1"/>
  <c r="N26" i="1"/>
  <c r="T102" i="1"/>
  <c r="P103" i="1"/>
  <c r="S90" i="1"/>
  <c r="S34" i="1"/>
  <c r="O94" i="1"/>
  <c r="P100" i="1"/>
  <c r="S20" i="1"/>
  <c r="N30" i="1"/>
  <c r="P109" i="1"/>
  <c r="O20" i="1"/>
  <c r="P29" i="1"/>
  <c r="P76" i="1"/>
  <c r="T53" i="1"/>
  <c r="V93" i="1"/>
  <c r="T29" i="1"/>
  <c r="T69" i="1"/>
  <c r="T101" i="1"/>
  <c r="O93" i="1"/>
  <c r="N54" i="1"/>
  <c r="N47" i="1"/>
  <c r="O90" i="1"/>
  <c r="O98" i="1"/>
  <c r="N49" i="1"/>
  <c r="P98" i="1"/>
  <c r="O28" i="1"/>
  <c r="O105" i="1"/>
  <c r="N88" i="1"/>
  <c r="T61" i="1"/>
  <c r="V103" i="1"/>
  <c r="O82" i="1"/>
  <c r="U101" i="1"/>
  <c r="O78" i="1"/>
  <c r="U29" i="1"/>
  <c r="P50" i="1"/>
  <c r="W101" i="1"/>
  <c r="P106" i="1"/>
  <c r="N53" i="1"/>
  <c r="U111" i="1"/>
  <c r="W77" i="1"/>
  <c r="W45" i="1"/>
  <c r="W27" i="1"/>
  <c r="W43" i="1"/>
  <c r="T83" i="1"/>
  <c r="O54" i="1"/>
  <c r="O73" i="1"/>
  <c r="P75" i="1"/>
  <c r="P73"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P49" i="1"/>
  <c r="N97" i="1"/>
  <c r="N80" i="1"/>
  <c r="O92" i="1"/>
  <c r="O55" i="1"/>
  <c r="P34" i="1"/>
  <c r="N84" i="1"/>
  <c r="V53" i="1"/>
  <c r="U99" i="1"/>
  <c r="O62" i="1"/>
  <c r="N92" i="1"/>
  <c r="V25" i="1"/>
  <c r="V41" i="1"/>
  <c r="V57" i="1"/>
  <c r="W105" i="1"/>
  <c r="W21" i="1"/>
  <c r="O112" i="1"/>
  <c r="W36" i="1"/>
  <c r="T52" i="1"/>
  <c r="T60" i="1"/>
  <c r="T76" i="1"/>
  <c r="W84" i="1"/>
  <c r="U92" i="1"/>
  <c r="U45" i="1"/>
  <c r="W109" i="1"/>
  <c r="W61" i="1"/>
  <c r="W37" i="1"/>
  <c r="W25" i="1"/>
  <c r="U112" i="1"/>
  <c r="P113" i="1"/>
  <c r="W113" i="1"/>
  <c r="P95" i="1"/>
  <c r="P108" i="1"/>
  <c r="P33" i="1"/>
  <c r="O33" i="1"/>
  <c r="N33" i="1"/>
  <c r="O27" i="1"/>
  <c r="S107" i="1"/>
  <c r="U78" i="1"/>
  <c r="P51" i="1"/>
  <c r="N32" i="1"/>
  <c r="P32" i="1"/>
  <c r="O26" i="1"/>
  <c r="S26" i="1"/>
  <c r="U53" i="1"/>
  <c r="O53" i="1"/>
  <c r="O57" i="1"/>
  <c r="S57" i="1"/>
  <c r="O31" i="1"/>
  <c r="P31" i="1"/>
  <c r="S74" i="1"/>
  <c r="N74" i="1"/>
  <c r="O52" i="1"/>
  <c r="U52" i="1"/>
  <c r="S63" i="1"/>
  <c r="P63" i="1"/>
  <c r="P56" i="1"/>
  <c r="S37" i="1"/>
  <c r="P37" i="1"/>
  <c r="O37" i="1"/>
  <c r="O83" i="1"/>
  <c r="P82" i="1"/>
  <c r="V82" i="1"/>
  <c r="P79" i="1"/>
  <c r="N79" i="1"/>
  <c r="S85" i="1"/>
  <c r="P85" i="1"/>
  <c r="N67" i="1"/>
  <c r="O67" i="1"/>
  <c r="P74" i="1"/>
  <c r="O63" i="1"/>
  <c r="P67" i="1"/>
  <c r="N68" i="1"/>
  <c r="S31" i="1"/>
  <c r="N27" i="1"/>
  <c r="T28" i="1"/>
  <c r="T103" i="1"/>
  <c r="T35" i="1"/>
  <c r="W35" i="1"/>
  <c r="T75" i="1"/>
  <c r="W75" i="1"/>
  <c r="T92"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W19" i="1"/>
  <c r="N112" i="1"/>
  <c r="S112" i="1"/>
  <c r="V39" i="1"/>
  <c r="T51" i="1"/>
  <c r="N29" i="1"/>
  <c r="P94" i="1"/>
  <c r="U43" i="1"/>
  <c r="S23" i="1"/>
  <c r="W51" i="1"/>
  <c r="W28" i="1"/>
  <c r="P81" i="1"/>
  <c r="O81" i="1"/>
  <c r="S35" i="1"/>
  <c r="S22" i="1"/>
  <c r="W103" i="1"/>
  <c r="W91" i="1"/>
  <c r="W92" i="1"/>
  <c r="W53" i="1"/>
  <c r="V52" i="1"/>
  <c r="S60" i="1"/>
  <c r="V84" i="1"/>
  <c r="D14" i="1"/>
  <c r="J91" i="1"/>
  <c r="J92" i="1"/>
  <c r="J93" i="1"/>
  <c r="J94" i="1"/>
  <c r="J95" i="1"/>
  <c r="J96" i="1"/>
  <c r="J97" i="1"/>
  <c r="J98" i="1"/>
  <c r="J99" i="1"/>
  <c r="J100" i="1"/>
  <c r="J101" i="1"/>
  <c r="J102" i="1"/>
  <c r="J103" i="1"/>
  <c r="J104" i="1"/>
  <c r="J105" i="1"/>
  <c r="J106" i="1"/>
  <c r="J107" i="1"/>
  <c r="J108" i="1"/>
  <c r="J109" i="1"/>
  <c r="J110" i="1"/>
  <c r="J111" i="1"/>
  <c r="J112" i="1"/>
  <c r="J113" i="1"/>
  <c r="D13" i="1"/>
  <c r="I91" i="1"/>
  <c r="I92" i="1"/>
  <c r="I93" i="1"/>
  <c r="I94" i="1"/>
  <c r="I95" i="1"/>
  <c r="I96" i="1"/>
  <c r="I97" i="1"/>
  <c r="I98" i="1"/>
  <c r="I99" i="1"/>
  <c r="I100" i="1"/>
  <c r="I101" i="1"/>
  <c r="I102" i="1"/>
  <c r="I103" i="1"/>
  <c r="I104" i="1"/>
  <c r="I105" i="1"/>
  <c r="I106" i="1"/>
  <c r="I107" i="1"/>
  <c r="I108" i="1"/>
  <c r="I109" i="1"/>
  <c r="I110" i="1"/>
  <c r="I111" i="1"/>
  <c r="I112" i="1"/>
  <c r="I113" i="1"/>
  <c r="F122" i="1"/>
  <c r="F123" i="1"/>
  <c r="F121" i="1"/>
  <c r="G123" i="1"/>
  <c r="G121" i="1"/>
  <c r="G122" i="1"/>
  <c r="N61" i="1"/>
  <c r="S61" i="1"/>
  <c r="O61" i="1"/>
  <c r="S30" i="1"/>
  <c r="O30" i="1"/>
  <c r="C117" i="1"/>
  <c r="T64" i="1"/>
  <c r="T88" i="1"/>
  <c r="P46" i="1"/>
  <c r="O58" i="1"/>
  <c r="O103" i="1"/>
  <c r="U24" i="1"/>
  <c r="V48" i="1"/>
  <c r="O97" i="1"/>
  <c r="U97" i="1"/>
  <c r="C116" i="1"/>
  <c r="U68" i="1"/>
  <c r="O68" i="1"/>
  <c r="C118" i="1"/>
  <c r="T104" i="1"/>
  <c r="T119" i="1"/>
  <c r="W56" i="1"/>
  <c r="V56" i="1"/>
  <c r="W64" i="1"/>
  <c r="U64" i="1"/>
  <c r="V72" i="1"/>
  <c r="X72" i="1"/>
  <c r="X80" i="1"/>
  <c r="W80" i="1"/>
  <c r="V119" i="1"/>
  <c r="X24" i="1"/>
  <c r="X117" i="1"/>
  <c r="X40" i="1"/>
  <c r="X48" i="1"/>
  <c r="X56" i="1"/>
  <c r="X88" i="1"/>
  <c r="X104" i="1"/>
  <c r="X119" i="1"/>
  <c r="O66" i="1"/>
  <c r="M118" i="1"/>
  <c r="C6" i="5"/>
  <c r="P66" i="1"/>
  <c r="O51" i="1"/>
  <c r="S51" i="1"/>
  <c r="N43" i="1"/>
  <c r="O43" i="1"/>
  <c r="P43" i="1"/>
  <c r="P21" i="1"/>
  <c r="S21" i="1"/>
  <c r="N21" i="1"/>
  <c r="N65" i="1"/>
  <c r="P86" i="1"/>
  <c r="N86" i="1"/>
  <c r="S72" i="1"/>
  <c r="O72" i="1"/>
  <c r="P72" i="1"/>
  <c r="U80" i="1"/>
  <c r="O80" i="1"/>
  <c r="N31" i="1"/>
  <c r="U72" i="1"/>
  <c r="O65" i="1"/>
  <c r="D117" i="1"/>
  <c r="U65"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B116" i="1"/>
  <c r="N19" i="1"/>
  <c r="S19" i="1"/>
  <c r="T72" i="1"/>
  <c r="N96" i="1"/>
  <c r="T96" i="1"/>
  <c r="U110" i="1"/>
  <c r="O110" i="1"/>
  <c r="V65" i="1"/>
  <c r="V118" i="1"/>
  <c r="P65" i="1"/>
  <c r="N36" i="1"/>
  <c r="N89" i="1"/>
  <c r="O23" i="1"/>
  <c r="N38" i="1"/>
  <c r="V24" i="1"/>
  <c r="X64" i="1"/>
  <c r="X118" i="1"/>
  <c r="S86" i="1"/>
  <c r="S56" i="1"/>
  <c r="O74" i="1"/>
  <c r="S27" i="1"/>
  <c r="N66" i="1"/>
  <c r="S69" i="1"/>
  <c r="N46" i="1"/>
  <c r="S104" i="1"/>
  <c r="S119" i="1"/>
  <c r="P23" i="1"/>
  <c r="O47" i="1"/>
  <c r="O70" i="1"/>
  <c r="S40" i="1"/>
  <c r="P44" i="1"/>
  <c r="V44" i="1"/>
  <c r="P77" i="1"/>
  <c r="O77" i="1"/>
  <c r="U25" i="1"/>
  <c r="U117" i="1"/>
  <c r="O25" i="1"/>
  <c r="M117" i="1"/>
  <c r="C4" i="5"/>
  <c r="S71" i="1"/>
  <c r="P71" i="1"/>
  <c r="S48" i="1"/>
  <c r="S32" i="1"/>
  <c r="E118" i="1"/>
  <c r="O69" i="1"/>
  <c r="S43" i="1"/>
  <c r="O86" i="1"/>
  <c r="T59" i="1"/>
  <c r="T117" i="1"/>
  <c r="P61" i="1"/>
  <c r="P36" i="1"/>
  <c r="O107" i="1"/>
  <c r="P107" i="1"/>
  <c r="O88" i="1"/>
  <c r="P30" i="1"/>
  <c r="P78" i="1"/>
  <c r="N78" i="1"/>
  <c r="P35" i="1"/>
  <c r="V96" i="1"/>
  <c r="S96" i="1"/>
  <c r="E116"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V19" i="1"/>
  <c r="B118" i="1"/>
  <c r="S98" i="1"/>
  <c r="N98" i="1"/>
  <c r="P111" i="1"/>
  <c r="N111" i="1"/>
  <c r="O111" i="1"/>
  <c r="G116" i="1"/>
  <c r="V83" i="1"/>
  <c r="U27" i="1"/>
  <c r="V97" i="1"/>
  <c r="O95" i="1"/>
  <c r="S88" i="1"/>
  <c r="P88" i="1"/>
  <c r="D118" i="1"/>
  <c r="U104" i="1"/>
  <c r="U119" i="1"/>
  <c r="O104" i="1"/>
  <c r="M119" i="1"/>
  <c r="C8" i="5"/>
  <c r="U32" i="1"/>
  <c r="P62" i="1"/>
  <c r="S62" i="1"/>
  <c r="F116" i="1"/>
  <c r="F118" i="1"/>
  <c r="W88" i="1"/>
  <c r="U67" i="1"/>
  <c r="S67" i="1"/>
  <c r="T91" i="1"/>
  <c r="U91" i="1"/>
  <c r="W99" i="1"/>
  <c r="T99" i="1"/>
  <c r="W72" i="1"/>
  <c r="F117" i="1"/>
  <c r="W48" i="1"/>
  <c r="W40" i="1"/>
  <c r="W32" i="1"/>
  <c r="W117" i="1"/>
  <c r="V91" i="1"/>
  <c r="X59" i="1"/>
  <c r="X21" i="1"/>
  <c r="V27" i="1"/>
  <c r="V75" i="1"/>
  <c r="D116" i="1"/>
  <c r="P20" i="1"/>
  <c r="N20" i="1"/>
  <c r="T107" i="1"/>
  <c r="S64" i="1"/>
  <c r="B117" i="1"/>
  <c r="N64" i="1"/>
  <c r="P25" i="1"/>
  <c r="N25" i="1"/>
  <c r="T67" i="1"/>
  <c r="P110" i="1"/>
  <c r="S110" i="1"/>
  <c r="E117" i="1"/>
  <c r="G118" i="1"/>
  <c r="W104" i="1"/>
  <c r="W119" i="1"/>
  <c r="N113" i="1"/>
  <c r="L119" i="1"/>
  <c r="B8" i="5"/>
  <c r="L117" i="1"/>
  <c r="B4" i="5"/>
  <c r="V117" i="1"/>
  <c r="S118" i="1"/>
  <c r="U118" i="1"/>
  <c r="S117" i="1"/>
  <c r="W118" i="1"/>
  <c r="T118" i="1"/>
  <c r="K119" i="1"/>
  <c r="C7" i="5"/>
  <c r="J119" i="1"/>
  <c r="B7" i="5"/>
  <c r="J117" i="1"/>
  <c r="B3" i="5"/>
  <c r="K117" i="1"/>
  <c r="C3" i="5"/>
  <c r="H52" i="1"/>
  <c r="Q51" i="1"/>
  <c r="D123" i="1"/>
  <c r="D121" i="1"/>
  <c r="D122" i="1"/>
  <c r="E122" i="1"/>
  <c r="E123" i="1"/>
  <c r="E121" i="1"/>
  <c r="C123" i="1"/>
  <c r="C121" i="1"/>
  <c r="C122" i="1"/>
  <c r="L118" i="1"/>
  <c r="B6" i="5"/>
  <c r="J118" i="1"/>
  <c r="B5" i="5"/>
  <c r="K118" i="1"/>
  <c r="C5" i="5"/>
  <c r="Q52" i="1"/>
  <c r="H53" i="1"/>
  <c r="Q53" i="1"/>
  <c r="H54" i="1"/>
  <c r="Q54" i="1"/>
  <c r="H55" i="1"/>
  <c r="H56" i="1"/>
  <c r="Q55" i="1"/>
  <c r="Q56" i="1"/>
  <c r="H57" i="1"/>
  <c r="Q57" i="1"/>
  <c r="H58" i="1"/>
  <c r="Q58" i="1"/>
  <c r="H59" i="1"/>
  <c r="H60" i="1"/>
  <c r="Q59" i="1"/>
  <c r="Q60" i="1"/>
  <c r="H61" i="1"/>
  <c r="H62" i="1"/>
  <c r="Q61" i="1"/>
  <c r="Q62" i="1"/>
  <c r="H63" i="1"/>
  <c r="H64" i="1"/>
  <c r="Q63" i="1"/>
  <c r="H65" i="1"/>
  <c r="Q64" i="1"/>
  <c r="H66" i="1"/>
  <c r="Q65" i="1"/>
  <c r="Q66" i="1"/>
  <c r="H67" i="1"/>
  <c r="H68" i="1"/>
  <c r="Q67" i="1"/>
  <c r="H69" i="1"/>
  <c r="Q68" i="1"/>
  <c r="Q69" i="1"/>
  <c r="H70" i="1"/>
  <c r="Q70" i="1"/>
  <c r="H71" i="1"/>
  <c r="H72" i="1"/>
  <c r="Q71" i="1"/>
  <c r="Q72" i="1"/>
  <c r="H73" i="1"/>
  <c r="H74" i="1"/>
  <c r="Q73" i="1"/>
  <c r="Q74" i="1"/>
  <c r="H75" i="1"/>
  <c r="H76" i="1"/>
  <c r="Q75" i="1"/>
  <c r="Q76" i="1"/>
  <c r="H77" i="1"/>
  <c r="Q77" i="1"/>
  <c r="H78" i="1"/>
  <c r="H79" i="1"/>
  <c r="Q78" i="1"/>
  <c r="H80" i="1"/>
  <c r="Q79" i="1"/>
  <c r="Q80" i="1"/>
  <c r="H81" i="1"/>
  <c r="H82" i="1"/>
  <c r="Q81" i="1"/>
  <c r="H83" i="1"/>
  <c r="Q82" i="1"/>
  <c r="H84" i="1"/>
  <c r="Q83" i="1"/>
  <c r="H85" i="1"/>
  <c r="Q84" i="1"/>
  <c r="H86" i="1"/>
  <c r="Q85" i="1"/>
  <c r="H87" i="1"/>
  <c r="Q86" i="1"/>
  <c r="Q87" i="1"/>
  <c r="H88" i="1"/>
  <c r="Q88" i="1"/>
  <c r="H89" i="1"/>
  <c r="H90" i="1"/>
  <c r="Q89" i="1"/>
  <c r="D12" i="1"/>
  <c r="H91" i="1"/>
  <c r="Q90" i="1"/>
  <c r="H92" i="1"/>
  <c r="Q91" i="1"/>
  <c r="H93" i="1"/>
  <c r="Q92" i="1"/>
  <c r="Q93" i="1"/>
  <c r="H94" i="1"/>
  <c r="H95" i="1"/>
  <c r="Q94" i="1"/>
  <c r="Q95" i="1"/>
  <c r="H96" i="1"/>
  <c r="Q96" i="1"/>
  <c r="H97" i="1"/>
  <c r="Q97" i="1"/>
  <c r="H98" i="1"/>
  <c r="H99" i="1"/>
  <c r="Q98" i="1"/>
  <c r="Q99" i="1"/>
  <c r="H100" i="1"/>
  <c r="Q100" i="1"/>
  <c r="H101" i="1"/>
  <c r="Q101" i="1"/>
  <c r="H102" i="1"/>
  <c r="H103" i="1"/>
  <c r="Q102" i="1"/>
  <c r="H104" i="1"/>
  <c r="Q103" i="1"/>
  <c r="Q104" i="1"/>
  <c r="H105" i="1"/>
  <c r="Q105" i="1"/>
  <c r="H106" i="1"/>
  <c r="H107" i="1"/>
  <c r="Q106" i="1"/>
  <c r="Q107" i="1"/>
  <c r="H108" i="1"/>
  <c r="H109" i="1"/>
  <c r="Q108" i="1"/>
  <c r="H110" i="1"/>
  <c r="Q109" i="1"/>
  <c r="H111" i="1"/>
  <c r="Q110" i="1"/>
  <c r="H112" i="1"/>
  <c r="Q111" i="1"/>
  <c r="H113" i="1"/>
  <c r="Q112" i="1"/>
  <c r="B123" i="1"/>
  <c r="B122" i="1"/>
  <c r="B121" i="1"/>
  <c r="Q113" i="1"/>
  <c r="J122" i="1"/>
  <c r="D3" i="5"/>
  <c r="K122" i="1"/>
  <c r="E3" i="5"/>
  <c r="K123" i="1"/>
  <c r="E5" i="5"/>
  <c r="J123" i="1"/>
  <c r="D5" i="5"/>
  <c r="J124" i="1"/>
  <c r="D7" i="5"/>
  <c r="K124" i="1"/>
  <c r="E7" i="5"/>
</calcChain>
</file>

<file path=xl/comments1.xml><?xml version="1.0" encoding="utf-8"?>
<comments xmlns="http://schemas.openxmlformats.org/spreadsheetml/2006/main">
  <authors>
    <author>Aswath Damodaran</author>
  </authors>
  <commentList>
    <comment ref="C9" authorId="0" shapeId="0">
      <text>
        <r>
          <rPr>
            <b/>
            <sz val="9"/>
            <color indexed="8"/>
            <rFont val="Geneva"/>
            <family val="2"/>
            <charset val="1"/>
          </rPr>
          <t>Aswath Damodaran:</t>
        </r>
        <r>
          <rPr>
            <sz val="9"/>
            <color indexed="8"/>
            <rFont val="Geneva"/>
            <family val="2"/>
            <charset val="1"/>
          </rPr>
          <t xml:space="preserve">
</t>
        </r>
        <r>
          <rPr>
            <sz val="9"/>
            <color indexed="8"/>
            <rFont val="Geneva"/>
            <family val="2"/>
            <charset val="1"/>
          </rPr>
          <t xml:space="preserve">ST: Short term (Treasury bill)
</t>
        </r>
        <r>
          <rPr>
            <sz val="9"/>
            <color indexed="8"/>
            <rFont val="Geneva"/>
            <family val="2"/>
            <charset val="1"/>
          </rPr>
          <t>LT: Long term (Treasury bond)</t>
        </r>
      </text>
    </comment>
    <comment ref="C10" authorId="0" shapeId="0">
      <text>
        <r>
          <rPr>
            <b/>
            <sz val="9"/>
            <color indexed="8"/>
            <rFont val="Geneva"/>
            <family val="2"/>
            <charset val="1"/>
          </rPr>
          <t>Aswath Damodaran:</t>
        </r>
        <r>
          <rPr>
            <sz val="9"/>
            <color indexed="8"/>
            <rFont val="Geneva"/>
            <family val="2"/>
            <charset val="1"/>
          </rPr>
          <t xml:space="preserve">
</t>
        </r>
        <r>
          <rPr>
            <sz val="9"/>
            <color indexed="8"/>
            <rFont val="Geneva"/>
            <family val="2"/>
            <charset val="1"/>
          </rPr>
          <t>The risk premium will be computed from this year to the current year.</t>
        </r>
      </text>
    </comment>
  </commentList>
</comments>
</file>

<file path=xl/sharedStrings.xml><?xml version="1.0" encoding="utf-8"?>
<sst xmlns="http://schemas.openxmlformats.org/spreadsheetml/2006/main" count="214" uniqueCount="145">
  <si>
    <t>Geometric Average</t>
    <phoneticPr fontId="12" type="noConversion"/>
  </si>
  <si>
    <t>Stocks - T. Bills</t>
    <phoneticPr fontId="12" type="noConversion"/>
  </si>
  <si>
    <t>Stocks - T. Bonds</t>
    <phoneticPr fontId="12" type="noConversion"/>
  </si>
  <si>
    <t>Arithmetic Average</t>
    <phoneticPr fontId="12" type="noConversion"/>
  </si>
  <si>
    <t>Annual Returns on Investments in</t>
  </si>
  <si>
    <t>Year</t>
  </si>
  <si>
    <t>Risk Premium</t>
  </si>
  <si>
    <t>Stocks - T.Bills</t>
  </si>
  <si>
    <t>Stocks - T.Bonds</t>
  </si>
  <si>
    <t>S&amp;P 500</t>
  </si>
  <si>
    <t>T.Bond rate</t>
  </si>
  <si>
    <t>Dividends</t>
  </si>
  <si>
    <t>Dividend Yield</t>
  </si>
  <si>
    <t>Return on bond</t>
  </si>
  <si>
    <t>What is your riskfree rate?</t>
  </si>
  <si>
    <t>Enter your starting year</t>
  </si>
  <si>
    <t>Estimate of risk premium based on your inputs:</t>
  </si>
  <si>
    <t>Value of stocks in starting year:</t>
  </si>
  <si>
    <t>Value of T.bonds in starting year:</t>
  </si>
  <si>
    <t>are provided at the bottom of this table.</t>
  </si>
  <si>
    <t>Stocks - Bills</t>
    <phoneticPr fontId="12" type="noConversion"/>
  </si>
  <si>
    <t>Stocks - Bonds</t>
    <phoneticPr fontId="12" type="noConversion"/>
  </si>
  <si>
    <t>Standard Error</t>
    <phoneticPr fontId="12" type="noConversion"/>
  </si>
  <si>
    <t>Value of T.Bills in starting year:</t>
    <phoneticPr fontId="12" type="noConversion"/>
  </si>
  <si>
    <t>TB3MS</t>
  </si>
  <si>
    <t xml:space="preserve">Bond used: </t>
    <phoneticPr fontId="12" type="noConversion"/>
  </si>
  <si>
    <t>US treasury 10-year bond at end of each year</t>
    <phoneticPr fontId="12" type="noConversion"/>
  </si>
  <si>
    <t>Source:</t>
    <phoneticPr fontId="12" type="noConversion"/>
  </si>
  <si>
    <t>Federal Reserve of St. Louis (FRED)</t>
    <phoneticPr fontId="12" type="noConversion"/>
  </si>
  <si>
    <t>Computation</t>
    <phoneticPr fontId="12" type="noConversion"/>
  </si>
  <si>
    <t>To compute the return on a constant maturity bond, I add two components - the promised coupon at the start of the year and the price change due to interest rate changes.</t>
    <phoneticPr fontId="12" type="noConversion"/>
  </si>
  <si>
    <t>The return on the 10-year bond for 1928 = 3.17% (Coupon rate promised at the end of 1927) - Price change on a bond with a coupon rate of 3.17%, when the interest rate goes to 3.45%.</t>
    <phoneticPr fontId="12" type="noConversion"/>
  </si>
  <si>
    <t>Historical risk premium</t>
  </si>
  <si>
    <t>Jan 1 notes</t>
  </si>
  <si>
    <t>3-month T.Bill</t>
  </si>
  <si>
    <t>Estimates of risk premiums from 1928, over the last 50 years and over the last 10 years</t>
  </si>
  <si>
    <t>Date updated:</t>
  </si>
  <si>
    <t>Created by:</t>
  </si>
  <si>
    <t>Aswath Damodaran, adamodar@stern.nyu.edu</t>
  </si>
  <si>
    <t>Home Page:</t>
  </si>
  <si>
    <t>http://www.damodaran.com</t>
  </si>
  <si>
    <t>Data website:</t>
  </si>
  <si>
    <t>Companies in each industry:</t>
  </si>
  <si>
    <t>Variable definitions:</t>
  </si>
  <si>
    <t>What is this data?</t>
  </si>
  <si>
    <t>US companies</t>
  </si>
  <si>
    <t>Std Error</t>
  </si>
  <si>
    <t>Customized Geometric risk premium estimator</t>
  </si>
  <si>
    <t>S&amp;P 500 (includes dividends)</t>
  </si>
  <si>
    <t>Inflation Rate</t>
  </si>
  <si>
    <t>S&amp;P 500 (includes dividends)2</t>
  </si>
  <si>
    <t>3-month T. Bill (Real)</t>
  </si>
  <si>
    <t>!0-year T.Bonds</t>
  </si>
  <si>
    <t>Aaa Bond Rate</t>
  </si>
  <si>
    <t>Baa Bond Rate</t>
  </si>
  <si>
    <t xml:space="preserve">Return on Aaa </t>
  </si>
  <si>
    <t xml:space="preserve">Return on Baa </t>
  </si>
  <si>
    <t>Returns on Real Estate</t>
  </si>
  <si>
    <t>Stocks - Baa Corp Bond</t>
  </si>
  <si>
    <t>Baa Corp Bonds</t>
  </si>
  <si>
    <t>Arithmetic Average Historical Return</t>
  </si>
  <si>
    <t>Geometric Average Historical Return</t>
  </si>
  <si>
    <t>Date</t>
  </si>
  <si>
    <t>From fig2.1Revised2011.xls</t>
  </si>
  <si>
    <t>Value of $100 invested at start of 1928 in</t>
  </si>
  <si>
    <t>Annual Risk Premium</t>
  </si>
  <si>
    <t>Arithmetic Average Annual Real Return</t>
  </si>
  <si>
    <t>Historical returns: Stocks, Bonds &amp; T.Bills with premiums</t>
  </si>
  <si>
    <t>Chg in House Price</t>
  </si>
  <si>
    <t>US T. Bond</t>
  </si>
  <si>
    <t xml:space="preserve"> Baa Corporate Bond</t>
  </si>
  <si>
    <t>S&amp;P 500 (includes dividends)3</t>
  </si>
  <si>
    <t>3-month T.Bill4</t>
  </si>
  <si>
    <t>US T. Bond5</t>
  </si>
  <si>
    <t>FRED Graph Observations</t>
  </si>
  <si>
    <t>Federal Reserve Economic Data</t>
  </si>
  <si>
    <t>Link: https://fred.stlouisfed.org</t>
  </si>
  <si>
    <t>Help: https://fred.stlouisfed.org/help-faq</t>
  </si>
  <si>
    <t>Economic Research Division</t>
  </si>
  <si>
    <t>Federal Reserve Bank of St. Louis</t>
  </si>
  <si>
    <t>CSUSHPINSA</t>
  </si>
  <si>
    <t>S&amp;P/Case-Shiller U.S. National Home Price Index, Percent Change from Year Ago of (Index Jan 2000=100), Annual, Not Seasonally Adjusted</t>
  </si>
  <si>
    <t>Frequency: Annual</t>
  </si>
  <si>
    <t>observation_date</t>
  </si>
  <si>
    <t>Home Price data from Robert Shiller's website.</t>
  </si>
  <si>
    <t>3-Month Treasury Bill: Secondary Market Rate, Percent, Annual, Not Seasonally Adjusted</t>
  </si>
  <si>
    <t>My objective in this spreadsheet is to compute the annual returns you would have earned on major financial asset classses, on an annual basis, inclusive of both cash payout during the year and the price appreciation.</t>
  </si>
  <si>
    <t>End Game</t>
  </si>
  <si>
    <t>Explanations, by asset class</t>
  </si>
  <si>
    <t>Stocks (Large Cap)</t>
  </si>
  <si>
    <t>US T.Bond</t>
  </si>
  <si>
    <t>I use the 10-year US treasury bond, since it is the only longer maturity bond with an uninterrupted history going back in time. For the data, I use the yields on a constant-maturrity 10-year bond, which can be found on FRED (the Federal Reserve website). I convert the yield into a return, by repricing the bond, issued at par at the prior year's yield, with the new yield, while keeping the maturity constant at 10 years. Thus, if the yield goes from 2.5% to 3%, I first price a 2.5%, 10 year coupon bond with a 3% interest rate, and subtract this number from the par value of the bond which is $1000. That gives me the price change. Adding the 3% coupon for the current year gives me the total return.</t>
  </si>
  <si>
    <t>US T.Bill</t>
  </si>
  <si>
    <t>CPIAUCNS</t>
  </si>
  <si>
    <t>Consumer Price Index for All Urban Consumers: All Items in U.S. City Average, Percent Change from Year Ago of (Index 1982-1984=100), Annual, Not Seasonally Adjusted</t>
  </si>
  <si>
    <t>I use the 3-month US treasury bill, again choosing it over the 6-month because of longevity. I get the T.Bill rate at the end of each year from FRED and use it as my erturn, since there should be no price change in this security. I use the average T.Bill rate over the course of the year.</t>
  </si>
  <si>
    <t>I use the CPI for all urban consumers, reported on FRED.</t>
  </si>
  <si>
    <t>Real Returns</t>
  </si>
  <si>
    <t>For each of the data series. I computre a real return by removing the inflatin for the year from the nominal return, using (1+ Nominal Rate)/ (1+Inflation Rate) -1.</t>
  </si>
  <si>
    <t>Arithmetic Average Return</t>
  </si>
  <si>
    <t>Geometric Average Return</t>
  </si>
  <si>
    <t>A simple average of the annual returns over the specified period (10 yrs, 50 yrs etc.)</t>
  </si>
  <si>
    <t>The risk premium is the difference in the annualized return on stocks and the annualized return on T.Bonds and on T.Bills over the specified period.</t>
  </si>
  <si>
    <t>A compounded average of the returns over the period. This is most simply computed by dividing the value you would have at the end of the period by the value at the beginning and then computing the compouded average. To compute the cumulated value on both stocks and bonds, I assume that dividends/coupons get reinvested back.</t>
  </si>
  <si>
    <t>FAQ</t>
  </si>
  <si>
    <t>How precise are the annual numbers?</t>
  </si>
  <si>
    <t>Since the S&amp;P and US treasuries are liquid and the underlying data is widely dispersed, the annual numbers are reliable.</t>
  </si>
  <si>
    <t>How good as the averages as predictors?</t>
  </si>
  <si>
    <t>The returns, especially on stocks and bonds, are noisy, with up years and down years. The averages that have been computed come with error, and I have computed standard errros in each of the numbers (especially the risk premiums). Note that even with the longest data series, there is substantial standard error and it becomes explosively large for shorter periods.</t>
  </si>
  <si>
    <t>Why do you keep the maturity of the 10-year bond unchanged, when you compute the return on the bond?</t>
  </si>
  <si>
    <t>Normally, when you buy a 10-year bond and hold it for a year, you will end up with a 9-year bond. While I could compute the return using a 9-year maturity, and the answer will be fairly close to what I report, I want to keep the 10-year rmaturity going for consistency in my risk premium computation. Put simply, think of the return on the 10-year bond as the one you would have if the coupon changed, but the maturity is reset to 10 year at the end of the year.</t>
  </si>
  <si>
    <t>Moody's Seasoned Aaa Corporate Bond Yield, Percent, Annual, Not Seasonally Adjusted</t>
  </si>
  <si>
    <t>AAA</t>
  </si>
  <si>
    <t>% Rate</t>
  </si>
  <si>
    <t>BAA</t>
  </si>
  <si>
    <t>Moody's Seasoned Baa Corporate Bond Yield, Percent, Annual, Not Seasonally Adjusted</t>
  </si>
  <si>
    <t>Aaa &amp; Baa Corporate Bond</t>
  </si>
  <si>
    <t>I obtain the yield on a Moody's Aaa and Baa corporate bond yields from FRED and then compute the return on the bond, using the same approach that I use for the US T.Bond.</t>
  </si>
  <si>
    <t>Real Estate</t>
  </si>
  <si>
    <t>I use the home price data that Robert Shiller reports on his webpage to compute a real estate return on residential real estate. That series has now morphed into the Case-Shiller Index.</t>
  </si>
  <si>
    <t>Real Estate2</t>
  </si>
  <si>
    <t>Real Estate3</t>
  </si>
  <si>
    <t xml:space="preserve">Source of data: </t>
  </si>
  <si>
    <t xml:space="preserve">http://www.econ.yale.edu//~shiller/data.htm </t>
  </si>
  <si>
    <t>I use the S&amp;P 500, which was created in 1957, and then back fill the data using other indices of large market cap companies that existed prior. Each year, I compute the annual return, by first computing the dividend yield by dividing the dividends paid and the price change in the index, by the level of the index at the start of the year. Thus, if the index starts at 1000, and increases to 1080, while delivering a dividend of 5, my annual return = (1080-1000+5)/1000 = 8.5%</t>
  </si>
  <si>
    <t xml:space="preserve"> Baa Corporate Bond2</t>
  </si>
  <si>
    <t>Uses indicated dividends</t>
  </si>
  <si>
    <t>Gold</t>
  </si>
  <si>
    <t>Gold2</t>
  </si>
  <si>
    <t>Price per oz</t>
  </si>
  <si>
    <t xml:space="preserve">Year-end prices for gold, per oz, </t>
  </si>
  <si>
    <t xml:space="preserve">Source for 1970-2022: LBMA Gold prices per oz, https://sdbullion.com/gold-prices-1974 </t>
  </si>
  <si>
    <t>Source for pre-1970: https://nma.org/wp-content/uploads/2016/09/historic_gold_prices_1833_pres.pdf (average price for year)</t>
  </si>
  <si>
    <t>Gold*</t>
  </si>
  <si>
    <t>Note</t>
  </si>
  <si>
    <t>Annual Real Returns</t>
  </si>
  <si>
    <t>End of October 2022</t>
  </si>
  <si>
    <t>1928-2022</t>
  </si>
  <si>
    <t>1973-2022</t>
  </si>
  <si>
    <t>2013-2022</t>
  </si>
  <si>
    <t>* Prior to 1971, gold prices were fixed and with the gold standard in place, and were mostly stable.</t>
  </si>
  <si>
    <t>https://pages.stern.nyu.edu/~adamodar/New_Home_Page/data.html</t>
  </si>
  <si>
    <t>https://pages.stern.nyu.edu/~adamodar/pc/datasets/indname.xls</t>
  </si>
  <si>
    <t>https://pages.stern.nyu.edu/~adamodar/New_Home_Page/datafile/variable.htm</t>
  </si>
  <si>
    <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</si>
</sst>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0" formatCode="_(&quot;$&quot;* #,##0.00_);_(&quot;$&quot;* \(#,##0.00\);_(&quot;$&quot;* &quot;-&quot;??_);_(@_)"/>
    <numFmt numFmtId="172" formatCode="yyyy\-mm\-dd"/>
    <numFmt numFmtId="173" formatCode="0.0"/>
  </numFmts>
  <fonts count="42">
    <font>
      <sz val="10"/>
      <name val="Geneva"/>
      <family val="2"/>
      <charset val="1"/>
    </font>
    <font>
      <b/>
      <sz val="10"/>
      <name val="Geneva"/>
      <family val="2"/>
      <charset val="1"/>
    </font>
    <font>
      <i/>
      <sz val="10"/>
      <name val="Geneva"/>
      <family val="2"/>
      <charset val="1"/>
    </font>
    <font>
      <sz val="10"/>
      <name val="Geneva"/>
      <family val="2"/>
      <charset val="1"/>
    </font>
    <font>
      <i/>
      <sz val="12"/>
      <name val="Times"/>
      <family val="1"/>
    </font>
    <font>
      <sz val="12"/>
      <name val="Times"/>
      <family val="1"/>
    </font>
    <font>
      <b/>
      <sz val="12"/>
      <name val="Times"/>
      <family val="1"/>
    </font>
    <font>
      <b/>
      <i/>
      <sz val="12"/>
      <name val="Times"/>
      <family val="1"/>
    </font>
    <font>
      <u/>
      <sz val="10"/>
      <color indexed="12"/>
      <name val="Geneva"/>
      <family val="2"/>
      <charset val="1"/>
    </font>
    <font>
      <sz val="14"/>
      <color indexed="10"/>
      <name val="Times"/>
      <family val="1"/>
    </font>
    <font>
      <sz val="14"/>
      <color indexed="10"/>
      <name val="Geneva"/>
      <family val="2"/>
      <charset val="1"/>
    </font>
    <font>
      <sz val="10"/>
      <name val="Times"/>
      <family val="1"/>
    </font>
    <font>
      <sz val="8"/>
      <name val="Verdana"/>
      <family val="2"/>
    </font>
    <font>
      <sz val="10"/>
      <name val="Arial"/>
      <family val="2"/>
    </font>
    <font>
      <sz val="12"/>
      <name val="Geneva"/>
      <family val="2"/>
      <charset val="1"/>
    </font>
    <font>
      <i/>
      <sz val="12"/>
      <name val="Geneva"/>
      <family val="2"/>
      <charset val="1"/>
    </font>
    <font>
      <sz val="12"/>
      <name val="Calibri"/>
      <family val="2"/>
    </font>
    <font>
      <sz val="10"/>
      <name val="Arial"/>
      <family val="2"/>
    </font>
    <font>
      <sz val="9"/>
      <name val="Arial"/>
      <family val="2"/>
    </font>
    <font>
      <b/>
      <sz val="12"/>
      <name val="Geneva"/>
      <family val="2"/>
      <charset val="1"/>
    </font>
    <font>
      <b/>
      <sz val="14"/>
      <name val="Geneva"/>
      <family val="2"/>
      <charset val="1"/>
    </font>
    <font>
      <sz val="14"/>
      <name val="Geneva"/>
      <family val="2"/>
      <charset val="1"/>
    </font>
    <font>
      <sz val="8"/>
      <name val="Arial"/>
      <family val="2"/>
    </font>
    <font>
      <i/>
      <sz val="10"/>
      <name val="Arial"/>
      <family val="2"/>
    </font>
    <font>
      <b/>
      <sz val="9"/>
      <color indexed="8"/>
      <name val="Geneva"/>
      <family val="2"/>
      <charset val="1"/>
    </font>
    <font>
      <sz val="9"/>
      <color indexed="8"/>
      <name val="Geneva"/>
      <family val="2"/>
      <charset val="1"/>
    </font>
    <font>
      <b/>
      <sz val="9"/>
      <color indexed="8"/>
      <name val="Geneva"/>
      <family val="2"/>
      <charset val="1"/>
    </font>
    <font>
      <sz val="9"/>
      <color indexed="8"/>
      <name val="Geneva"/>
      <family val="2"/>
      <charset val="1"/>
    </font>
    <font>
      <b/>
      <sz val="12"/>
      <color theme="1"/>
      <name val="Calibri"/>
      <family val="2"/>
      <scheme val="minor"/>
    </font>
    <font>
      <sz val="12"/>
      <name val="Calibri"/>
      <family val="2"/>
      <scheme val="minor"/>
    </font>
    <font>
      <sz val="10"/>
      <color rgb="FF008000"/>
      <name val="Geneva"/>
      <family val="2"/>
      <charset val="1"/>
    </font>
    <font>
      <sz val="12"/>
      <color rgb="FF000000"/>
      <name val="Calibri"/>
      <family val="2"/>
    </font>
    <font>
      <b/>
      <sz val="12"/>
      <color rgb="FF000000"/>
      <name val="Calibri"/>
      <family val="2"/>
    </font>
    <font>
      <i/>
      <sz val="12"/>
      <name val="Calibri"/>
      <family val="2"/>
      <scheme val="minor"/>
    </font>
    <font>
      <sz val="12"/>
      <color theme="1"/>
      <name val="Times"/>
      <family val="1"/>
    </font>
    <font>
      <sz val="12"/>
      <color rgb="FFFF0000"/>
      <name val="Geneva"/>
      <family val="2"/>
      <charset val="1"/>
    </font>
    <font>
      <sz val="10"/>
      <color rgb="FFFF0000"/>
      <name val="Geneva"/>
      <family val="2"/>
      <charset val="1"/>
    </font>
    <font>
      <sz val="10"/>
      <color theme="1"/>
      <name val="Geneva"/>
      <family val="2"/>
      <charset val="1"/>
    </font>
    <font>
      <sz val="12"/>
      <color theme="0"/>
      <name val="Geneva"/>
      <family val="2"/>
      <charset val="1"/>
    </font>
    <font>
      <sz val="12"/>
      <color theme="1"/>
      <name val="Geneva"/>
      <family val="2"/>
      <charset val="1"/>
    </font>
    <font>
      <i/>
      <sz val="12"/>
      <color theme="1"/>
      <name val="Geneva"/>
      <family val="2"/>
      <charset val="1"/>
    </font>
    <font>
      <i/>
      <sz val="12"/>
      <color rgb="FF000000"/>
      <name val="Calibri"/>
      <family val="2"/>
    </font>
  </fonts>
  <fills count="9">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theme="2"/>
        <bgColor rgb="FF000000"/>
      </patternFill>
    </fill>
    <fill>
      <patternFill patternType="solid">
        <fgColor rgb="FF92D050"/>
        <bgColor indexed="64"/>
      </patternFill>
    </fill>
    <fill>
      <patternFill patternType="solid">
        <fgColor rgb="FFFFFFFF"/>
        <bgColor rgb="FF000000"/>
      </patternFill>
    </fill>
    <fill>
      <patternFill patternType="solid">
        <fgColor theme="2"/>
        <bgColor indexed="64"/>
      </patternFill>
    </fill>
    <fill>
      <patternFill patternType="solid">
        <fgColor theme="1"/>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rgb="FF000000"/>
      </right>
      <top style="medium">
        <color indexed="64"/>
      </top>
      <bottom style="thin">
        <color indexed="64"/>
      </bottom>
      <diagonal/>
    </border>
    <border>
      <left/>
      <right style="medium">
        <color rgb="FF000000"/>
      </right>
      <top style="thin">
        <color indexed="64"/>
      </top>
      <bottom style="thin">
        <color indexed="64"/>
      </bottom>
      <diagonal/>
    </border>
    <border>
      <left/>
      <right style="medium">
        <color rgb="FF000000"/>
      </right>
      <top style="thin">
        <color indexed="64"/>
      </top>
      <bottom style="medium">
        <color indexed="64"/>
      </bottom>
      <diagonal/>
    </border>
  </borders>
  <cellStyleXfs count="4">
    <xf numFmtId="0" fontId="0" fillId="0" borderId="0"/>
    <xf numFmtId="170" fontId="3" fillId="0" borderId="0" applyFont="0" applyFill="0" applyBorder="0" applyAlignment="0" applyProtection="0"/>
    <xf numFmtId="0" fontId="8" fillId="0" borderId="0" applyNumberFormat="0" applyFill="0" applyBorder="0" applyAlignment="0" applyProtection="0">
      <alignment vertical="top"/>
      <protection locked="0"/>
    </xf>
    <xf numFmtId="9" fontId="3" fillId="0" borderId="0" applyFont="0" applyFill="0" applyBorder="0" applyAlignment="0" applyProtection="0"/>
  </cellStyleXfs>
  <cellXfs count="161">
    <xf numFmtId="0" fontId="0" fillId="0" borderId="0" xfId="0"/>
    <xf numFmtId="0" fontId="5" fillId="0" borderId="1" xfId="0" applyFont="1" applyBorder="1" applyAlignment="1">
      <alignment horizontal="center"/>
    </xf>
    <xf numFmtId="10" fontId="5" fillId="0" borderId="1" xfId="0" applyNumberFormat="1" applyFont="1" applyBorder="1" applyAlignment="1">
      <alignment horizontal="center"/>
    </xf>
    <xf numFmtId="0" fontId="5" fillId="0" borderId="0" xfId="0" applyFont="1" applyAlignment="1">
      <alignment horizontal="center"/>
    </xf>
    <xf numFmtId="0" fontId="4" fillId="0" borderId="1" xfId="0" applyFont="1" applyBorder="1" applyAlignment="1">
      <alignment horizontal="center"/>
    </xf>
    <xf numFmtId="0" fontId="5" fillId="0" borderId="1" xfId="0" applyFont="1" applyBorder="1"/>
    <xf numFmtId="0" fontId="5" fillId="0" borderId="0" xfId="0" applyFont="1"/>
    <xf numFmtId="0" fontId="7" fillId="0" borderId="0" xfId="0" applyFont="1"/>
    <xf numFmtId="10" fontId="5" fillId="0" borderId="1" xfId="0" applyNumberFormat="1" applyFont="1" applyBorder="1"/>
    <xf numFmtId="10" fontId="5" fillId="0" borderId="1" xfId="3" applyNumberFormat="1" applyFont="1" applyBorder="1" applyAlignment="1">
      <alignment horizontal="center"/>
    </xf>
    <xf numFmtId="0" fontId="0" fillId="0" borderId="0" xfId="0" applyAlignment="1">
      <alignment horizontal="center"/>
    </xf>
    <xf numFmtId="2" fontId="5" fillId="0" borderId="1" xfId="0" applyNumberFormat="1" applyFont="1" applyBorder="1" applyAlignment="1">
      <alignment horizontal="center"/>
    </xf>
    <xf numFmtId="0" fontId="5" fillId="2" borderId="1" xfId="0" applyFont="1" applyFill="1" applyBorder="1" applyAlignment="1">
      <alignment horizontal="center"/>
    </xf>
    <xf numFmtId="0" fontId="9" fillId="0" borderId="0" xfId="0" applyFont="1"/>
    <xf numFmtId="0" fontId="10" fillId="0" borderId="0" xfId="0" applyFont="1"/>
    <xf numFmtId="0" fontId="11" fillId="0" borderId="0" xfId="0" applyFont="1" applyAlignment="1">
      <alignment horizontal="center"/>
    </xf>
    <xf numFmtId="10" fontId="0" fillId="0" borderId="0" xfId="0" applyNumberFormat="1" applyAlignment="1">
      <alignment horizontal="center"/>
    </xf>
    <xf numFmtId="0" fontId="0" fillId="0" borderId="0" xfId="0" applyProtection="1">
      <protection locked="0"/>
    </xf>
    <xf numFmtId="0" fontId="5" fillId="0" borderId="0" xfId="0" applyFont="1" applyAlignment="1">
      <alignment horizontal="left"/>
    </xf>
    <xf numFmtId="0" fontId="0" fillId="0" borderId="0" xfId="0" applyAlignment="1">
      <alignment horizontal="left"/>
    </xf>
    <xf numFmtId="2" fontId="0" fillId="0" borderId="0" xfId="0" applyNumberFormat="1"/>
    <xf numFmtId="0" fontId="14" fillId="0" borderId="1" xfId="0" applyFont="1" applyBorder="1" applyAlignment="1">
      <alignment horizontal="center"/>
    </xf>
    <xf numFmtId="0" fontId="0" fillId="0" borderId="1" xfId="0" applyBorder="1" applyAlignment="1">
      <alignment horizontal="center"/>
    </xf>
    <xf numFmtId="10" fontId="0" fillId="0" borderId="1" xfId="0" applyNumberFormat="1" applyBorder="1" applyAlignment="1">
      <alignment horizontal="center"/>
    </xf>
    <xf numFmtId="10" fontId="5" fillId="0" borderId="1" xfId="3" applyNumberFormat="1" applyFont="1" applyFill="1" applyBorder="1" applyAlignment="1">
      <alignment horizontal="center"/>
    </xf>
    <xf numFmtId="0" fontId="29" fillId="0" borderId="1" xfId="0" applyFont="1" applyBorder="1" applyAlignment="1">
      <alignment horizontal="center"/>
    </xf>
    <xf numFmtId="10" fontId="29" fillId="0" borderId="1" xfId="0" applyNumberFormat="1" applyFont="1" applyBorder="1" applyAlignment="1">
      <alignment horizontal="center"/>
    </xf>
    <xf numFmtId="10" fontId="30" fillId="0" borderId="1" xfId="0" applyNumberFormat="1" applyFont="1" applyBorder="1" applyAlignment="1">
      <alignment horizontal="center"/>
    </xf>
    <xf numFmtId="0" fontId="4" fillId="0" borderId="2" xfId="0" applyFont="1" applyBorder="1"/>
    <xf numFmtId="0" fontId="5" fillId="0" borderId="3" xfId="0" applyFont="1" applyBorder="1"/>
    <xf numFmtId="0" fontId="5" fillId="0" borderId="4" xfId="0" applyFont="1" applyBorder="1"/>
    <xf numFmtId="0" fontId="4" fillId="0" borderId="5" xfId="0" applyFont="1" applyBorder="1"/>
    <xf numFmtId="0" fontId="5" fillId="0" borderId="6" xfId="0" applyFont="1" applyBorder="1"/>
    <xf numFmtId="0" fontId="5" fillId="0" borderId="7" xfId="0" applyFont="1" applyBorder="1"/>
    <xf numFmtId="0" fontId="5" fillId="3" borderId="1" xfId="0" applyFont="1" applyFill="1" applyBorder="1" applyAlignment="1">
      <alignment horizontal="center"/>
    </xf>
    <xf numFmtId="0" fontId="0" fillId="3" borderId="1" xfId="0" applyFill="1" applyBorder="1" applyAlignment="1">
      <alignment horizontal="center"/>
    </xf>
    <xf numFmtId="0" fontId="31" fillId="0" borderId="0" xfId="0" applyFont="1"/>
    <xf numFmtId="0" fontId="29" fillId="0" borderId="0" xfId="0" applyFont="1" applyAlignment="1">
      <alignment horizontal="center"/>
    </xf>
    <xf numFmtId="170" fontId="29" fillId="0" borderId="1" xfId="1" applyFont="1" applyBorder="1" applyAlignment="1">
      <alignment horizontal="center"/>
    </xf>
    <xf numFmtId="0" fontId="29" fillId="0" borderId="8" xfId="0" applyFont="1" applyBorder="1" applyAlignment="1">
      <alignment horizontal="center"/>
    </xf>
    <xf numFmtId="10" fontId="29" fillId="0" borderId="8" xfId="0" applyNumberFormat="1" applyFont="1" applyBorder="1" applyAlignment="1">
      <alignment horizontal="center"/>
    </xf>
    <xf numFmtId="0" fontId="29" fillId="0" borderId="5" xfId="0" applyFont="1" applyBorder="1" applyAlignment="1">
      <alignment horizontal="center" wrapText="1"/>
    </xf>
    <xf numFmtId="0" fontId="29" fillId="0" borderId="9" xfId="0" applyFont="1" applyBorder="1" applyAlignment="1">
      <alignment horizontal="center"/>
    </xf>
    <xf numFmtId="0" fontId="5" fillId="0" borderId="10" xfId="0" applyFont="1" applyBorder="1" applyAlignment="1">
      <alignment horizontal="center"/>
    </xf>
    <xf numFmtId="0" fontId="14" fillId="0" borderId="11" xfId="0" applyFont="1" applyBorder="1"/>
    <xf numFmtId="0" fontId="14" fillId="0" borderId="12" xfId="0" applyFont="1" applyBorder="1"/>
    <xf numFmtId="0" fontId="14" fillId="0" borderId="13" xfId="0" applyFont="1" applyBorder="1" applyAlignment="1">
      <alignment horizontal="center"/>
    </xf>
    <xf numFmtId="0" fontId="32" fillId="4" borderId="11" xfId="0" applyFont="1" applyFill="1" applyBorder="1"/>
    <xf numFmtId="0" fontId="32" fillId="4" borderId="14" xfId="0" applyFont="1" applyFill="1" applyBorder="1"/>
    <xf numFmtId="0" fontId="32" fillId="4" borderId="15" xfId="0" applyFont="1" applyFill="1" applyBorder="1"/>
    <xf numFmtId="0" fontId="33" fillId="0" borderId="16" xfId="0" applyFont="1" applyBorder="1" applyAlignment="1">
      <alignment horizontal="center" wrapText="1"/>
    </xf>
    <xf numFmtId="0" fontId="29" fillId="0" borderId="16" xfId="0" applyFont="1" applyBorder="1" applyAlignment="1">
      <alignment horizontal="center" wrapText="1"/>
    </xf>
    <xf numFmtId="0" fontId="5" fillId="0" borderId="0" xfId="0" applyFont="1" applyAlignment="1">
      <alignment wrapText="1"/>
    </xf>
    <xf numFmtId="0" fontId="5" fillId="0" borderId="17" xfId="0" applyFont="1" applyBorder="1" applyAlignment="1">
      <alignment horizontal="center"/>
    </xf>
    <xf numFmtId="10" fontId="5" fillId="0" borderId="1" xfId="3" applyNumberFormat="1" applyFont="1" applyBorder="1"/>
    <xf numFmtId="2" fontId="34" fillId="0" borderId="1" xfId="0" applyNumberFormat="1" applyFont="1" applyBorder="1" applyAlignment="1">
      <alignment horizontal="center"/>
    </xf>
    <xf numFmtId="10" fontId="5" fillId="0" borderId="0" xfId="3" applyNumberFormat="1" applyFont="1" applyBorder="1" applyAlignment="1">
      <alignment horizontal="center"/>
    </xf>
    <xf numFmtId="10" fontId="5" fillId="0" borderId="0" xfId="3" applyNumberFormat="1" applyFont="1" applyFill="1" applyBorder="1" applyAlignment="1">
      <alignment horizontal="center"/>
    </xf>
    <xf numFmtId="10" fontId="0" fillId="0" borderId="0" xfId="3" applyNumberFormat="1" applyFont="1"/>
    <xf numFmtId="10" fontId="5" fillId="0" borderId="0" xfId="0" applyNumberFormat="1" applyFont="1" applyAlignment="1">
      <alignment horizontal="center"/>
    </xf>
    <xf numFmtId="10" fontId="0" fillId="0" borderId="0" xfId="3" applyNumberFormat="1" applyFont="1" applyAlignment="1">
      <alignment horizontal="center"/>
    </xf>
    <xf numFmtId="10" fontId="5" fillId="0" borderId="8" xfId="3" applyNumberFormat="1" applyFont="1" applyBorder="1" applyAlignment="1">
      <alignment horizontal="center"/>
    </xf>
    <xf numFmtId="10" fontId="5" fillId="5" borderId="18" xfId="0" applyNumberFormat="1" applyFont="1" applyFill="1" applyBorder="1" applyAlignment="1">
      <alignment horizontal="center"/>
    </xf>
    <xf numFmtId="10" fontId="5" fillId="0" borderId="16" xfId="3" applyNumberFormat="1" applyFont="1" applyBorder="1" applyAlignment="1">
      <alignment horizontal="center"/>
    </xf>
    <xf numFmtId="0" fontId="17" fillId="6" borderId="0" xfId="0" applyFont="1" applyFill="1"/>
    <xf numFmtId="0" fontId="13" fillId="0" borderId="0" xfId="0" applyFont="1"/>
    <xf numFmtId="2" fontId="18" fillId="6" borderId="0" xfId="0" applyNumberFormat="1" applyFont="1" applyFill="1" applyAlignment="1">
      <alignment horizontal="right"/>
    </xf>
    <xf numFmtId="2" fontId="18" fillId="6" borderId="0" xfId="0" applyNumberFormat="1" applyFont="1" applyFill="1"/>
    <xf numFmtId="2" fontId="17" fillId="6" borderId="0" xfId="0" applyNumberFormat="1" applyFont="1" applyFill="1"/>
    <xf numFmtId="0" fontId="6" fillId="0" borderId="0" xfId="0" applyFont="1" applyAlignment="1">
      <alignment horizontal="center"/>
    </xf>
    <xf numFmtId="0" fontId="5" fillId="0" borderId="16" xfId="0" applyFont="1" applyBorder="1"/>
    <xf numFmtId="0" fontId="6" fillId="0" borderId="0" xfId="0" applyFont="1"/>
    <xf numFmtId="0" fontId="10" fillId="0" borderId="0" xfId="0" applyFont="1" applyAlignment="1">
      <alignment horizontal="center"/>
    </xf>
    <xf numFmtId="172" fontId="0" fillId="0" borderId="0" xfId="0" applyNumberFormat="1"/>
    <xf numFmtId="173" fontId="0" fillId="0" borderId="0" xfId="0" applyNumberFormat="1"/>
    <xf numFmtId="0" fontId="0" fillId="0" borderId="0" xfId="0" applyAlignment="1">
      <alignment horizontal="right"/>
    </xf>
    <xf numFmtId="0" fontId="1" fillId="0" borderId="0" xfId="0" applyFont="1"/>
    <xf numFmtId="10" fontId="0" fillId="0" borderId="0" xfId="3" applyNumberFormat="1" applyFont="1" applyProtection="1">
      <protection locked="0"/>
    </xf>
    <xf numFmtId="0" fontId="14" fillId="0" borderId="0" xfId="0" applyFont="1"/>
    <xf numFmtId="0" fontId="35" fillId="0" borderId="1" xfId="0" applyFont="1" applyBorder="1" applyAlignment="1">
      <alignment vertical="center" wrapText="1"/>
    </xf>
    <xf numFmtId="0" fontId="14" fillId="0" borderId="1" xfId="0" applyFont="1" applyBorder="1" applyAlignment="1">
      <alignment vertical="top" wrapText="1"/>
    </xf>
    <xf numFmtId="0" fontId="35" fillId="0" borderId="1" xfId="0" applyFont="1" applyBorder="1" applyAlignment="1">
      <alignment vertical="center"/>
    </xf>
    <xf numFmtId="0" fontId="14" fillId="0" borderId="1" xfId="0" applyFont="1" applyBorder="1" applyAlignment="1">
      <alignment wrapText="1"/>
    </xf>
    <xf numFmtId="0" fontId="14" fillId="0" borderId="1" xfId="0" applyFont="1" applyBorder="1"/>
    <xf numFmtId="0" fontId="35" fillId="0" borderId="1" xfId="0" applyFont="1" applyBorder="1" applyAlignment="1">
      <alignment horizontal="left" vertical="center"/>
    </xf>
    <xf numFmtId="0" fontId="35" fillId="0" borderId="1" xfId="0" applyFont="1" applyBorder="1" applyAlignment="1">
      <alignment wrapText="1"/>
    </xf>
    <xf numFmtId="0" fontId="35" fillId="0" borderId="1" xfId="0" applyFont="1" applyBorder="1" applyAlignment="1">
      <alignment horizontal="left" vertical="top" wrapText="1"/>
    </xf>
    <xf numFmtId="0" fontId="20" fillId="0" borderId="19" xfId="0" applyFont="1" applyBorder="1" applyAlignment="1">
      <alignment vertical="center"/>
    </xf>
    <xf numFmtId="0" fontId="21" fillId="0" borderId="19" xfId="0" applyFont="1" applyBorder="1" applyAlignment="1">
      <alignment wrapText="1"/>
    </xf>
    <xf numFmtId="10" fontId="36" fillId="0" borderId="1" xfId="0" applyNumberFormat="1" applyFont="1" applyBorder="1" applyAlignment="1">
      <alignment horizontal="center"/>
    </xf>
    <xf numFmtId="0" fontId="37" fillId="0" borderId="0" xfId="0" applyFont="1" applyAlignment="1">
      <alignment horizontal="center"/>
    </xf>
    <xf numFmtId="14" fontId="0" fillId="0" borderId="0" xfId="0" applyNumberFormat="1"/>
    <xf numFmtId="0" fontId="2" fillId="0" borderId="0" xfId="0" applyFont="1"/>
    <xf numFmtId="10" fontId="29" fillId="0" borderId="9" xfId="0" applyNumberFormat="1" applyFont="1" applyBorder="1" applyAlignment="1">
      <alignment horizontal="center"/>
    </xf>
    <xf numFmtId="10" fontId="29" fillId="0" borderId="2" xfId="0" applyNumberFormat="1" applyFont="1" applyBorder="1" applyAlignment="1">
      <alignment horizontal="center"/>
    </xf>
    <xf numFmtId="10" fontId="5" fillId="0" borderId="9" xfId="0" applyNumberFormat="1" applyFont="1" applyBorder="1"/>
    <xf numFmtId="0" fontId="6" fillId="0" borderId="20" xfId="0" applyFont="1" applyBorder="1" applyAlignment="1">
      <alignment horizontal="center"/>
    </xf>
    <xf numFmtId="0" fontId="16" fillId="4" borderId="21" xfId="0" applyFont="1" applyFill="1" applyBorder="1" applyAlignment="1">
      <alignment horizontal="left"/>
    </xf>
    <xf numFmtId="10" fontId="5" fillId="0" borderId="0" xfId="0" applyNumberFormat="1" applyFont="1"/>
    <xf numFmtId="0" fontId="23" fillId="7" borderId="0" xfId="0" applyFont="1" applyFill="1" applyAlignment="1">
      <alignment horizontal="center"/>
    </xf>
    <xf numFmtId="0" fontId="0" fillId="7" borderId="0" xfId="0" applyFill="1" applyAlignment="1">
      <alignment horizontal="center"/>
    </xf>
    <xf numFmtId="0" fontId="13" fillId="7" borderId="0" xfId="0" applyFont="1" applyFill="1" applyAlignment="1">
      <alignment horizontal="center"/>
    </xf>
    <xf numFmtId="2" fontId="18" fillId="7" borderId="0" xfId="0" applyNumberFormat="1" applyFont="1" applyFill="1" applyAlignment="1">
      <alignment horizontal="center"/>
    </xf>
    <xf numFmtId="2" fontId="22" fillId="7" borderId="0" xfId="0" applyNumberFormat="1" applyFont="1" applyFill="1" applyAlignment="1">
      <alignment horizontal="center"/>
    </xf>
    <xf numFmtId="0" fontId="8" fillId="0" borderId="0" xfId="2" applyAlignment="1" applyProtection="1"/>
    <xf numFmtId="2" fontId="0" fillId="0" borderId="0" xfId="0" applyNumberFormat="1" applyAlignment="1">
      <alignment horizontal="center"/>
    </xf>
    <xf numFmtId="1" fontId="0" fillId="0" borderId="0" xfId="0" applyNumberFormat="1"/>
    <xf numFmtId="170" fontId="3" fillId="0" borderId="0" xfId="1" applyFont="1" applyFill="1" applyBorder="1" applyAlignment="1">
      <alignment horizontal="center"/>
    </xf>
    <xf numFmtId="170" fontId="29" fillId="0" borderId="9" xfId="1" applyFont="1" applyBorder="1" applyAlignment="1">
      <alignment horizontal="center"/>
    </xf>
    <xf numFmtId="170" fontId="3" fillId="5" borderId="1" xfId="1" applyFont="1" applyFill="1" applyBorder="1" applyAlignment="1">
      <alignment horizontal="center"/>
    </xf>
    <xf numFmtId="170" fontId="0" fillId="0" borderId="0" xfId="1" applyFont="1"/>
    <xf numFmtId="0" fontId="5" fillId="0" borderId="16" xfId="0" applyFont="1" applyBorder="1" applyAlignment="1">
      <alignment horizontal="center"/>
    </xf>
    <xf numFmtId="10" fontId="0" fillId="0" borderId="16" xfId="0" applyNumberFormat="1" applyBorder="1" applyAlignment="1">
      <alignment horizontal="center"/>
    </xf>
    <xf numFmtId="0" fontId="6" fillId="0" borderId="5" xfId="0" applyFont="1" applyBorder="1" applyAlignment="1">
      <alignment horizontal="center"/>
    </xf>
    <xf numFmtId="10" fontId="38" fillId="8" borderId="13" xfId="0" applyNumberFormat="1" applyFont="1" applyFill="1" applyBorder="1" applyAlignment="1">
      <alignment horizontal="center"/>
    </xf>
    <xf numFmtId="10" fontId="38" fillId="8" borderId="1" xfId="0" applyNumberFormat="1" applyFont="1" applyFill="1" applyBorder="1" applyAlignment="1">
      <alignment horizontal="center"/>
    </xf>
    <xf numFmtId="0" fontId="38" fillId="8" borderId="12" xfId="0" applyFont="1" applyFill="1" applyBorder="1"/>
    <xf numFmtId="0" fontId="39" fillId="0" borderId="12" xfId="0" applyFont="1" applyBorder="1"/>
    <xf numFmtId="10" fontId="40" fillId="0" borderId="1" xfId="0" applyNumberFormat="1" applyFont="1" applyBorder="1" applyAlignment="1">
      <alignment horizontal="center"/>
    </xf>
    <xf numFmtId="10" fontId="39" fillId="0" borderId="1" xfId="0" applyNumberFormat="1" applyFont="1" applyBorder="1" applyAlignment="1">
      <alignment horizontal="center"/>
    </xf>
    <xf numFmtId="10" fontId="39" fillId="0" borderId="13" xfId="0" applyNumberFormat="1" applyFont="1" applyBorder="1" applyAlignment="1">
      <alignment horizontal="center"/>
    </xf>
    <xf numFmtId="0" fontId="39" fillId="0" borderId="22" xfId="0" applyFont="1" applyBorder="1"/>
    <xf numFmtId="10" fontId="40" fillId="0" borderId="23" xfId="0" applyNumberFormat="1" applyFont="1" applyBorder="1" applyAlignment="1">
      <alignment horizontal="center"/>
    </xf>
    <xf numFmtId="0" fontId="39" fillId="0" borderId="23" xfId="0" applyFont="1" applyBorder="1" applyAlignment="1">
      <alignment horizontal="center"/>
    </xf>
    <xf numFmtId="0" fontId="39" fillId="0" borderId="24" xfId="0" applyFont="1" applyBorder="1" applyAlignment="1">
      <alignment horizontal="center"/>
    </xf>
    <xf numFmtId="170" fontId="29" fillId="0" borderId="10" xfId="1" applyFont="1" applyBorder="1" applyAlignment="1">
      <alignment horizontal="center"/>
    </xf>
    <xf numFmtId="170" fontId="29" fillId="0" borderId="17" xfId="1" applyFont="1" applyBorder="1" applyAlignment="1">
      <alignment horizontal="center"/>
    </xf>
    <xf numFmtId="170" fontId="29" fillId="0" borderId="25" xfId="1" applyFont="1" applyBorder="1" applyAlignment="1">
      <alignment horizontal="center"/>
    </xf>
    <xf numFmtId="0" fontId="28" fillId="0" borderId="16" xfId="0" applyFont="1" applyBorder="1" applyAlignment="1">
      <alignment horizontal="center" wrapText="1"/>
    </xf>
    <xf numFmtId="0" fontId="19" fillId="0" borderId="1" xfId="0" applyFont="1" applyBorder="1" applyAlignment="1">
      <alignment horizontal="center"/>
    </xf>
    <xf numFmtId="0" fontId="1" fillId="0" borderId="1" xfId="0" applyFont="1" applyBorder="1" applyAlignment="1">
      <alignment horizontal="center"/>
    </xf>
    <xf numFmtId="0" fontId="8" fillId="4" borderId="35" xfId="2" applyFill="1" applyBorder="1" applyAlignment="1" applyProtection="1">
      <alignment horizontal="left"/>
    </xf>
    <xf numFmtId="0" fontId="8" fillId="4" borderId="36" xfId="2" applyFill="1" applyBorder="1" applyAlignment="1" applyProtection="1">
      <alignment horizontal="left"/>
    </xf>
    <xf numFmtId="0" fontId="8" fillId="4" borderId="41" xfId="2" applyFill="1" applyBorder="1" applyAlignment="1" applyProtection="1">
      <alignment horizontal="left"/>
    </xf>
    <xf numFmtId="15" fontId="41" fillId="4" borderId="32" xfId="0" applyNumberFormat="1" applyFont="1" applyFill="1" applyBorder="1" applyAlignment="1">
      <alignment horizontal="left"/>
    </xf>
    <xf numFmtId="15" fontId="41" fillId="4" borderId="33" xfId="0" applyNumberFormat="1" applyFont="1" applyFill="1" applyBorder="1" applyAlignment="1">
      <alignment horizontal="left"/>
    </xf>
    <xf numFmtId="15" fontId="41" fillId="4" borderId="39" xfId="0" applyNumberFormat="1" applyFont="1" applyFill="1" applyBorder="1" applyAlignment="1">
      <alignment horizontal="left"/>
    </xf>
    <xf numFmtId="0" fontId="8" fillId="4" borderId="8" xfId="2" applyFill="1" applyBorder="1" applyAlignment="1" applyProtection="1">
      <alignment horizontal="left"/>
    </xf>
    <xf numFmtId="0" fontId="8" fillId="4" borderId="21" xfId="2" applyFill="1" applyBorder="1" applyAlignment="1" applyProtection="1">
      <alignment horizontal="left"/>
    </xf>
    <xf numFmtId="0" fontId="8" fillId="4" borderId="40" xfId="2" applyFill="1" applyBorder="1" applyAlignment="1" applyProtection="1">
      <alignment horizontal="left"/>
    </xf>
    <xf numFmtId="15" fontId="8" fillId="4" borderId="8" xfId="2" applyNumberFormat="1" applyFill="1" applyBorder="1" applyAlignment="1" applyProtection="1">
      <alignment horizontal="left"/>
    </xf>
    <xf numFmtId="15" fontId="8" fillId="4" borderId="21" xfId="2" applyNumberFormat="1" applyFill="1" applyBorder="1" applyAlignment="1" applyProtection="1">
      <alignment horizontal="left"/>
    </xf>
    <xf numFmtId="15" fontId="8" fillId="4" borderId="40" xfId="2" applyNumberFormat="1" applyFill="1" applyBorder="1" applyAlignment="1" applyProtection="1">
      <alignment horizontal="left"/>
    </xf>
    <xf numFmtId="0" fontId="8" fillId="4" borderId="8" xfId="2" applyFill="1" applyBorder="1" applyAlignment="1" applyProtection="1"/>
    <xf numFmtId="0" fontId="8" fillId="4" borderId="21" xfId="2" applyFill="1" applyBorder="1" applyAlignment="1" applyProtection="1"/>
    <xf numFmtId="0" fontId="8" fillId="4" borderId="40" xfId="2" applyFill="1" applyBorder="1" applyAlignment="1" applyProtection="1"/>
    <xf numFmtId="0" fontId="16" fillId="4" borderId="8" xfId="0" applyFont="1" applyFill="1" applyBorder="1" applyAlignment="1">
      <alignment horizontal="left"/>
    </xf>
    <xf numFmtId="0" fontId="16" fillId="4" borderId="21" xfId="0" applyFont="1" applyFill="1" applyBorder="1" applyAlignment="1">
      <alignment horizontal="left"/>
    </xf>
    <xf numFmtId="0" fontId="16" fillId="4" borderId="34" xfId="0" applyFont="1" applyFill="1" applyBorder="1" applyAlignment="1">
      <alignment horizontal="left"/>
    </xf>
    <xf numFmtId="0" fontId="16" fillId="4" borderId="40" xfId="0" applyFont="1" applyFill="1" applyBorder="1" applyAlignment="1">
      <alignment horizontal="left"/>
    </xf>
    <xf numFmtId="0" fontId="6" fillId="0" borderId="26" xfId="0" applyFont="1" applyBorder="1" applyAlignment="1">
      <alignment horizontal="center"/>
    </xf>
    <xf numFmtId="0" fontId="6" fillId="0" borderId="20" xfId="0" applyFont="1" applyBorder="1" applyAlignment="1">
      <alignment horizontal="center"/>
    </xf>
    <xf numFmtId="0" fontId="6" fillId="0" borderId="27" xfId="0" applyFont="1" applyBorder="1" applyAlignment="1">
      <alignment horizontal="center"/>
    </xf>
    <xf numFmtId="0" fontId="7" fillId="0" borderId="28" xfId="0" applyFont="1" applyBorder="1" applyAlignment="1">
      <alignment horizontal="center"/>
    </xf>
    <xf numFmtId="0" fontId="7" fillId="0" borderId="29" xfId="0" applyFont="1" applyBorder="1" applyAlignment="1">
      <alignment horizontal="center"/>
    </xf>
    <xf numFmtId="0" fontId="6" fillId="0" borderId="30" xfId="0" applyFont="1" applyBorder="1" applyAlignment="1">
      <alignment horizontal="center"/>
    </xf>
    <xf numFmtId="0" fontId="6" fillId="0" borderId="0" xfId="0" applyFont="1" applyAlignment="1">
      <alignment horizontal="center"/>
    </xf>
    <xf numFmtId="0" fontId="7" fillId="0" borderId="31" xfId="0" applyFont="1" applyBorder="1" applyAlignment="1">
      <alignment horizontal="center"/>
    </xf>
    <xf numFmtId="0" fontId="0" fillId="0" borderId="28" xfId="0" applyBorder="1" applyAlignment="1">
      <alignment horizontal="center"/>
    </xf>
    <xf numFmtId="0" fontId="15" fillId="0" borderId="37" xfId="0" applyFont="1" applyBorder="1" applyAlignment="1">
      <alignment horizontal="center"/>
    </xf>
    <xf numFmtId="0" fontId="15" fillId="0" borderId="38" xfId="0" applyFont="1" applyBorder="1" applyAlignment="1">
      <alignment horizontal="center"/>
    </xf>
  </cellXfs>
  <cellStyles count="4">
    <cellStyle name="Hiperligação" xfId="2" builtinId="8"/>
    <cellStyle name="Moeda" xfId="1" builtinId="4"/>
    <cellStyle name="Normal" xfId="0" builtinId="0"/>
    <cellStyle name="Percentagem" xfId="3" builtinId="5"/>
  </cellStyles>
  <dxfs count="27">
    <dxf>
      <border outline="0">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2"/>
        <color auto="1"/>
        <name val="Calibri"/>
        <scheme val="minor"/>
      </font>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70" formatCode="_(&quot;$&quot;* #,##0.00_);_(&quot;$&quot;* \(#,##0.0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70" formatCode="_(&quot;$&quot;* #,##0.00_);_(&quot;$&quot;* \(#,##0.0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160</xdr:row>
      <xdr:rowOff>0</xdr:rowOff>
    </xdr:from>
    <xdr:to>
      <xdr:col>1</xdr:col>
      <xdr:colOff>28575</xdr:colOff>
      <xdr:row>160</xdr:row>
      <xdr:rowOff>0</xdr:rowOff>
    </xdr:to>
    <xdr:pic>
      <xdr:nvPicPr>
        <xdr:cNvPr id="2051" name="Picture 1" descr="page1image1078071744">
          <a:extLst>
            <a:ext uri="{FF2B5EF4-FFF2-40B4-BE49-F238E27FC236}">
              <a16:creationId xmlns:a16="http://schemas.microsoft.com/office/drawing/2014/main" id="{7A03CB69-D26D-4679-69DF-41042766E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908000"/>
          <a:ext cx="742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Table1" displayName="Table1" ref="A18:X113" totalsRowShown="0" headerRowDxfId="2" headerRowBorderDxfId="0" tableBorderDxfId="1">
  <autoFilter ref="A18:X113"/>
  <tableColumns count="24">
    <tableColumn id="1" name="Year" dataDxfId="26"/>
    <tableColumn id="2" name="S&amp;P 500 (includes dividends)" dataDxfId="25"/>
    <tableColumn id="3" name="3-month T.Bill" dataDxfId="24"/>
    <tableColumn id="4" name="US T. Bond" dataDxfId="23"/>
    <tableColumn id="16" name=" Baa Corporate Bond" dataDxfId="22">
      <calculatedColumnFormula>'S&amp;P 500 &amp; Raw Data'!J4</calculatedColumnFormula>
    </tableColumn>
    <tableColumn id="15" name="Real Estate" dataDxfId="21">
      <calculatedColumnFormula>'Home Prices'!B4/'Home Prices'!B3-1</calculatedColumnFormula>
    </tableColumn>
    <tableColumn id="24" name="Gold*" dataDxfId="20"/>
    <tableColumn id="5" name="S&amp;P 500 (includes dividends)3" dataDxfId="19" dataCellStyle="Cor6"/>
    <tableColumn id="6" name="3-month T.Bill4" dataDxfId="18" dataCellStyle="Cor6"/>
    <tableColumn id="7" name="US T. Bond5" dataDxfId="17" dataCellStyle="Cor6"/>
    <tableColumn id="17" name=" Baa Corporate Bond2" dataDxfId="16" dataCellStyle="Cor6"/>
    <tableColumn id="20" name="Real Estate2" dataDxfId="15" dataCellStyle="Cor6">
      <calculatedColumnFormula>L18*(1+F19)</calculatedColumnFormula>
    </tableColumn>
    <tableColumn id="25" name="Gold2" dataDxfId="14" dataCellStyle="Cor6">
      <calculatedColumnFormula>M18*(1+G19)</calculatedColumnFormula>
    </tableColumn>
    <tableColumn id="8" name="Stocks - Bills" dataDxfId="13"/>
    <tableColumn id="9" name="Stocks - Bonds" dataDxfId="12"/>
    <tableColumn id="18" name="Stocks - Baa Corp Bond" dataDxfId="11">
      <calculatedColumnFormula>B19-E19</calculatedColumnFormula>
    </tableColumn>
    <tableColumn id="10" name="Historical risk premium" dataDxfId="10"/>
    <tableColumn id="11" name="Inflation Rate" dataDxfId="9" dataCellStyle="Título"/>
    <tableColumn id="12" name="S&amp;P 500 (includes dividends)2" dataDxfId="8">
      <calculatedColumnFormula>(1+B19)/(1+$R19)-1</calculatedColumnFormula>
    </tableColumn>
    <tableColumn id="13" name="3-month T. Bill (Real)" dataDxfId="7">
      <calculatedColumnFormula>(1+C19)/(1+$R19)-1</calculatedColumnFormula>
    </tableColumn>
    <tableColumn id="14" name="!0-year T.Bonds" dataDxfId="6">
      <calculatedColumnFormula>(1+D19)/(1+$R19)-1</calculatedColumnFormula>
    </tableColumn>
    <tableColumn id="19" name="Baa Corp Bonds" dataDxfId="5">
      <calculatedColumnFormula>(1+E19)/(1+$R19)-1</calculatedColumnFormula>
    </tableColumn>
    <tableColumn id="21" name="Real Estate3" dataDxfId="4">
      <calculatedColumnFormula>(1+F19)/(1+$R19)-1</calculatedColumnFormula>
    </tableColumn>
    <tableColumn id="26" name="Gold" dataDxfId="3">
      <calculatedColumnFormula>(1+G19)/(1+$R19)-1</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stern.nyu.edu/~adamodar/New_Home_Page/data.html" TargetMode="External"/><Relationship Id="rId7" Type="http://schemas.openxmlformats.org/officeDocument/2006/relationships/table" Target="../tables/table1.xml"/><Relationship Id="rId2" Type="http://schemas.openxmlformats.org/officeDocument/2006/relationships/hyperlink" Target="http://www.damodaran.com/" TargetMode="External"/><Relationship Id="rId1" Type="http://schemas.openxmlformats.org/officeDocument/2006/relationships/hyperlink" Target="mailto:adamodar@stern.nyu.edu?subject=Data%20on%20website" TargetMode="External"/><Relationship Id="rId6" Type="http://schemas.openxmlformats.org/officeDocument/2006/relationships/vmlDrawing" Target="../drawings/vmlDrawing1.vml"/><Relationship Id="rId5" Type="http://schemas.openxmlformats.org/officeDocument/2006/relationships/hyperlink" Target="http://www.stern.nyu.edu/~adamodar/New_Home_Page/datafile/variable.htm" TargetMode="External"/><Relationship Id="rId4" Type="http://schemas.openxmlformats.org/officeDocument/2006/relationships/hyperlink" Target="http://www.stern.nyu.edu/~adamodar/pc/datasets/indname.xl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econ.yale.edu/~shiller/data.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zoomScale="125" workbookViewId="0">
      <selection activeCell="B9" sqref="B9"/>
    </sheetView>
  </sheetViews>
  <sheetFormatPr defaultRowHeight="12.75"/>
  <cols>
    <col min="1" max="1" width="26.7109375" customWidth="1"/>
    <col min="2" max="2" width="84.85546875" customWidth="1"/>
    <col min="3" max="256" width="11.42578125" customWidth="1"/>
  </cols>
  <sheetData>
    <row r="1" spans="1:2" ht="72.75" thickBot="1">
      <c r="A1" s="87" t="s">
        <v>87</v>
      </c>
      <c r="B1" s="88" t="s">
        <v>86</v>
      </c>
    </row>
    <row r="2" spans="1:2" ht="15">
      <c r="A2" s="78"/>
      <c r="B2" s="78"/>
    </row>
    <row r="3" spans="1:2" ht="15.75">
      <c r="A3" s="129" t="s">
        <v>88</v>
      </c>
      <c r="B3" s="129"/>
    </row>
    <row r="4" spans="1:2" ht="90">
      <c r="A4" s="79" t="s">
        <v>89</v>
      </c>
      <c r="B4" s="80" t="s">
        <v>124</v>
      </c>
    </row>
    <row r="5" spans="1:2" ht="135">
      <c r="A5" s="81" t="s">
        <v>90</v>
      </c>
      <c r="B5" s="80" t="s">
        <v>91</v>
      </c>
    </row>
    <row r="6" spans="1:2" ht="60">
      <c r="A6" s="81" t="s">
        <v>92</v>
      </c>
      <c r="B6" s="80" t="s">
        <v>95</v>
      </c>
    </row>
    <row r="7" spans="1:2" ht="45">
      <c r="A7" s="79" t="s">
        <v>116</v>
      </c>
      <c r="B7" s="80" t="s">
        <v>117</v>
      </c>
    </row>
    <row r="8" spans="1:2" ht="45">
      <c r="A8" s="79" t="s">
        <v>118</v>
      </c>
      <c r="B8" s="80" t="s">
        <v>119</v>
      </c>
    </row>
    <row r="9" spans="1:2" ht="15">
      <c r="A9" s="79" t="s">
        <v>127</v>
      </c>
      <c r="B9" s="80" t="s">
        <v>130</v>
      </c>
    </row>
    <row r="10" spans="1:2" ht="15">
      <c r="A10" s="81" t="s">
        <v>49</v>
      </c>
      <c r="B10" s="83" t="s">
        <v>96</v>
      </c>
    </row>
    <row r="11" spans="1:2" ht="30">
      <c r="A11" s="81" t="s">
        <v>97</v>
      </c>
      <c r="B11" s="82" t="s">
        <v>98</v>
      </c>
    </row>
    <row r="12" spans="1:2" ht="15">
      <c r="A12" s="81" t="s">
        <v>99</v>
      </c>
      <c r="B12" s="83" t="s">
        <v>101</v>
      </c>
    </row>
    <row r="13" spans="1:2" ht="75">
      <c r="A13" s="84" t="s">
        <v>100</v>
      </c>
      <c r="B13" s="82" t="s">
        <v>103</v>
      </c>
    </row>
    <row r="14" spans="1:2" ht="30">
      <c r="A14" s="81" t="s">
        <v>6</v>
      </c>
      <c r="B14" s="82" t="s">
        <v>102</v>
      </c>
    </row>
    <row r="15" spans="1:2" ht="15">
      <c r="A15" s="78"/>
      <c r="B15" s="78"/>
    </row>
    <row r="16" spans="1:2" ht="15.95" customHeight="1">
      <c r="A16" s="130" t="s">
        <v>104</v>
      </c>
      <c r="B16" s="130"/>
    </row>
    <row r="17" spans="1:2" ht="30">
      <c r="A17" s="85" t="s">
        <v>105</v>
      </c>
      <c r="B17" s="82" t="s">
        <v>106</v>
      </c>
    </row>
    <row r="18" spans="1:2" ht="75">
      <c r="A18" s="79" t="s">
        <v>107</v>
      </c>
      <c r="B18" s="82" t="s">
        <v>108</v>
      </c>
    </row>
    <row r="19" spans="1:2" ht="90">
      <c r="A19" s="86" t="s">
        <v>109</v>
      </c>
      <c r="B19" s="80" t="s">
        <v>110</v>
      </c>
    </row>
    <row r="20" spans="1:2" ht="15">
      <c r="A20" s="78"/>
      <c r="B20" s="78"/>
    </row>
    <row r="21" spans="1:2" ht="15">
      <c r="A21" s="78"/>
      <c r="B21" s="78"/>
    </row>
    <row r="22" spans="1:2" ht="15">
      <c r="A22" s="78"/>
      <c r="B22" s="78"/>
    </row>
    <row r="23" spans="1:2" ht="15">
      <c r="A23" s="78"/>
      <c r="B23" s="78"/>
    </row>
    <row r="24" spans="1:2" ht="15">
      <c r="A24" s="78"/>
      <c r="B24" s="78"/>
    </row>
    <row r="25" spans="1:2" ht="15">
      <c r="A25" s="78"/>
      <c r="B25" s="78"/>
    </row>
    <row r="26" spans="1:2" ht="15">
      <c r="A26" s="78"/>
      <c r="B26" s="78"/>
    </row>
    <row r="27" spans="1:2" ht="15">
      <c r="A27" s="78"/>
      <c r="B27" s="78"/>
    </row>
  </sheetData>
  <mergeCells count="2">
    <mergeCell ref="A3:B3"/>
    <mergeCell ref="A16:B1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2"/>
  <sheetViews>
    <sheetView workbookViewId="0">
      <selection activeCell="K13" sqref="K13:K112"/>
    </sheetView>
  </sheetViews>
  <sheetFormatPr defaultRowHeight="12.75"/>
  <cols>
    <col min="1" max="8" width="11.42578125" customWidth="1"/>
    <col min="9" max="11" width="17.7109375" customWidth="1"/>
    <col min="12" max="256" width="11.42578125" customWidth="1"/>
  </cols>
  <sheetData>
    <row r="1" spans="1:11">
      <c r="A1" t="s">
        <v>74</v>
      </c>
      <c r="I1" t="s">
        <v>74</v>
      </c>
    </row>
    <row r="2" spans="1:11">
      <c r="A2" t="s">
        <v>75</v>
      </c>
      <c r="I2" t="s">
        <v>75</v>
      </c>
    </row>
    <row r="3" spans="1:11">
      <c r="A3" t="s">
        <v>76</v>
      </c>
      <c r="I3" t="s">
        <v>76</v>
      </c>
    </row>
    <row r="4" spans="1:11">
      <c r="A4" t="s">
        <v>77</v>
      </c>
      <c r="I4" t="s">
        <v>77</v>
      </c>
    </row>
    <row r="5" spans="1:11">
      <c r="A5" t="s">
        <v>78</v>
      </c>
      <c r="I5" t="s">
        <v>78</v>
      </c>
    </row>
    <row r="6" spans="1:11">
      <c r="A6" t="s">
        <v>79</v>
      </c>
      <c r="I6" t="s">
        <v>79</v>
      </c>
    </row>
    <row r="8" spans="1:11">
      <c r="A8" t="s">
        <v>112</v>
      </c>
      <c r="B8" t="s">
        <v>111</v>
      </c>
      <c r="I8" t="s">
        <v>114</v>
      </c>
      <c r="J8" t="s">
        <v>115</v>
      </c>
    </row>
    <row r="10" spans="1:11">
      <c r="A10" t="s">
        <v>82</v>
      </c>
      <c r="I10" t="s">
        <v>82</v>
      </c>
    </row>
    <row r="11" spans="1:11">
      <c r="A11" t="s">
        <v>83</v>
      </c>
      <c r="B11" t="s">
        <v>112</v>
      </c>
      <c r="C11" t="s">
        <v>113</v>
      </c>
      <c r="I11" t="s">
        <v>83</v>
      </c>
      <c r="J11" t="s">
        <v>114</v>
      </c>
    </row>
    <row r="12" spans="1:11">
      <c r="A12" s="73">
        <v>5479</v>
      </c>
      <c r="B12" s="20">
        <v>5.73</v>
      </c>
      <c r="C12" s="58">
        <f>B12/100</f>
        <v>5.7300000000000004E-2</v>
      </c>
      <c r="I12" s="73">
        <v>5479</v>
      </c>
      <c r="J12" s="20">
        <v>7.77</v>
      </c>
      <c r="K12" s="58">
        <f>J12/100</f>
        <v>7.7699999999999991E-2</v>
      </c>
    </row>
    <row r="13" spans="1:11">
      <c r="A13" s="73">
        <v>5844</v>
      </c>
      <c r="B13" s="20">
        <v>6.26</v>
      </c>
      <c r="C13" s="58">
        <f t="shared" ref="C13:C76" si="0">B13/100</f>
        <v>6.2600000000000003E-2</v>
      </c>
      <c r="I13" s="73">
        <v>5844</v>
      </c>
      <c r="J13" s="20">
        <v>8.56</v>
      </c>
      <c r="K13" s="58">
        <f t="shared" ref="K13:K76" si="1">J13/100</f>
        <v>8.5600000000000009E-2</v>
      </c>
    </row>
    <row r="14" spans="1:11">
      <c r="A14" s="73">
        <v>6210</v>
      </c>
      <c r="B14" s="20">
        <v>5.5</v>
      </c>
      <c r="C14" s="58">
        <f t="shared" si="0"/>
        <v>5.5E-2</v>
      </c>
      <c r="I14" s="73">
        <v>6210</v>
      </c>
      <c r="J14" s="20">
        <v>7.61</v>
      </c>
      <c r="K14" s="58">
        <f t="shared" si="1"/>
        <v>7.6100000000000001E-2</v>
      </c>
    </row>
    <row r="15" spans="1:11">
      <c r="A15" s="73">
        <v>6575</v>
      </c>
      <c r="B15" s="20">
        <v>5.08</v>
      </c>
      <c r="C15" s="58">
        <f t="shared" si="0"/>
        <v>5.0799999999999998E-2</v>
      </c>
      <c r="I15" s="73">
        <v>6575</v>
      </c>
      <c r="J15" s="20">
        <v>7.02</v>
      </c>
      <c r="K15" s="58">
        <f t="shared" si="1"/>
        <v>7.0199999999999999E-2</v>
      </c>
    </row>
    <row r="16" spans="1:11">
      <c r="A16" s="73">
        <v>6940</v>
      </c>
      <c r="B16" s="20">
        <v>5.09</v>
      </c>
      <c r="C16" s="58">
        <f t="shared" si="0"/>
        <v>5.0900000000000001E-2</v>
      </c>
      <c r="I16" s="73">
        <v>6940</v>
      </c>
      <c r="J16" s="20">
        <v>7.38</v>
      </c>
      <c r="K16" s="58">
        <f t="shared" si="1"/>
        <v>7.3800000000000004E-2</v>
      </c>
    </row>
    <row r="17" spans="1:11">
      <c r="A17" s="73">
        <v>7305</v>
      </c>
      <c r="B17" s="20">
        <v>4.95</v>
      </c>
      <c r="C17" s="58">
        <f t="shared" si="0"/>
        <v>4.9500000000000002E-2</v>
      </c>
      <c r="I17" s="73">
        <v>7305</v>
      </c>
      <c r="J17" s="20">
        <v>6.46</v>
      </c>
      <c r="K17" s="58">
        <f t="shared" si="1"/>
        <v>6.4600000000000005E-2</v>
      </c>
    </row>
    <row r="18" spans="1:11">
      <c r="A18" s="73">
        <v>7671</v>
      </c>
      <c r="B18" s="20">
        <v>4.8499999999999996</v>
      </c>
      <c r="C18" s="58">
        <f t="shared" si="0"/>
        <v>4.8499999999999995E-2</v>
      </c>
      <c r="I18" s="73">
        <v>7671</v>
      </c>
      <c r="J18" s="20">
        <v>6.15</v>
      </c>
      <c r="K18" s="58">
        <f t="shared" si="1"/>
        <v>6.1500000000000006E-2</v>
      </c>
    </row>
    <row r="19" spans="1:11">
      <c r="A19" s="73">
        <v>8036</v>
      </c>
      <c r="B19" s="20">
        <v>4.68</v>
      </c>
      <c r="C19" s="58">
        <f t="shared" si="0"/>
        <v>4.6799999999999994E-2</v>
      </c>
      <c r="I19" s="73">
        <v>8036</v>
      </c>
      <c r="J19" s="20">
        <v>5.68</v>
      </c>
      <c r="K19" s="58">
        <f t="shared" si="1"/>
        <v>5.6799999999999996E-2</v>
      </c>
    </row>
    <row r="20" spans="1:11">
      <c r="A20" s="73">
        <v>8401</v>
      </c>
      <c r="B20" s="20">
        <v>4.46</v>
      </c>
      <c r="C20" s="58">
        <f t="shared" si="0"/>
        <v>4.4600000000000001E-2</v>
      </c>
      <c r="I20" s="73">
        <v>8401</v>
      </c>
      <c r="J20" s="20">
        <v>5.32</v>
      </c>
      <c r="K20" s="58">
        <f t="shared" si="1"/>
        <v>5.3200000000000004E-2</v>
      </c>
    </row>
    <row r="21" spans="1:11">
      <c r="A21" s="73">
        <v>8766</v>
      </c>
      <c r="B21" s="20">
        <v>4.6100000000000003</v>
      </c>
      <c r="C21" s="58">
        <f t="shared" si="0"/>
        <v>4.6100000000000002E-2</v>
      </c>
      <c r="I21" s="73">
        <v>8766</v>
      </c>
      <c r="J21" s="20">
        <v>5.6</v>
      </c>
      <c r="K21" s="58">
        <f t="shared" si="1"/>
        <v>5.5999999999999994E-2</v>
      </c>
    </row>
    <row r="22" spans="1:11">
      <c r="A22" s="73">
        <v>9132</v>
      </c>
      <c r="B22" s="20">
        <v>4.67</v>
      </c>
      <c r="C22" s="58">
        <f t="shared" si="0"/>
        <v>4.6699999999999998E-2</v>
      </c>
      <c r="I22" s="73">
        <v>9132</v>
      </c>
      <c r="J22" s="20">
        <v>5.95</v>
      </c>
      <c r="K22" s="58">
        <f t="shared" si="1"/>
        <v>5.9500000000000004E-2</v>
      </c>
    </row>
    <row r="23" spans="1:11">
      <c r="A23" s="73">
        <v>9497</v>
      </c>
      <c r="B23" s="20">
        <v>4.5199999999999996</v>
      </c>
      <c r="C23" s="58">
        <f t="shared" si="0"/>
        <v>4.5199999999999997E-2</v>
      </c>
      <c r="I23" s="73">
        <v>9497</v>
      </c>
      <c r="J23" s="20">
        <v>6.71</v>
      </c>
      <c r="K23" s="58">
        <f t="shared" si="1"/>
        <v>6.7099999999999993E-2</v>
      </c>
    </row>
    <row r="24" spans="1:11">
      <c r="A24" s="73">
        <v>9862</v>
      </c>
      <c r="B24" s="20">
        <v>5.32</v>
      </c>
      <c r="C24" s="58">
        <f t="shared" si="0"/>
        <v>5.3200000000000004E-2</v>
      </c>
      <c r="I24" s="73">
        <v>9862</v>
      </c>
      <c r="J24" s="20">
        <v>10.42</v>
      </c>
      <c r="K24" s="58">
        <f t="shared" si="1"/>
        <v>0.1042</v>
      </c>
    </row>
    <row r="25" spans="1:11">
      <c r="A25" s="73">
        <v>10227</v>
      </c>
      <c r="B25" s="20">
        <v>4.59</v>
      </c>
      <c r="C25" s="58">
        <f t="shared" si="0"/>
        <v>4.5899999999999996E-2</v>
      </c>
      <c r="I25" s="73">
        <v>10227</v>
      </c>
      <c r="J25" s="20">
        <v>8.42</v>
      </c>
      <c r="K25" s="58">
        <f t="shared" si="1"/>
        <v>8.4199999999999997E-2</v>
      </c>
    </row>
    <row r="26" spans="1:11">
      <c r="A26" s="73">
        <v>10593</v>
      </c>
      <c r="B26" s="20">
        <v>4.5</v>
      </c>
      <c r="C26" s="58">
        <f t="shared" si="0"/>
        <v>4.4999999999999998E-2</v>
      </c>
      <c r="I26" s="73">
        <v>10593</v>
      </c>
      <c r="J26" s="20">
        <v>7.75</v>
      </c>
      <c r="K26" s="58">
        <f t="shared" si="1"/>
        <v>7.7499999999999999E-2</v>
      </c>
    </row>
    <row r="27" spans="1:11">
      <c r="A27" s="73">
        <v>10958</v>
      </c>
      <c r="B27" s="20">
        <v>3.81</v>
      </c>
      <c r="C27" s="58">
        <f t="shared" si="0"/>
        <v>3.8100000000000002E-2</v>
      </c>
      <c r="I27" s="73">
        <v>10958</v>
      </c>
      <c r="J27" s="20">
        <v>6.23</v>
      </c>
      <c r="K27" s="58">
        <f t="shared" si="1"/>
        <v>6.2300000000000001E-2</v>
      </c>
    </row>
    <row r="28" spans="1:11">
      <c r="A28" s="73">
        <v>11323</v>
      </c>
      <c r="B28" s="20">
        <v>3.44</v>
      </c>
      <c r="C28" s="58">
        <f t="shared" si="0"/>
        <v>3.44E-2</v>
      </c>
      <c r="I28" s="73">
        <v>11323</v>
      </c>
      <c r="J28" s="20">
        <v>5.3</v>
      </c>
      <c r="K28" s="58">
        <f t="shared" si="1"/>
        <v>5.2999999999999999E-2</v>
      </c>
    </row>
    <row r="29" spans="1:11">
      <c r="A29" s="73">
        <v>11688</v>
      </c>
      <c r="B29" s="20">
        <v>3.1</v>
      </c>
      <c r="C29" s="58">
        <f t="shared" si="0"/>
        <v>3.1E-2</v>
      </c>
      <c r="I29" s="73">
        <v>11688</v>
      </c>
      <c r="J29" s="20">
        <v>4.53</v>
      </c>
      <c r="K29" s="58">
        <f t="shared" si="1"/>
        <v>4.53E-2</v>
      </c>
    </row>
    <row r="30" spans="1:11">
      <c r="A30" s="73">
        <v>12054</v>
      </c>
      <c r="B30" s="20">
        <v>3.21</v>
      </c>
      <c r="C30" s="58">
        <f t="shared" si="0"/>
        <v>3.2099999999999997E-2</v>
      </c>
      <c r="I30" s="73">
        <v>12054</v>
      </c>
      <c r="J30" s="20">
        <v>5.73</v>
      </c>
      <c r="K30" s="58">
        <f t="shared" si="1"/>
        <v>5.7300000000000004E-2</v>
      </c>
    </row>
    <row r="31" spans="1:11">
      <c r="A31" s="73">
        <v>12419</v>
      </c>
      <c r="B31" s="20">
        <v>3.08</v>
      </c>
      <c r="C31" s="58">
        <f t="shared" si="0"/>
        <v>3.0800000000000001E-2</v>
      </c>
      <c r="I31" s="73">
        <v>12419</v>
      </c>
      <c r="J31" s="20">
        <v>5.27</v>
      </c>
      <c r="K31" s="58">
        <f t="shared" si="1"/>
        <v>5.2699999999999997E-2</v>
      </c>
    </row>
    <row r="32" spans="1:11">
      <c r="A32" s="73">
        <v>12784</v>
      </c>
      <c r="B32" s="20">
        <v>2.94</v>
      </c>
      <c r="C32" s="58">
        <f t="shared" si="0"/>
        <v>2.9399999999999999E-2</v>
      </c>
      <c r="I32" s="73">
        <v>12784</v>
      </c>
      <c r="J32" s="20">
        <v>4.92</v>
      </c>
      <c r="K32" s="58">
        <f t="shared" si="1"/>
        <v>4.9200000000000001E-2</v>
      </c>
    </row>
    <row r="33" spans="1:11">
      <c r="A33" s="73">
        <v>13149</v>
      </c>
      <c r="B33" s="20">
        <v>2.71</v>
      </c>
      <c r="C33" s="58">
        <f t="shared" si="0"/>
        <v>2.7099999999999999E-2</v>
      </c>
      <c r="I33" s="73">
        <v>13149</v>
      </c>
      <c r="J33" s="20">
        <v>4.45</v>
      </c>
      <c r="K33" s="58">
        <f t="shared" si="1"/>
        <v>4.4500000000000005E-2</v>
      </c>
    </row>
    <row r="34" spans="1:11">
      <c r="A34" s="73">
        <v>13515</v>
      </c>
      <c r="B34" s="20">
        <v>2.8</v>
      </c>
      <c r="C34" s="58">
        <f t="shared" si="0"/>
        <v>2.7999999999999997E-2</v>
      </c>
      <c r="I34" s="73">
        <v>13515</v>
      </c>
      <c r="J34" s="20">
        <v>4.38</v>
      </c>
      <c r="K34" s="58">
        <f t="shared" si="1"/>
        <v>4.3799999999999999E-2</v>
      </c>
    </row>
    <row r="35" spans="1:11">
      <c r="A35" s="73">
        <v>13880</v>
      </c>
      <c r="B35" s="20">
        <v>2.81</v>
      </c>
      <c r="C35" s="58">
        <f t="shared" si="0"/>
        <v>2.81E-2</v>
      </c>
      <c r="I35" s="73">
        <v>13880</v>
      </c>
      <c r="J35" s="20">
        <v>4.28</v>
      </c>
      <c r="K35" s="58">
        <f t="shared" si="1"/>
        <v>4.2800000000000005E-2</v>
      </c>
    </row>
    <row r="36" spans="1:11">
      <c r="A36" s="73">
        <v>14245</v>
      </c>
      <c r="B36" s="20">
        <v>2.74</v>
      </c>
      <c r="C36" s="58">
        <f t="shared" si="0"/>
        <v>2.7400000000000001E-2</v>
      </c>
      <c r="I36" s="73">
        <v>14245</v>
      </c>
      <c r="J36" s="20">
        <v>3.82</v>
      </c>
      <c r="K36" s="58">
        <f t="shared" si="1"/>
        <v>3.8199999999999998E-2</v>
      </c>
    </row>
    <row r="37" spans="1:11">
      <c r="A37" s="73">
        <v>14610</v>
      </c>
      <c r="B37" s="20">
        <v>2.7</v>
      </c>
      <c r="C37" s="58">
        <f t="shared" si="0"/>
        <v>2.7000000000000003E-2</v>
      </c>
      <c r="I37" s="73">
        <v>14610</v>
      </c>
      <c r="J37" s="20">
        <v>3.49</v>
      </c>
      <c r="K37" s="58">
        <f t="shared" si="1"/>
        <v>3.49E-2</v>
      </c>
    </row>
    <row r="38" spans="1:11">
      <c r="A38" s="73">
        <v>14976</v>
      </c>
      <c r="B38" s="20">
        <v>2.61</v>
      </c>
      <c r="C38" s="58">
        <f t="shared" si="0"/>
        <v>2.6099999999999998E-2</v>
      </c>
      <c r="I38" s="73">
        <v>14976</v>
      </c>
      <c r="J38" s="20">
        <v>3.1</v>
      </c>
      <c r="K38" s="58">
        <f t="shared" si="1"/>
        <v>3.1E-2</v>
      </c>
    </row>
    <row r="39" spans="1:11">
      <c r="A39" s="73">
        <v>15341</v>
      </c>
      <c r="B39" s="20">
        <v>2.61</v>
      </c>
      <c r="C39" s="58">
        <f t="shared" si="0"/>
        <v>2.6099999999999998E-2</v>
      </c>
      <c r="I39" s="73">
        <v>15341</v>
      </c>
      <c r="J39" s="20">
        <v>3.17</v>
      </c>
      <c r="K39" s="58">
        <f t="shared" si="1"/>
        <v>3.1699999999999999E-2</v>
      </c>
    </row>
    <row r="40" spans="1:11">
      <c r="A40" s="73">
        <v>15706</v>
      </c>
      <c r="B40" s="20">
        <v>2.86</v>
      </c>
      <c r="C40" s="58">
        <f t="shared" si="0"/>
        <v>2.86E-2</v>
      </c>
      <c r="I40" s="73">
        <v>15706</v>
      </c>
      <c r="J40" s="20">
        <v>3.52</v>
      </c>
      <c r="K40" s="58">
        <f t="shared" si="1"/>
        <v>3.5200000000000002E-2</v>
      </c>
    </row>
    <row r="41" spans="1:11">
      <c r="A41" s="73">
        <v>16071</v>
      </c>
      <c r="B41" s="20">
        <v>2.79</v>
      </c>
      <c r="C41" s="58">
        <f t="shared" si="0"/>
        <v>2.7900000000000001E-2</v>
      </c>
      <c r="I41" s="73">
        <v>16071</v>
      </c>
      <c r="J41" s="20">
        <v>3.53</v>
      </c>
      <c r="K41" s="58">
        <f t="shared" si="1"/>
        <v>3.5299999999999998E-2</v>
      </c>
    </row>
    <row r="42" spans="1:11">
      <c r="A42" s="73">
        <v>16437</v>
      </c>
      <c r="B42" s="20">
        <v>2.58</v>
      </c>
      <c r="C42" s="58">
        <f t="shared" si="0"/>
        <v>2.58E-2</v>
      </c>
      <c r="I42" s="73">
        <v>16437</v>
      </c>
      <c r="J42" s="20">
        <v>3.31</v>
      </c>
      <c r="K42" s="58">
        <f t="shared" si="1"/>
        <v>3.3099999999999997E-2</v>
      </c>
    </row>
    <row r="43" spans="1:11">
      <c r="A43" s="73">
        <v>16802</v>
      </c>
      <c r="B43" s="20">
        <v>2.67</v>
      </c>
      <c r="C43" s="58">
        <f t="shared" si="0"/>
        <v>2.6699999999999998E-2</v>
      </c>
      <c r="I43" s="73">
        <v>16802</v>
      </c>
      <c r="J43" s="20">
        <v>3.2</v>
      </c>
      <c r="K43" s="58">
        <f t="shared" si="1"/>
        <v>3.2000000000000001E-2</v>
      </c>
    </row>
    <row r="44" spans="1:11">
      <c r="A44" s="73">
        <v>17167</v>
      </c>
      <c r="B44" s="20">
        <v>3.01</v>
      </c>
      <c r="C44" s="58">
        <f t="shared" si="0"/>
        <v>3.0099999999999998E-2</v>
      </c>
      <c r="I44" s="73">
        <v>17167</v>
      </c>
      <c r="J44" s="20">
        <v>3.61</v>
      </c>
      <c r="K44" s="58">
        <f t="shared" si="1"/>
        <v>3.61E-2</v>
      </c>
    </row>
    <row r="45" spans="1:11">
      <c r="A45" s="73">
        <v>17532</v>
      </c>
      <c r="B45" s="20">
        <v>2.97</v>
      </c>
      <c r="C45" s="58">
        <f t="shared" si="0"/>
        <v>2.9700000000000001E-2</v>
      </c>
      <c r="I45" s="73">
        <v>17532</v>
      </c>
      <c r="J45" s="20">
        <v>3.51</v>
      </c>
      <c r="K45" s="58">
        <f t="shared" si="1"/>
        <v>3.5099999999999999E-2</v>
      </c>
    </row>
    <row r="46" spans="1:11">
      <c r="A46" s="73">
        <v>17898</v>
      </c>
      <c r="B46" s="20">
        <v>3.13</v>
      </c>
      <c r="C46" s="58">
        <f t="shared" si="0"/>
        <v>3.1300000000000001E-2</v>
      </c>
      <c r="I46" s="73">
        <v>17898</v>
      </c>
      <c r="J46" s="20">
        <v>3.74</v>
      </c>
      <c r="K46" s="58">
        <f t="shared" si="1"/>
        <v>3.7400000000000003E-2</v>
      </c>
    </row>
    <row r="47" spans="1:11">
      <c r="A47" s="73">
        <v>18263</v>
      </c>
      <c r="B47" s="20">
        <v>2.9</v>
      </c>
      <c r="C47" s="58">
        <f t="shared" si="0"/>
        <v>2.8999999999999998E-2</v>
      </c>
      <c r="I47" s="73">
        <v>18263</v>
      </c>
      <c r="J47" s="20">
        <v>3.45</v>
      </c>
      <c r="K47" s="58">
        <f t="shared" si="1"/>
        <v>3.4500000000000003E-2</v>
      </c>
    </row>
    <row r="48" spans="1:11">
      <c r="A48" s="73">
        <v>18628</v>
      </c>
      <c r="B48" s="20">
        <v>3.15</v>
      </c>
      <c r="C48" s="58">
        <f t="shared" si="0"/>
        <v>3.15E-2</v>
      </c>
      <c r="I48" s="73">
        <v>18628</v>
      </c>
      <c r="J48" s="20">
        <v>3.62</v>
      </c>
      <c r="K48" s="58">
        <f t="shared" si="1"/>
        <v>3.6200000000000003E-2</v>
      </c>
    </row>
    <row r="49" spans="1:11">
      <c r="A49" s="73">
        <v>18993</v>
      </c>
      <c r="B49" s="20">
        <v>3.75</v>
      </c>
      <c r="C49" s="58">
        <f t="shared" si="0"/>
        <v>3.7499999999999999E-2</v>
      </c>
      <c r="I49" s="73">
        <v>18993</v>
      </c>
      <c r="J49" s="20">
        <v>4.37</v>
      </c>
      <c r="K49" s="58">
        <f t="shared" si="1"/>
        <v>4.3700000000000003E-2</v>
      </c>
    </row>
    <row r="50" spans="1:11">
      <c r="A50" s="73">
        <v>19359</v>
      </c>
      <c r="B50" s="20">
        <v>3.81</v>
      </c>
      <c r="C50" s="58">
        <f t="shared" si="0"/>
        <v>3.8100000000000002E-2</v>
      </c>
      <c r="I50" s="73">
        <v>19359</v>
      </c>
      <c r="J50" s="20">
        <v>5.03</v>
      </c>
      <c r="K50" s="58">
        <f t="shared" si="1"/>
        <v>5.0300000000000004E-2</v>
      </c>
    </row>
    <row r="51" spans="1:11">
      <c r="A51" s="73">
        <v>19724</v>
      </c>
      <c r="B51" s="20">
        <v>4.08</v>
      </c>
      <c r="C51" s="58">
        <f t="shared" si="0"/>
        <v>4.0800000000000003E-2</v>
      </c>
      <c r="I51" s="73">
        <v>19724</v>
      </c>
      <c r="J51" s="20">
        <v>4.8499999999999996</v>
      </c>
      <c r="K51" s="58">
        <f t="shared" si="1"/>
        <v>4.8499999999999995E-2</v>
      </c>
    </row>
    <row r="52" spans="1:11">
      <c r="A52" s="73">
        <v>20089</v>
      </c>
      <c r="B52" s="20">
        <v>4.58</v>
      </c>
      <c r="C52" s="58">
        <f t="shared" si="0"/>
        <v>4.58E-2</v>
      </c>
      <c r="I52" s="73">
        <v>20089</v>
      </c>
      <c r="J52" s="20">
        <v>5.28</v>
      </c>
      <c r="K52" s="58">
        <f t="shared" si="1"/>
        <v>5.28E-2</v>
      </c>
    </row>
    <row r="53" spans="1:11">
      <c r="A53" s="73">
        <v>20454</v>
      </c>
      <c r="B53" s="20">
        <v>4.3499999999999996</v>
      </c>
      <c r="C53" s="58">
        <f t="shared" si="0"/>
        <v>4.3499999999999997E-2</v>
      </c>
      <c r="I53" s="73">
        <v>20454</v>
      </c>
      <c r="J53" s="20">
        <v>5.0999999999999996</v>
      </c>
      <c r="K53" s="58">
        <f t="shared" si="1"/>
        <v>5.0999999999999997E-2</v>
      </c>
    </row>
    <row r="54" spans="1:11">
      <c r="A54" s="73">
        <v>20820</v>
      </c>
      <c r="B54" s="20">
        <v>4.42</v>
      </c>
      <c r="C54" s="58">
        <f t="shared" si="0"/>
        <v>4.4199999999999996E-2</v>
      </c>
      <c r="I54" s="73">
        <v>20820</v>
      </c>
      <c r="J54" s="20">
        <v>5.0999999999999996</v>
      </c>
      <c r="K54" s="58">
        <f t="shared" si="1"/>
        <v>5.0999999999999997E-2</v>
      </c>
    </row>
    <row r="55" spans="1:11">
      <c r="A55" s="73">
        <v>21185</v>
      </c>
      <c r="B55" s="20">
        <v>4.24</v>
      </c>
      <c r="C55" s="58">
        <f t="shared" si="0"/>
        <v>4.24E-2</v>
      </c>
      <c r="I55" s="73">
        <v>21185</v>
      </c>
      <c r="J55" s="20">
        <v>4.92</v>
      </c>
      <c r="K55" s="58">
        <f t="shared" si="1"/>
        <v>4.9200000000000001E-2</v>
      </c>
    </row>
    <row r="56" spans="1:11">
      <c r="A56" s="73">
        <v>21550</v>
      </c>
      <c r="B56" s="20">
        <v>4.3499999999999996</v>
      </c>
      <c r="C56" s="58">
        <f t="shared" si="0"/>
        <v>4.3499999999999997E-2</v>
      </c>
      <c r="I56" s="73">
        <v>21550</v>
      </c>
      <c r="J56" s="20">
        <v>4.8499999999999996</v>
      </c>
      <c r="K56" s="58">
        <f t="shared" si="1"/>
        <v>4.8499999999999995E-2</v>
      </c>
    </row>
    <row r="57" spans="1:11">
      <c r="A57" s="73">
        <v>21915</v>
      </c>
      <c r="B57" s="20">
        <v>4.4400000000000004</v>
      </c>
      <c r="C57" s="58">
        <f t="shared" si="0"/>
        <v>4.4400000000000002E-2</v>
      </c>
      <c r="I57" s="73">
        <v>21915</v>
      </c>
      <c r="J57" s="20">
        <v>4.8099999999999996</v>
      </c>
      <c r="K57" s="58">
        <f t="shared" si="1"/>
        <v>4.8099999999999997E-2</v>
      </c>
    </row>
    <row r="58" spans="1:11">
      <c r="A58" s="73">
        <v>22281</v>
      </c>
      <c r="B58" s="20">
        <v>4.68</v>
      </c>
      <c r="C58" s="58">
        <f t="shared" si="0"/>
        <v>4.6799999999999994E-2</v>
      </c>
      <c r="I58" s="73">
        <v>22281</v>
      </c>
      <c r="J58" s="20">
        <v>5.0199999999999996</v>
      </c>
      <c r="K58" s="58">
        <f t="shared" si="1"/>
        <v>5.0199999999999995E-2</v>
      </c>
    </row>
    <row r="59" spans="1:11">
      <c r="A59" s="73">
        <v>22646</v>
      </c>
      <c r="B59" s="20">
        <v>5.39</v>
      </c>
      <c r="C59" s="58">
        <f t="shared" si="0"/>
        <v>5.3899999999999997E-2</v>
      </c>
      <c r="I59" s="73">
        <v>22646</v>
      </c>
      <c r="J59" s="20">
        <v>6.18</v>
      </c>
      <c r="K59" s="58">
        <f t="shared" si="1"/>
        <v>6.1799999999999994E-2</v>
      </c>
    </row>
    <row r="60" spans="1:11">
      <c r="A60" s="73">
        <v>23011</v>
      </c>
      <c r="B60" s="20">
        <v>6.19</v>
      </c>
      <c r="C60" s="58">
        <f t="shared" si="0"/>
        <v>6.1900000000000004E-2</v>
      </c>
      <c r="I60" s="73">
        <v>23011</v>
      </c>
      <c r="J60" s="20">
        <v>6.93</v>
      </c>
      <c r="K60" s="58">
        <f t="shared" si="1"/>
        <v>6.93E-2</v>
      </c>
    </row>
    <row r="61" spans="1:11">
      <c r="A61" s="73">
        <v>23376</v>
      </c>
      <c r="B61" s="20">
        <v>6.45</v>
      </c>
      <c r="C61" s="58">
        <f t="shared" si="0"/>
        <v>6.4500000000000002E-2</v>
      </c>
      <c r="I61" s="73">
        <v>23376</v>
      </c>
      <c r="J61" s="20">
        <v>7.23</v>
      </c>
      <c r="K61" s="58">
        <f t="shared" si="1"/>
        <v>7.2300000000000003E-2</v>
      </c>
    </row>
    <row r="62" spans="1:11">
      <c r="A62" s="73">
        <v>23742</v>
      </c>
      <c r="B62" s="20">
        <v>7.72</v>
      </c>
      <c r="C62" s="58">
        <f t="shared" si="0"/>
        <v>7.7199999999999991E-2</v>
      </c>
      <c r="I62" s="73">
        <v>23742</v>
      </c>
      <c r="J62" s="20">
        <v>8.65</v>
      </c>
      <c r="K62" s="58">
        <f t="shared" si="1"/>
        <v>8.6500000000000007E-2</v>
      </c>
    </row>
    <row r="63" spans="1:11">
      <c r="A63" s="73">
        <v>24107</v>
      </c>
      <c r="B63" s="20">
        <v>7.64</v>
      </c>
      <c r="C63" s="58">
        <f t="shared" si="0"/>
        <v>7.6399999999999996E-2</v>
      </c>
      <c r="I63" s="73">
        <v>24107</v>
      </c>
      <c r="J63" s="20">
        <v>9.1199999999999992</v>
      </c>
      <c r="K63" s="58">
        <f t="shared" si="1"/>
        <v>9.1199999999999989E-2</v>
      </c>
    </row>
    <row r="64" spans="1:11">
      <c r="A64" s="73">
        <v>24472</v>
      </c>
      <c r="B64" s="20">
        <v>7.25</v>
      </c>
      <c r="C64" s="58">
        <f t="shared" si="0"/>
        <v>7.2499999999999995E-2</v>
      </c>
      <c r="I64" s="73">
        <v>24472</v>
      </c>
      <c r="J64" s="20">
        <v>8.3800000000000008</v>
      </c>
      <c r="K64" s="58">
        <f t="shared" si="1"/>
        <v>8.3800000000000013E-2</v>
      </c>
    </row>
    <row r="65" spans="1:11">
      <c r="A65" s="73">
        <v>24837</v>
      </c>
      <c r="B65" s="20">
        <v>7.08</v>
      </c>
      <c r="C65" s="58">
        <f t="shared" si="0"/>
        <v>7.0800000000000002E-2</v>
      </c>
      <c r="I65" s="73">
        <v>24837</v>
      </c>
      <c r="J65" s="20">
        <v>7.93</v>
      </c>
      <c r="K65" s="58">
        <f t="shared" si="1"/>
        <v>7.9299999999999995E-2</v>
      </c>
    </row>
    <row r="66" spans="1:11">
      <c r="A66" s="73">
        <v>25203</v>
      </c>
      <c r="B66" s="20">
        <v>7.68</v>
      </c>
      <c r="C66" s="58">
        <f t="shared" si="0"/>
        <v>7.6799999999999993E-2</v>
      </c>
      <c r="I66" s="73">
        <v>25203</v>
      </c>
      <c r="J66" s="20">
        <v>8.48</v>
      </c>
      <c r="K66" s="58">
        <f t="shared" si="1"/>
        <v>8.48E-2</v>
      </c>
    </row>
    <row r="67" spans="1:11">
      <c r="A67" s="73">
        <v>25568</v>
      </c>
      <c r="B67" s="20">
        <v>8.89</v>
      </c>
      <c r="C67" s="58">
        <f t="shared" si="0"/>
        <v>8.8900000000000007E-2</v>
      </c>
      <c r="I67" s="73">
        <v>25568</v>
      </c>
      <c r="J67" s="20">
        <v>10.63</v>
      </c>
      <c r="K67" s="58">
        <f t="shared" si="1"/>
        <v>0.10630000000000001</v>
      </c>
    </row>
    <row r="68" spans="1:11">
      <c r="A68" s="73">
        <v>25933</v>
      </c>
      <c r="B68" s="20">
        <v>8.7899999999999991</v>
      </c>
      <c r="C68" s="58">
        <f t="shared" si="0"/>
        <v>8.7899999999999992E-2</v>
      </c>
      <c r="I68" s="73">
        <v>25933</v>
      </c>
      <c r="J68" s="20">
        <v>10.56</v>
      </c>
      <c r="K68" s="58">
        <f t="shared" si="1"/>
        <v>0.1056</v>
      </c>
    </row>
    <row r="69" spans="1:11">
      <c r="A69" s="73">
        <v>26298</v>
      </c>
      <c r="B69" s="20">
        <v>7.98</v>
      </c>
      <c r="C69" s="58">
        <f t="shared" si="0"/>
        <v>7.980000000000001E-2</v>
      </c>
      <c r="I69" s="73">
        <v>26298</v>
      </c>
      <c r="J69" s="20">
        <v>9.1199999999999992</v>
      </c>
      <c r="K69" s="58">
        <f t="shared" si="1"/>
        <v>9.1199999999999989E-2</v>
      </c>
    </row>
    <row r="70" spans="1:11">
      <c r="A70" s="73">
        <v>26664</v>
      </c>
      <c r="B70" s="20">
        <v>8.19</v>
      </c>
      <c r="C70" s="58">
        <f t="shared" si="0"/>
        <v>8.1900000000000001E-2</v>
      </c>
      <c r="I70" s="73">
        <v>26664</v>
      </c>
      <c r="J70" s="20">
        <v>8.99</v>
      </c>
      <c r="K70" s="58">
        <f t="shared" si="1"/>
        <v>8.9900000000000008E-2</v>
      </c>
    </row>
    <row r="71" spans="1:11">
      <c r="A71" s="73">
        <v>27029</v>
      </c>
      <c r="B71" s="20">
        <v>9.16</v>
      </c>
      <c r="C71" s="58">
        <f t="shared" si="0"/>
        <v>9.1600000000000001E-2</v>
      </c>
      <c r="I71" s="73">
        <v>27029</v>
      </c>
      <c r="J71" s="20">
        <v>9.94</v>
      </c>
      <c r="K71" s="58">
        <f t="shared" si="1"/>
        <v>9.9399999999999988E-2</v>
      </c>
    </row>
    <row r="72" spans="1:11">
      <c r="A72" s="73">
        <v>27394</v>
      </c>
      <c r="B72" s="20">
        <v>10.74</v>
      </c>
      <c r="C72" s="58">
        <f t="shared" si="0"/>
        <v>0.1074</v>
      </c>
      <c r="I72" s="73">
        <v>27394</v>
      </c>
      <c r="J72" s="20">
        <v>12.06</v>
      </c>
      <c r="K72" s="58">
        <f t="shared" si="1"/>
        <v>0.1206</v>
      </c>
    </row>
    <row r="73" spans="1:11">
      <c r="A73" s="73">
        <v>27759</v>
      </c>
      <c r="B73" s="20">
        <v>13.21</v>
      </c>
      <c r="C73" s="58">
        <f t="shared" si="0"/>
        <v>0.1321</v>
      </c>
      <c r="I73" s="73">
        <v>27759</v>
      </c>
      <c r="J73" s="20">
        <v>15.14</v>
      </c>
      <c r="K73" s="58">
        <f t="shared" si="1"/>
        <v>0.15140000000000001</v>
      </c>
    </row>
    <row r="74" spans="1:11">
      <c r="A74" s="73">
        <v>28125</v>
      </c>
      <c r="B74" s="20">
        <v>14.23</v>
      </c>
      <c r="C74" s="58">
        <f t="shared" si="0"/>
        <v>0.14230000000000001</v>
      </c>
      <c r="I74" s="73">
        <v>28125</v>
      </c>
      <c r="J74" s="20">
        <v>16.55</v>
      </c>
      <c r="K74" s="58">
        <f t="shared" si="1"/>
        <v>0.16550000000000001</v>
      </c>
    </row>
    <row r="75" spans="1:11">
      <c r="A75" s="73">
        <v>28490</v>
      </c>
      <c r="B75" s="20">
        <v>11.83</v>
      </c>
      <c r="C75" s="58">
        <f t="shared" si="0"/>
        <v>0.1183</v>
      </c>
      <c r="I75" s="73">
        <v>28490</v>
      </c>
      <c r="J75" s="20">
        <v>14.14</v>
      </c>
      <c r="K75" s="58">
        <f t="shared" si="1"/>
        <v>0.1414</v>
      </c>
    </row>
    <row r="76" spans="1:11">
      <c r="A76" s="73">
        <v>28855</v>
      </c>
      <c r="B76" s="20">
        <v>12.57</v>
      </c>
      <c r="C76" s="58">
        <f t="shared" si="0"/>
        <v>0.12570000000000001</v>
      </c>
      <c r="I76" s="73">
        <v>28855</v>
      </c>
      <c r="J76" s="20">
        <v>13.75</v>
      </c>
      <c r="K76" s="58">
        <f t="shared" si="1"/>
        <v>0.13750000000000001</v>
      </c>
    </row>
    <row r="77" spans="1:11">
      <c r="A77" s="73">
        <v>29220</v>
      </c>
      <c r="B77" s="20">
        <v>12.13</v>
      </c>
      <c r="C77" s="58">
        <f t="shared" ref="C77:C112" si="2">B77/100</f>
        <v>0.12130000000000001</v>
      </c>
      <c r="I77" s="73">
        <v>29220</v>
      </c>
      <c r="J77" s="20">
        <v>13.4</v>
      </c>
      <c r="K77" s="58">
        <f t="shared" ref="K77:K112" si="3">J77/100</f>
        <v>0.13400000000000001</v>
      </c>
    </row>
    <row r="78" spans="1:11">
      <c r="A78" s="73">
        <v>29586</v>
      </c>
      <c r="B78" s="20">
        <v>10.16</v>
      </c>
      <c r="C78" s="58">
        <f t="shared" si="2"/>
        <v>0.1016</v>
      </c>
      <c r="I78" s="73">
        <v>29586</v>
      </c>
      <c r="J78" s="20">
        <v>11.58</v>
      </c>
      <c r="K78" s="58">
        <f t="shared" si="3"/>
        <v>0.1158</v>
      </c>
    </row>
    <row r="79" spans="1:11">
      <c r="A79" s="73">
        <v>29951</v>
      </c>
      <c r="B79" s="20">
        <v>8.49</v>
      </c>
      <c r="C79" s="58">
        <f t="shared" si="2"/>
        <v>8.4900000000000003E-2</v>
      </c>
      <c r="I79" s="73">
        <v>29951</v>
      </c>
      <c r="J79" s="20">
        <v>9.9700000000000006</v>
      </c>
      <c r="K79" s="58">
        <f t="shared" si="3"/>
        <v>9.9700000000000011E-2</v>
      </c>
    </row>
    <row r="80" spans="1:11">
      <c r="A80" s="73">
        <v>30316</v>
      </c>
      <c r="B80" s="20">
        <v>10.11</v>
      </c>
      <c r="C80" s="58">
        <f t="shared" si="2"/>
        <v>0.1011</v>
      </c>
      <c r="I80" s="73">
        <v>30316</v>
      </c>
      <c r="J80" s="20">
        <v>11.29</v>
      </c>
      <c r="K80" s="58">
        <f t="shared" si="3"/>
        <v>0.11289999999999999</v>
      </c>
    </row>
    <row r="81" spans="1:11">
      <c r="A81" s="73">
        <v>30681</v>
      </c>
      <c r="B81" s="20">
        <v>9.57</v>
      </c>
      <c r="C81" s="58">
        <f t="shared" si="2"/>
        <v>9.5700000000000007E-2</v>
      </c>
      <c r="I81" s="73">
        <v>30681</v>
      </c>
      <c r="J81" s="20">
        <v>10.65</v>
      </c>
      <c r="K81" s="58">
        <f t="shared" si="3"/>
        <v>0.1065</v>
      </c>
    </row>
    <row r="82" spans="1:11">
      <c r="A82" s="73">
        <v>31047</v>
      </c>
      <c r="B82" s="20">
        <v>8.86</v>
      </c>
      <c r="C82" s="58">
        <f t="shared" si="2"/>
        <v>8.8599999999999998E-2</v>
      </c>
      <c r="I82" s="73">
        <v>31047</v>
      </c>
      <c r="J82" s="20">
        <v>9.82</v>
      </c>
      <c r="K82" s="58">
        <f t="shared" si="3"/>
        <v>9.820000000000001E-2</v>
      </c>
    </row>
    <row r="83" spans="1:11">
      <c r="A83" s="73">
        <v>31412</v>
      </c>
      <c r="B83" s="20">
        <v>9.0500000000000007</v>
      </c>
      <c r="C83" s="58">
        <f t="shared" si="2"/>
        <v>9.0500000000000011E-2</v>
      </c>
      <c r="I83" s="73">
        <v>31412</v>
      </c>
      <c r="J83" s="20">
        <v>10.43</v>
      </c>
      <c r="K83" s="58">
        <f t="shared" si="3"/>
        <v>0.1043</v>
      </c>
    </row>
    <row r="84" spans="1:11">
      <c r="A84" s="73">
        <v>31777</v>
      </c>
      <c r="B84" s="20">
        <v>8.31</v>
      </c>
      <c r="C84" s="58">
        <f t="shared" si="2"/>
        <v>8.3100000000000007E-2</v>
      </c>
      <c r="I84" s="73">
        <v>31777</v>
      </c>
      <c r="J84" s="20">
        <v>9.26</v>
      </c>
      <c r="K84" s="58">
        <f t="shared" si="3"/>
        <v>9.2600000000000002E-2</v>
      </c>
    </row>
    <row r="85" spans="1:11">
      <c r="A85" s="73">
        <v>32142</v>
      </c>
      <c r="B85" s="20">
        <v>7.98</v>
      </c>
      <c r="C85" s="58">
        <f t="shared" si="2"/>
        <v>7.980000000000001E-2</v>
      </c>
      <c r="I85" s="73">
        <v>32142</v>
      </c>
      <c r="J85" s="20">
        <v>8.81</v>
      </c>
      <c r="K85" s="58">
        <f t="shared" si="3"/>
        <v>8.8100000000000012E-2</v>
      </c>
    </row>
    <row r="86" spans="1:11">
      <c r="A86" s="73">
        <v>32508</v>
      </c>
      <c r="B86" s="20">
        <v>6.93</v>
      </c>
      <c r="C86" s="58">
        <f t="shared" si="2"/>
        <v>6.93E-2</v>
      </c>
      <c r="I86" s="73">
        <v>32508</v>
      </c>
      <c r="J86" s="20">
        <v>7.69</v>
      </c>
      <c r="K86" s="58">
        <f t="shared" si="3"/>
        <v>7.690000000000001E-2</v>
      </c>
    </row>
    <row r="87" spans="1:11">
      <c r="A87" s="73">
        <v>32873</v>
      </c>
      <c r="B87" s="20">
        <v>8.4600000000000009</v>
      </c>
      <c r="C87" s="58">
        <f t="shared" si="2"/>
        <v>8.4600000000000009E-2</v>
      </c>
      <c r="I87" s="73">
        <v>32873</v>
      </c>
      <c r="J87" s="20">
        <v>9.1</v>
      </c>
      <c r="K87" s="58">
        <f t="shared" si="3"/>
        <v>9.0999999999999998E-2</v>
      </c>
    </row>
    <row r="88" spans="1:11">
      <c r="A88" s="73">
        <v>33238</v>
      </c>
      <c r="B88" s="20">
        <v>6.82</v>
      </c>
      <c r="C88" s="58">
        <f t="shared" si="2"/>
        <v>6.8199999999999997E-2</v>
      </c>
      <c r="I88" s="73">
        <v>33238</v>
      </c>
      <c r="J88" s="20">
        <v>7.49</v>
      </c>
      <c r="K88" s="58">
        <f t="shared" si="3"/>
        <v>7.4900000000000008E-2</v>
      </c>
    </row>
    <row r="89" spans="1:11">
      <c r="A89" s="73">
        <v>33603</v>
      </c>
      <c r="B89" s="20">
        <v>7.2</v>
      </c>
      <c r="C89" s="58">
        <f t="shared" si="2"/>
        <v>7.2000000000000008E-2</v>
      </c>
      <c r="I89" s="73">
        <v>33603</v>
      </c>
      <c r="J89" s="20">
        <v>7.89</v>
      </c>
      <c r="K89" s="58">
        <f t="shared" si="3"/>
        <v>7.8899999999999998E-2</v>
      </c>
    </row>
    <row r="90" spans="1:11">
      <c r="A90" s="73">
        <v>33969</v>
      </c>
      <c r="B90" s="20">
        <v>6.76</v>
      </c>
      <c r="C90" s="58">
        <f t="shared" si="2"/>
        <v>6.7599999999999993E-2</v>
      </c>
      <c r="I90" s="73">
        <v>33969</v>
      </c>
      <c r="J90" s="20">
        <v>7.32</v>
      </c>
      <c r="K90" s="58">
        <f t="shared" si="3"/>
        <v>7.3200000000000001E-2</v>
      </c>
    </row>
    <row r="91" spans="1:11">
      <c r="A91" s="73">
        <v>34334</v>
      </c>
      <c r="B91" s="20">
        <v>6.22</v>
      </c>
      <c r="C91" s="58">
        <f t="shared" si="2"/>
        <v>6.2199999999999998E-2</v>
      </c>
      <c r="I91" s="73">
        <v>34334</v>
      </c>
      <c r="J91" s="20">
        <v>7.23</v>
      </c>
      <c r="K91" s="58">
        <f t="shared" si="3"/>
        <v>7.2300000000000003E-2</v>
      </c>
    </row>
    <row r="92" spans="1:11">
      <c r="A92" s="73">
        <v>34699</v>
      </c>
      <c r="B92" s="20">
        <v>7.55</v>
      </c>
      <c r="C92" s="58">
        <f t="shared" si="2"/>
        <v>7.5499999999999998E-2</v>
      </c>
      <c r="I92" s="73">
        <v>34699</v>
      </c>
      <c r="J92" s="20">
        <v>8.19</v>
      </c>
      <c r="K92" s="58">
        <f t="shared" si="3"/>
        <v>8.1900000000000001E-2</v>
      </c>
    </row>
    <row r="93" spans="1:11">
      <c r="A93" s="73">
        <v>35064</v>
      </c>
      <c r="B93" s="20">
        <v>7.21</v>
      </c>
      <c r="C93" s="58">
        <f t="shared" si="2"/>
        <v>7.2099999999999997E-2</v>
      </c>
      <c r="I93" s="73">
        <v>35064</v>
      </c>
      <c r="J93" s="20">
        <v>8.02</v>
      </c>
      <c r="K93" s="58">
        <f t="shared" si="3"/>
        <v>8.0199999999999994E-2</v>
      </c>
    </row>
    <row r="94" spans="1:11">
      <c r="A94" s="73">
        <v>35430</v>
      </c>
      <c r="B94" s="20">
        <v>6.77</v>
      </c>
      <c r="C94" s="58">
        <f t="shared" si="2"/>
        <v>6.7699999999999996E-2</v>
      </c>
      <c r="I94" s="73">
        <v>35430</v>
      </c>
      <c r="J94" s="20">
        <v>8.0500000000000007</v>
      </c>
      <c r="K94" s="58">
        <f t="shared" si="3"/>
        <v>8.0500000000000002E-2</v>
      </c>
    </row>
    <row r="95" spans="1:11">
      <c r="A95" s="73">
        <v>35795</v>
      </c>
      <c r="B95" s="20">
        <v>6.21</v>
      </c>
      <c r="C95" s="58">
        <f t="shared" si="2"/>
        <v>6.2100000000000002E-2</v>
      </c>
      <c r="I95" s="73">
        <v>35795</v>
      </c>
      <c r="J95" s="20">
        <v>7.45</v>
      </c>
      <c r="K95" s="58">
        <f t="shared" si="3"/>
        <v>7.4499999999999997E-2</v>
      </c>
    </row>
    <row r="96" spans="1:11">
      <c r="A96" s="73">
        <v>36160</v>
      </c>
      <c r="B96" s="20">
        <v>5.62</v>
      </c>
      <c r="C96" s="58">
        <f t="shared" si="2"/>
        <v>5.62E-2</v>
      </c>
      <c r="I96" s="73">
        <v>36160</v>
      </c>
      <c r="J96" s="20">
        <v>6.6</v>
      </c>
      <c r="K96" s="58">
        <f t="shared" si="3"/>
        <v>6.6000000000000003E-2</v>
      </c>
    </row>
    <row r="97" spans="1:11">
      <c r="A97" s="73">
        <v>36525</v>
      </c>
      <c r="B97" s="20">
        <v>5.47</v>
      </c>
      <c r="C97" s="58">
        <f t="shared" si="2"/>
        <v>5.4699999999999999E-2</v>
      </c>
      <c r="I97" s="73">
        <v>36525</v>
      </c>
      <c r="J97" s="20">
        <v>6.15</v>
      </c>
      <c r="K97" s="58">
        <f t="shared" si="3"/>
        <v>6.1500000000000006E-2</v>
      </c>
    </row>
    <row r="98" spans="1:11">
      <c r="A98" s="73">
        <v>36891</v>
      </c>
      <c r="B98" s="20">
        <v>5.37</v>
      </c>
      <c r="C98" s="58">
        <f t="shared" si="2"/>
        <v>5.3699999999999998E-2</v>
      </c>
      <c r="I98" s="73">
        <v>36891</v>
      </c>
      <c r="J98" s="20">
        <v>6.32</v>
      </c>
      <c r="K98" s="58">
        <f t="shared" si="3"/>
        <v>6.3200000000000006E-2</v>
      </c>
    </row>
    <row r="99" spans="1:11">
      <c r="A99" s="73">
        <v>37256</v>
      </c>
      <c r="B99" s="20">
        <v>5.32</v>
      </c>
      <c r="C99" s="58">
        <f t="shared" si="2"/>
        <v>5.3200000000000004E-2</v>
      </c>
      <c r="I99" s="73">
        <v>37256</v>
      </c>
      <c r="J99" s="20">
        <v>6.22</v>
      </c>
      <c r="K99" s="58">
        <f t="shared" si="3"/>
        <v>6.2199999999999998E-2</v>
      </c>
    </row>
    <row r="100" spans="1:11">
      <c r="A100" s="73">
        <v>37621</v>
      </c>
      <c r="B100" s="20">
        <v>5.49</v>
      </c>
      <c r="C100" s="58">
        <f t="shared" si="2"/>
        <v>5.4900000000000004E-2</v>
      </c>
      <c r="I100" s="73">
        <v>37621</v>
      </c>
      <c r="J100" s="20">
        <v>6.65</v>
      </c>
      <c r="K100" s="58">
        <f t="shared" si="3"/>
        <v>6.6500000000000004E-2</v>
      </c>
    </row>
    <row r="101" spans="1:11">
      <c r="A101" s="73">
        <v>37986</v>
      </c>
      <c r="B101" s="20">
        <v>5.05</v>
      </c>
      <c r="C101" s="58">
        <f t="shared" si="2"/>
        <v>5.0499999999999996E-2</v>
      </c>
      <c r="I101" s="73">
        <v>37986</v>
      </c>
      <c r="J101" s="20">
        <v>8.43</v>
      </c>
      <c r="K101" s="58">
        <f t="shared" si="3"/>
        <v>8.43E-2</v>
      </c>
    </row>
    <row r="102" spans="1:11">
      <c r="A102" s="73">
        <v>38352</v>
      </c>
      <c r="B102" s="20">
        <v>5.26</v>
      </c>
      <c r="C102" s="58">
        <f t="shared" si="2"/>
        <v>5.2600000000000001E-2</v>
      </c>
      <c r="I102" s="73">
        <v>38352</v>
      </c>
      <c r="J102" s="20">
        <v>6.37</v>
      </c>
      <c r="K102" s="58">
        <f t="shared" si="3"/>
        <v>6.3700000000000007E-2</v>
      </c>
    </row>
    <row r="103" spans="1:11">
      <c r="A103" s="73">
        <v>38717</v>
      </c>
      <c r="B103" s="20">
        <v>5.0199999999999996</v>
      </c>
      <c r="C103" s="58">
        <f t="shared" si="2"/>
        <v>5.0199999999999995E-2</v>
      </c>
      <c r="I103" s="73">
        <v>38717</v>
      </c>
      <c r="J103" s="20">
        <v>6.1</v>
      </c>
      <c r="K103" s="58">
        <f t="shared" si="3"/>
        <v>6.0999999999999999E-2</v>
      </c>
    </row>
    <row r="104" spans="1:11">
      <c r="A104" s="73">
        <v>39082</v>
      </c>
      <c r="B104" s="20">
        <v>3.93</v>
      </c>
      <c r="C104" s="58">
        <f t="shared" si="2"/>
        <v>3.9300000000000002E-2</v>
      </c>
      <c r="I104" s="73">
        <v>39082</v>
      </c>
      <c r="J104" s="20">
        <v>5.25</v>
      </c>
      <c r="K104" s="58">
        <f t="shared" si="3"/>
        <v>5.2499999999999998E-2</v>
      </c>
    </row>
    <row r="105" spans="1:11">
      <c r="A105" s="73">
        <v>39447</v>
      </c>
      <c r="B105" s="20">
        <v>3.65</v>
      </c>
      <c r="C105" s="58">
        <f t="shared" si="2"/>
        <v>3.6499999999999998E-2</v>
      </c>
      <c r="I105" s="73">
        <v>39447</v>
      </c>
      <c r="J105" s="20">
        <v>4.63</v>
      </c>
      <c r="K105" s="58">
        <f t="shared" si="3"/>
        <v>4.6300000000000001E-2</v>
      </c>
    </row>
    <row r="106" spans="1:11">
      <c r="A106" s="73">
        <v>39813</v>
      </c>
      <c r="B106" s="20">
        <v>4.62</v>
      </c>
      <c r="C106" s="58">
        <f t="shared" si="2"/>
        <v>4.6199999999999998E-2</v>
      </c>
      <c r="I106" s="73">
        <v>39813</v>
      </c>
      <c r="J106" s="20">
        <v>5.38</v>
      </c>
      <c r="K106" s="58">
        <f t="shared" si="3"/>
        <v>5.3800000000000001E-2</v>
      </c>
    </row>
    <row r="107" spans="1:11">
      <c r="A107" s="73">
        <v>40178</v>
      </c>
      <c r="B107" s="20">
        <v>3.79</v>
      </c>
      <c r="C107" s="58">
        <f t="shared" si="2"/>
        <v>3.7900000000000003E-2</v>
      </c>
      <c r="I107" s="73">
        <v>40178</v>
      </c>
      <c r="J107" s="20">
        <v>4.74</v>
      </c>
      <c r="K107" s="58">
        <f t="shared" si="3"/>
        <v>4.7400000000000005E-2</v>
      </c>
    </row>
    <row r="108" spans="1:11">
      <c r="A108" s="73">
        <v>40543</v>
      </c>
      <c r="B108" s="20">
        <v>3.97</v>
      </c>
      <c r="C108" s="58">
        <f t="shared" si="2"/>
        <v>3.9699999999999999E-2</v>
      </c>
      <c r="I108" s="73">
        <v>40543</v>
      </c>
      <c r="J108" s="20">
        <v>5.46</v>
      </c>
      <c r="K108" s="58">
        <f t="shared" si="3"/>
        <v>5.4600000000000003E-2</v>
      </c>
    </row>
    <row r="109" spans="1:11">
      <c r="A109" s="73">
        <v>40908</v>
      </c>
      <c r="B109" s="20">
        <v>4.0599999999999996</v>
      </c>
      <c r="C109" s="58">
        <f t="shared" si="2"/>
        <v>4.0599999999999997E-2</v>
      </c>
      <c r="I109" s="73">
        <v>40908</v>
      </c>
      <c r="J109" s="20">
        <v>4.83</v>
      </c>
      <c r="K109" s="58">
        <f t="shared" si="3"/>
        <v>4.8300000000000003E-2</v>
      </c>
    </row>
    <row r="110" spans="1:11">
      <c r="A110" s="73">
        <v>41274</v>
      </c>
      <c r="B110" s="20">
        <v>3.51</v>
      </c>
      <c r="C110" s="58">
        <f t="shared" si="2"/>
        <v>3.5099999999999999E-2</v>
      </c>
      <c r="I110" s="73">
        <v>41274</v>
      </c>
      <c r="J110" s="20">
        <v>4.22</v>
      </c>
      <c r="K110" s="58">
        <f t="shared" si="3"/>
        <v>4.2199999999999994E-2</v>
      </c>
    </row>
    <row r="111" spans="1:11">
      <c r="A111" s="73">
        <v>41639</v>
      </c>
      <c r="B111" s="20">
        <v>4.0199999999999996</v>
      </c>
      <c r="C111" s="58">
        <f t="shared" si="2"/>
        <v>4.0199999999999993E-2</v>
      </c>
      <c r="I111" s="73">
        <v>41639</v>
      </c>
      <c r="J111" s="20">
        <v>5.13</v>
      </c>
      <c r="K111" s="58">
        <f t="shared" si="3"/>
        <v>5.1299999999999998E-2</v>
      </c>
    </row>
    <row r="112" spans="1:11">
      <c r="A112" s="73">
        <v>42004</v>
      </c>
      <c r="B112" s="20">
        <v>3.01</v>
      </c>
      <c r="C112" s="58">
        <f t="shared" si="2"/>
        <v>3.0099999999999998E-2</v>
      </c>
      <c r="I112" s="73">
        <v>42004</v>
      </c>
      <c r="J112" s="20">
        <v>3.88</v>
      </c>
      <c r="K112" s="58">
        <f t="shared" si="3"/>
        <v>3.8800000000000001E-2</v>
      </c>
    </row>
  </sheetData>
  <printOptions gridLines="1" gridLinesSet="0"/>
  <pageMargins left="0.75" right="0.75" top="1" bottom="1" header="0.5" footer="0.5"/>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topLeftCell="A69" workbookViewId="0">
      <selection activeCell="B98" sqref="B98"/>
    </sheetView>
  </sheetViews>
  <sheetFormatPr defaultRowHeight="12.75"/>
  <cols>
    <col min="1" max="1" width="10.7109375" style="10" customWidth="1"/>
    <col min="2" max="256" width="11.42578125" customWidth="1"/>
  </cols>
  <sheetData>
    <row r="1" spans="1:5">
      <c r="A1" s="10" t="s">
        <v>5</v>
      </c>
      <c r="B1" t="s">
        <v>129</v>
      </c>
      <c r="E1" t="s">
        <v>132</v>
      </c>
    </row>
    <row r="2" spans="1:5">
      <c r="A2" s="10">
        <v>1927</v>
      </c>
      <c r="B2" s="110">
        <v>20.64</v>
      </c>
      <c r="E2" t="s">
        <v>131</v>
      </c>
    </row>
    <row r="3" spans="1:5">
      <c r="A3" s="10">
        <v>1928</v>
      </c>
      <c r="B3" s="110">
        <v>20.66</v>
      </c>
    </row>
    <row r="4" spans="1:5">
      <c r="A4" s="10">
        <f>A3+1</f>
        <v>1929</v>
      </c>
      <c r="B4" s="110">
        <v>20.63</v>
      </c>
    </row>
    <row r="5" spans="1:5">
      <c r="A5" s="10">
        <f t="shared" ref="A5:A43" si="0">A4+1</f>
        <v>1930</v>
      </c>
      <c r="B5" s="110">
        <v>20.65</v>
      </c>
    </row>
    <row r="6" spans="1:5">
      <c r="A6" s="10">
        <f t="shared" si="0"/>
        <v>1931</v>
      </c>
      <c r="B6" s="110">
        <v>17.059999999999999</v>
      </c>
    </row>
    <row r="7" spans="1:5">
      <c r="A7" s="10">
        <f t="shared" si="0"/>
        <v>1932</v>
      </c>
      <c r="B7" s="110">
        <v>20.69</v>
      </c>
    </row>
    <row r="8" spans="1:5">
      <c r="A8" s="10">
        <f t="shared" si="0"/>
        <v>1933</v>
      </c>
      <c r="B8" s="110">
        <v>26.33</v>
      </c>
    </row>
    <row r="9" spans="1:5">
      <c r="A9" s="10">
        <f t="shared" si="0"/>
        <v>1934</v>
      </c>
      <c r="B9" s="110">
        <v>34.69</v>
      </c>
    </row>
    <row r="10" spans="1:5">
      <c r="A10" s="10">
        <f t="shared" si="0"/>
        <v>1935</v>
      </c>
      <c r="B10" s="110">
        <v>34.840000000000003</v>
      </c>
    </row>
    <row r="11" spans="1:5">
      <c r="A11" s="10">
        <f t="shared" si="0"/>
        <v>1936</v>
      </c>
      <c r="B11" s="110">
        <v>34.869999999999997</v>
      </c>
    </row>
    <row r="12" spans="1:5">
      <c r="A12" s="10">
        <f t="shared" si="0"/>
        <v>1937</v>
      </c>
      <c r="B12" s="110">
        <v>34.79</v>
      </c>
    </row>
    <row r="13" spans="1:5">
      <c r="A13" s="10">
        <f t="shared" si="0"/>
        <v>1938</v>
      </c>
      <c r="B13" s="110">
        <v>34.85</v>
      </c>
    </row>
    <row r="14" spans="1:5">
      <c r="A14" s="10">
        <f t="shared" si="0"/>
        <v>1939</v>
      </c>
      <c r="B14" s="110">
        <v>34.42</v>
      </c>
    </row>
    <row r="15" spans="1:5">
      <c r="A15" s="10">
        <f t="shared" si="0"/>
        <v>1940</v>
      </c>
      <c r="B15" s="110">
        <v>33.85</v>
      </c>
    </row>
    <row r="16" spans="1:5">
      <c r="A16" s="10">
        <f t="shared" si="0"/>
        <v>1941</v>
      </c>
      <c r="B16" s="110">
        <v>33.85</v>
      </c>
    </row>
    <row r="17" spans="1:2">
      <c r="A17" s="10">
        <f t="shared" si="0"/>
        <v>1942</v>
      </c>
      <c r="B17" s="110">
        <v>33.85</v>
      </c>
    </row>
    <row r="18" spans="1:2">
      <c r="A18" s="10">
        <f t="shared" si="0"/>
        <v>1943</v>
      </c>
      <c r="B18" s="110">
        <v>33.85</v>
      </c>
    </row>
    <row r="19" spans="1:2">
      <c r="A19" s="10">
        <f t="shared" si="0"/>
        <v>1944</v>
      </c>
      <c r="B19" s="110">
        <v>33.85</v>
      </c>
    </row>
    <row r="20" spans="1:2">
      <c r="A20" s="10">
        <f t="shared" si="0"/>
        <v>1945</v>
      </c>
      <c r="B20" s="110">
        <v>34.71</v>
      </c>
    </row>
    <row r="21" spans="1:2">
      <c r="A21" s="10">
        <f t="shared" si="0"/>
        <v>1946</v>
      </c>
      <c r="B21" s="110">
        <v>34.71</v>
      </c>
    </row>
    <row r="22" spans="1:2">
      <c r="A22" s="10">
        <f t="shared" si="0"/>
        <v>1947</v>
      </c>
      <c r="B22" s="110">
        <v>34.71</v>
      </c>
    </row>
    <row r="23" spans="1:2">
      <c r="A23" s="10">
        <f t="shared" si="0"/>
        <v>1948</v>
      </c>
      <c r="B23" s="110">
        <v>34.71</v>
      </c>
    </row>
    <row r="24" spans="1:2">
      <c r="A24" s="10">
        <f t="shared" si="0"/>
        <v>1949</v>
      </c>
      <c r="B24" s="110">
        <v>31.69</v>
      </c>
    </row>
    <row r="25" spans="1:2">
      <c r="A25" s="10">
        <f t="shared" si="0"/>
        <v>1950</v>
      </c>
      <c r="B25" s="110">
        <v>34.72</v>
      </c>
    </row>
    <row r="26" spans="1:2">
      <c r="A26" s="10">
        <f t="shared" si="0"/>
        <v>1951</v>
      </c>
      <c r="B26" s="110">
        <v>34.72</v>
      </c>
    </row>
    <row r="27" spans="1:2">
      <c r="A27" s="10">
        <f t="shared" si="0"/>
        <v>1952</v>
      </c>
      <c r="B27" s="110">
        <v>34.6</v>
      </c>
    </row>
    <row r="28" spans="1:2">
      <c r="A28" s="10">
        <f t="shared" si="0"/>
        <v>1953</v>
      </c>
      <c r="B28" s="110">
        <v>34.840000000000003</v>
      </c>
    </row>
    <row r="29" spans="1:2">
      <c r="A29" s="10">
        <f t="shared" si="0"/>
        <v>1954</v>
      </c>
      <c r="B29" s="110">
        <v>35.04</v>
      </c>
    </row>
    <row r="30" spans="1:2">
      <c r="A30" s="10">
        <f t="shared" si="0"/>
        <v>1955</v>
      </c>
      <c r="B30" s="110">
        <v>35.03</v>
      </c>
    </row>
    <row r="31" spans="1:2">
      <c r="A31" s="10">
        <f t="shared" si="0"/>
        <v>1956</v>
      </c>
      <c r="B31" s="110">
        <v>34.99</v>
      </c>
    </row>
    <row r="32" spans="1:2">
      <c r="A32" s="10">
        <f t="shared" si="0"/>
        <v>1957</v>
      </c>
      <c r="B32" s="110">
        <v>34.950000000000003</v>
      </c>
    </row>
    <row r="33" spans="1:2">
      <c r="A33" s="10">
        <f t="shared" si="0"/>
        <v>1958</v>
      </c>
      <c r="B33" s="110">
        <v>35.1</v>
      </c>
    </row>
    <row r="34" spans="1:2">
      <c r="A34" s="10">
        <f t="shared" si="0"/>
        <v>1959</v>
      </c>
      <c r="B34" s="110">
        <v>35.1</v>
      </c>
    </row>
    <row r="35" spans="1:2">
      <c r="A35" s="10">
        <f t="shared" si="0"/>
        <v>1960</v>
      </c>
      <c r="B35" s="110">
        <v>35.270000000000003</v>
      </c>
    </row>
    <row r="36" spans="1:2">
      <c r="A36" s="10">
        <f t="shared" si="0"/>
        <v>1961</v>
      </c>
      <c r="B36" s="110">
        <v>35.25</v>
      </c>
    </row>
    <row r="37" spans="1:2">
      <c r="A37" s="10">
        <f t="shared" si="0"/>
        <v>1962</v>
      </c>
      <c r="B37" s="110">
        <v>35.229999999999997</v>
      </c>
    </row>
    <row r="38" spans="1:2">
      <c r="A38" s="10">
        <f t="shared" si="0"/>
        <v>1963</v>
      </c>
      <c r="B38" s="110">
        <v>35.090000000000003</v>
      </c>
    </row>
    <row r="39" spans="1:2">
      <c r="A39" s="10">
        <f t="shared" si="0"/>
        <v>1964</v>
      </c>
      <c r="B39" s="110">
        <v>35.1</v>
      </c>
    </row>
    <row r="40" spans="1:2">
      <c r="A40" s="10">
        <f t="shared" si="0"/>
        <v>1965</v>
      </c>
      <c r="B40" s="110">
        <v>35.119999999999997</v>
      </c>
    </row>
    <row r="41" spans="1:2">
      <c r="A41" s="10">
        <f t="shared" si="0"/>
        <v>1966</v>
      </c>
      <c r="B41" s="110">
        <v>35.130000000000003</v>
      </c>
    </row>
    <row r="42" spans="1:2">
      <c r="A42" s="10">
        <f t="shared" si="0"/>
        <v>1967</v>
      </c>
      <c r="B42" s="110">
        <v>34.950000000000003</v>
      </c>
    </row>
    <row r="43" spans="1:2">
      <c r="A43" s="10">
        <f t="shared" si="0"/>
        <v>1968</v>
      </c>
      <c r="B43" s="110">
        <v>39.31</v>
      </c>
    </row>
    <row r="44" spans="1:2">
      <c r="A44" s="10">
        <v>1969</v>
      </c>
      <c r="B44" s="110">
        <v>41.28</v>
      </c>
    </row>
    <row r="45" spans="1:2">
      <c r="A45" s="10">
        <v>1970</v>
      </c>
      <c r="B45" s="110">
        <v>37.380000000000003</v>
      </c>
    </row>
    <row r="46" spans="1:2">
      <c r="A46" s="10">
        <v>1971</v>
      </c>
      <c r="B46" s="110">
        <v>43.62</v>
      </c>
    </row>
    <row r="47" spans="1:2">
      <c r="A47" s="10">
        <f t="shared" ref="A47:A68" si="1">A46+1</f>
        <v>1972</v>
      </c>
      <c r="B47" s="110">
        <v>64.900000000000006</v>
      </c>
    </row>
    <row r="48" spans="1:2">
      <c r="A48" s="10">
        <f t="shared" si="1"/>
        <v>1973</v>
      </c>
      <c r="B48" s="110">
        <v>112.25</v>
      </c>
    </row>
    <row r="49" spans="1:2">
      <c r="A49" s="10">
        <f t="shared" si="1"/>
        <v>1974</v>
      </c>
      <c r="B49" s="110">
        <v>186.5</v>
      </c>
    </row>
    <row r="50" spans="1:2">
      <c r="A50" s="10">
        <f t="shared" si="1"/>
        <v>1975</v>
      </c>
      <c r="B50" s="110">
        <v>140.25</v>
      </c>
    </row>
    <row r="51" spans="1:2">
      <c r="A51" s="10">
        <f t="shared" si="1"/>
        <v>1976</v>
      </c>
      <c r="B51" s="110">
        <v>134.5</v>
      </c>
    </row>
    <row r="52" spans="1:2">
      <c r="A52" s="10">
        <f t="shared" si="1"/>
        <v>1977</v>
      </c>
      <c r="B52" s="110">
        <v>164.95</v>
      </c>
    </row>
    <row r="53" spans="1:2">
      <c r="A53" s="10">
        <f t="shared" si="1"/>
        <v>1978</v>
      </c>
      <c r="B53" s="110">
        <v>226</v>
      </c>
    </row>
    <row r="54" spans="1:2">
      <c r="A54" s="10">
        <f t="shared" si="1"/>
        <v>1979</v>
      </c>
      <c r="B54" s="110">
        <v>512</v>
      </c>
    </row>
    <row r="55" spans="1:2">
      <c r="A55" s="10">
        <f t="shared" si="1"/>
        <v>1980</v>
      </c>
      <c r="B55" s="110">
        <v>589.75</v>
      </c>
    </row>
    <row r="56" spans="1:2">
      <c r="A56" s="10">
        <f t="shared" si="1"/>
        <v>1981</v>
      </c>
      <c r="B56" s="110">
        <v>397.5</v>
      </c>
    </row>
    <row r="57" spans="1:2">
      <c r="A57" s="10">
        <f t="shared" si="1"/>
        <v>1982</v>
      </c>
      <c r="B57" s="110">
        <v>459.6</v>
      </c>
    </row>
    <row r="58" spans="1:2">
      <c r="A58" s="10">
        <f t="shared" si="1"/>
        <v>1983</v>
      </c>
      <c r="B58" s="110">
        <v>382.4</v>
      </c>
    </row>
    <row r="59" spans="1:2">
      <c r="A59" s="10">
        <f t="shared" si="1"/>
        <v>1984</v>
      </c>
      <c r="B59" s="110">
        <v>308.3</v>
      </c>
    </row>
    <row r="60" spans="1:2">
      <c r="A60" s="10">
        <f t="shared" si="1"/>
        <v>1985</v>
      </c>
      <c r="B60" s="110">
        <v>326.8</v>
      </c>
    </row>
    <row r="61" spans="1:2">
      <c r="A61" s="10">
        <f t="shared" si="1"/>
        <v>1986</v>
      </c>
      <c r="B61" s="110">
        <v>388.75</v>
      </c>
    </row>
    <row r="62" spans="1:2">
      <c r="A62" s="10">
        <f t="shared" si="1"/>
        <v>1987</v>
      </c>
      <c r="B62" s="110">
        <v>484.1</v>
      </c>
    </row>
    <row r="63" spans="1:2">
      <c r="A63" s="10">
        <f t="shared" si="1"/>
        <v>1988</v>
      </c>
      <c r="B63" s="110">
        <v>410.25</v>
      </c>
    </row>
    <row r="64" spans="1:2">
      <c r="A64" s="10">
        <f t="shared" si="1"/>
        <v>1989</v>
      </c>
      <c r="B64" s="110">
        <v>398.6</v>
      </c>
    </row>
    <row r="65" spans="1:2">
      <c r="A65" s="10">
        <f t="shared" si="1"/>
        <v>1990</v>
      </c>
      <c r="B65" s="110">
        <v>386.2</v>
      </c>
    </row>
    <row r="66" spans="1:2">
      <c r="A66" s="10">
        <f t="shared" si="1"/>
        <v>1991</v>
      </c>
      <c r="B66" s="110">
        <v>353.15</v>
      </c>
    </row>
    <row r="67" spans="1:2">
      <c r="A67" s="10">
        <f t="shared" si="1"/>
        <v>1992</v>
      </c>
      <c r="B67" s="110">
        <v>332.9</v>
      </c>
    </row>
    <row r="68" spans="1:2">
      <c r="A68" s="10">
        <f t="shared" si="1"/>
        <v>1993</v>
      </c>
      <c r="B68" s="110">
        <v>391.75</v>
      </c>
    </row>
    <row r="69" spans="1:2">
      <c r="A69" s="10">
        <f t="shared" ref="A69:A97" si="2">A68+1</f>
        <v>1994</v>
      </c>
      <c r="B69" s="110">
        <v>383.25</v>
      </c>
    </row>
    <row r="70" spans="1:2">
      <c r="A70" s="10">
        <f t="shared" si="2"/>
        <v>1995</v>
      </c>
      <c r="B70" s="110">
        <v>387</v>
      </c>
    </row>
    <row r="71" spans="1:2">
      <c r="A71" s="10">
        <f t="shared" si="2"/>
        <v>1996</v>
      </c>
      <c r="B71" s="110">
        <v>369.25</v>
      </c>
    </row>
    <row r="72" spans="1:2">
      <c r="A72" s="10">
        <f t="shared" si="2"/>
        <v>1997</v>
      </c>
      <c r="B72" s="110">
        <v>290.2</v>
      </c>
    </row>
    <row r="73" spans="1:2">
      <c r="A73" s="10">
        <f t="shared" si="2"/>
        <v>1998</v>
      </c>
      <c r="B73" s="110">
        <v>287.8</v>
      </c>
    </row>
    <row r="74" spans="1:2">
      <c r="A74" s="10">
        <f t="shared" si="2"/>
        <v>1999</v>
      </c>
      <c r="B74" s="110">
        <v>290.25</v>
      </c>
    </row>
    <row r="75" spans="1:2">
      <c r="A75" s="10">
        <f t="shared" si="2"/>
        <v>2000</v>
      </c>
      <c r="B75" s="110">
        <v>274.45</v>
      </c>
    </row>
    <row r="76" spans="1:2">
      <c r="A76" s="10">
        <f t="shared" si="2"/>
        <v>2001</v>
      </c>
      <c r="B76" s="110">
        <v>276.5</v>
      </c>
    </row>
    <row r="77" spans="1:2">
      <c r="A77" s="10">
        <f t="shared" si="2"/>
        <v>2002</v>
      </c>
      <c r="B77" s="110">
        <v>347.2</v>
      </c>
    </row>
    <row r="78" spans="1:2">
      <c r="A78" s="10">
        <f t="shared" si="2"/>
        <v>2003</v>
      </c>
      <c r="B78" s="110">
        <v>416.25</v>
      </c>
    </row>
    <row r="79" spans="1:2">
      <c r="A79" s="10">
        <f t="shared" si="2"/>
        <v>2004</v>
      </c>
      <c r="B79" s="110">
        <v>435.6</v>
      </c>
    </row>
    <row r="80" spans="1:2">
      <c r="A80" s="10">
        <f t="shared" si="2"/>
        <v>2005</v>
      </c>
      <c r="B80" s="110">
        <v>513</v>
      </c>
    </row>
    <row r="81" spans="1:2">
      <c r="A81" s="10">
        <f t="shared" si="2"/>
        <v>2006</v>
      </c>
      <c r="B81" s="110">
        <v>632</v>
      </c>
    </row>
    <row r="82" spans="1:2">
      <c r="A82" s="10">
        <f t="shared" si="2"/>
        <v>2007</v>
      </c>
      <c r="B82" s="110">
        <v>833.75</v>
      </c>
    </row>
    <row r="83" spans="1:2">
      <c r="A83" s="10">
        <f t="shared" si="2"/>
        <v>2008</v>
      </c>
      <c r="B83" s="110">
        <v>869.75</v>
      </c>
    </row>
    <row r="84" spans="1:2">
      <c r="A84" s="10">
        <f t="shared" si="2"/>
        <v>2009</v>
      </c>
      <c r="B84" s="110">
        <v>1087.5</v>
      </c>
    </row>
    <row r="85" spans="1:2">
      <c r="A85" s="10">
        <f t="shared" si="2"/>
        <v>2010</v>
      </c>
      <c r="B85" s="110">
        <v>1405.5</v>
      </c>
    </row>
    <row r="86" spans="1:2">
      <c r="A86" s="10">
        <f>A85+1</f>
        <v>2011</v>
      </c>
      <c r="B86" s="110">
        <v>1574.5</v>
      </c>
    </row>
    <row r="87" spans="1:2">
      <c r="A87" s="10">
        <f t="shared" si="2"/>
        <v>2012</v>
      </c>
      <c r="B87" s="110">
        <v>1664</v>
      </c>
    </row>
    <row r="88" spans="1:2">
      <c r="A88" s="10">
        <f t="shared" si="2"/>
        <v>2013</v>
      </c>
      <c r="B88" s="110">
        <v>1204.5</v>
      </c>
    </row>
    <row r="89" spans="1:2">
      <c r="A89" s="10">
        <f t="shared" si="2"/>
        <v>2014</v>
      </c>
      <c r="B89" s="110">
        <v>1206</v>
      </c>
    </row>
    <row r="90" spans="1:2">
      <c r="A90" s="10">
        <f t="shared" si="2"/>
        <v>2015</v>
      </c>
      <c r="B90" s="110">
        <v>1060</v>
      </c>
    </row>
    <row r="91" spans="1:2">
      <c r="A91" s="10">
        <f t="shared" si="2"/>
        <v>2016</v>
      </c>
      <c r="B91" s="110">
        <v>1145.9000000000001</v>
      </c>
    </row>
    <row r="92" spans="1:2">
      <c r="A92" s="10">
        <f t="shared" si="2"/>
        <v>2017</v>
      </c>
      <c r="B92" s="110">
        <v>1291</v>
      </c>
    </row>
    <row r="93" spans="1:2">
      <c r="A93" s="10">
        <f t="shared" si="2"/>
        <v>2018</v>
      </c>
      <c r="B93" s="110">
        <v>1279</v>
      </c>
    </row>
    <row r="94" spans="1:2">
      <c r="A94" s="10">
        <f t="shared" si="2"/>
        <v>2019</v>
      </c>
      <c r="B94" s="110">
        <v>1523</v>
      </c>
    </row>
    <row r="95" spans="1:2">
      <c r="A95" s="10">
        <f t="shared" si="2"/>
        <v>2020</v>
      </c>
      <c r="B95" s="110">
        <v>1891.1</v>
      </c>
    </row>
    <row r="96" spans="1:2">
      <c r="A96" s="10">
        <f t="shared" si="2"/>
        <v>2021</v>
      </c>
      <c r="B96" s="110">
        <v>1820.1</v>
      </c>
    </row>
    <row r="97" spans="1:2">
      <c r="A97" s="10">
        <f t="shared" si="2"/>
        <v>2022</v>
      </c>
      <c r="B97" s="110">
        <v>1830.1</v>
      </c>
    </row>
    <row r="98" spans="1:2">
      <c r="B98" s="110"/>
    </row>
    <row r="99" spans="1:2">
      <c r="B99" s="110"/>
    </row>
  </sheetData>
  <printOptions gridLines="1" gridLinesSet="0"/>
  <pageMargins left="0.75" right="0.75" top="1" bottom="1" header="0.5" footer="0.5"/>
  <headerFooter alignWithMargins="0">
    <oddHeader>&amp;A</oddHeader>
    <oddFooter>Page &amp;P</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26"/>
  <sheetViews>
    <sheetView tabSelected="1" zoomScale="125" workbookViewId="0">
      <selection activeCell="C10" sqref="C10"/>
    </sheetView>
  </sheetViews>
  <sheetFormatPr defaultColWidth="10.7109375" defaultRowHeight="15.75"/>
  <cols>
    <col min="1" max="1" width="15.5703125" style="6" bestFit="1" customWidth="1"/>
    <col min="2" max="2" width="8.5703125" style="6" customWidth="1"/>
    <col min="3" max="3" width="12.42578125" style="6" customWidth="1"/>
    <col min="4" max="4" width="13.7109375" style="6" customWidth="1"/>
    <col min="5" max="7" width="12.85546875" style="6" customWidth="1"/>
    <col min="8" max="8" width="12.140625" style="6" bestFit="1" customWidth="1"/>
    <col min="9" max="9" width="12.85546875" style="6" bestFit="1" customWidth="1"/>
    <col min="10" max="13" width="12.42578125" style="6" customWidth="1"/>
    <col min="14" max="14" width="12.85546875" style="6" customWidth="1"/>
    <col min="15" max="15" width="13.85546875" style="6" customWidth="1"/>
    <col min="16" max="19" width="10.7109375" style="6"/>
    <col min="20" max="20" width="10.7109375" style="3"/>
    <col min="21" max="16384" width="10.7109375" style="6"/>
  </cols>
  <sheetData>
    <row r="1" spans="1:20">
      <c r="A1" s="47" t="s">
        <v>36</v>
      </c>
      <c r="B1" s="134">
        <v>43465</v>
      </c>
      <c r="C1" s="135"/>
      <c r="D1" s="135"/>
      <c r="E1" s="135"/>
      <c r="F1" s="135"/>
      <c r="G1" s="135"/>
      <c r="H1" s="135"/>
      <c r="I1" s="136"/>
    </row>
    <row r="2" spans="1:20">
      <c r="A2" s="48" t="s">
        <v>37</v>
      </c>
      <c r="B2" s="137" t="s">
        <v>38</v>
      </c>
      <c r="C2" s="138"/>
      <c r="D2" s="138"/>
      <c r="E2" s="138"/>
      <c r="F2" s="138"/>
      <c r="G2" s="138"/>
      <c r="H2" s="138"/>
      <c r="I2" s="139"/>
    </row>
    <row r="3" spans="1:20">
      <c r="A3" s="48" t="s">
        <v>44</v>
      </c>
      <c r="B3" s="146" t="s">
        <v>67</v>
      </c>
      <c r="C3" s="147"/>
      <c r="D3" s="147"/>
      <c r="E3" s="148"/>
      <c r="F3" s="97"/>
      <c r="G3" s="97"/>
      <c r="H3" s="146" t="s">
        <v>45</v>
      </c>
      <c r="I3" s="149"/>
      <c r="J3" s="36"/>
      <c r="K3" s="36"/>
      <c r="L3" s="36"/>
      <c r="M3" s="36"/>
      <c r="N3" s="36"/>
    </row>
    <row r="4" spans="1:20">
      <c r="A4" s="48" t="s">
        <v>39</v>
      </c>
      <c r="B4" s="140" t="s">
        <v>40</v>
      </c>
      <c r="C4" s="141"/>
      <c r="D4" s="141"/>
      <c r="E4" s="141"/>
      <c r="F4" s="141"/>
      <c r="G4" s="141"/>
      <c r="H4" s="141"/>
      <c r="I4" s="142"/>
    </row>
    <row r="5" spans="1:20">
      <c r="A5" s="48" t="s">
        <v>41</v>
      </c>
      <c r="B5" s="143" t="s">
        <v>141</v>
      </c>
      <c r="C5" s="144"/>
      <c r="D5" s="144"/>
      <c r="E5" s="144"/>
      <c r="F5" s="144"/>
      <c r="G5" s="144"/>
      <c r="H5" s="144"/>
      <c r="I5" s="145"/>
    </row>
    <row r="6" spans="1:20">
      <c r="A6" s="48" t="s">
        <v>42</v>
      </c>
      <c r="B6" s="137" t="s">
        <v>142</v>
      </c>
      <c r="C6" s="138"/>
      <c r="D6" s="138"/>
      <c r="E6" s="138"/>
      <c r="F6" s="138"/>
      <c r="G6" s="138"/>
      <c r="H6" s="138"/>
      <c r="I6" s="139"/>
    </row>
    <row r="7" spans="1:20" ht="16.5" thickBot="1">
      <c r="A7" s="49" t="s">
        <v>43</v>
      </c>
      <c r="B7" s="131" t="s">
        <v>143</v>
      </c>
      <c r="C7" s="132"/>
      <c r="D7" s="132"/>
      <c r="E7" s="132"/>
      <c r="F7" s="132"/>
      <c r="G7" s="132"/>
      <c r="H7" s="132"/>
      <c r="I7" s="133"/>
    </row>
    <row r="8" spans="1:20" s="14" customFormat="1" ht="18.75">
      <c r="A8" s="13" t="s">
        <v>47</v>
      </c>
      <c r="B8" s="13"/>
      <c r="C8" s="13"/>
      <c r="D8" s="13"/>
      <c r="E8" s="13"/>
      <c r="F8" s="13"/>
      <c r="G8" s="13"/>
      <c r="H8" s="13"/>
      <c r="I8" s="13"/>
      <c r="T8" s="72"/>
    </row>
    <row r="9" spans="1:20">
      <c r="A9" s="6" t="s">
        <v>14</v>
      </c>
      <c r="C9" s="12" t="s">
        <v>144</v>
      </c>
      <c r="H9" s="28" t="s">
        <v>35</v>
      </c>
      <c r="I9" s="29"/>
      <c r="J9" s="29"/>
      <c r="K9" s="29"/>
      <c r="L9" s="29"/>
      <c r="M9" s="29"/>
      <c r="N9" s="29"/>
      <c r="O9" s="30"/>
    </row>
    <row r="10" spans="1:20">
      <c r="A10" s="6" t="s">
        <v>15</v>
      </c>
      <c r="C10" s="12">
        <v>2000</v>
      </c>
      <c r="H10" s="31" t="s">
        <v>19</v>
      </c>
      <c r="I10" s="32"/>
      <c r="J10" s="32"/>
      <c r="K10" s="32"/>
      <c r="L10" s="32"/>
      <c r="M10" s="32"/>
      <c r="N10" s="32"/>
      <c r="O10" s="33"/>
    </row>
    <row r="11" spans="1:20">
      <c r="E11" s="3"/>
      <c r="F11" s="3"/>
      <c r="G11" s="3"/>
    </row>
    <row r="12" spans="1:20">
      <c r="A12" s="6" t="s">
        <v>17</v>
      </c>
      <c r="D12" s="109">
        <f>IF(C10=1928,100,VLOOKUP(C10-1,A19:M113,8))</f>
        <v>156658.0490724665</v>
      </c>
      <c r="E12" s="107"/>
      <c r="S12" s="3"/>
      <c r="T12" s="6"/>
    </row>
    <row r="13" spans="1:20">
      <c r="A13" s="6" t="s">
        <v>23</v>
      </c>
      <c r="D13" s="109">
        <f>IF(C10=1928,100,VLOOKUP(C10-1,A19:J113,9))</f>
        <v>1517.1956194575448</v>
      </c>
      <c r="E13" s="107"/>
      <c r="S13" s="3"/>
      <c r="T13" s="6"/>
    </row>
    <row r="14" spans="1:20">
      <c r="A14" s="6" t="s">
        <v>18</v>
      </c>
      <c r="D14" s="109">
        <f>IF(C10=1928,100,VLOOKUP(C10-1,A18:J113,10))</f>
        <v>2912.8788088601259</v>
      </c>
      <c r="E14" s="107"/>
      <c r="S14" s="3"/>
      <c r="T14" s="6"/>
    </row>
    <row r="15" spans="1:20" ht="16.5" thickBot="1">
      <c r="A15" s="6" t="s">
        <v>16</v>
      </c>
      <c r="D15" s="62">
        <f>IF(C9="ST",(H113/D12)^(1/(A113-C10+1))-(I113/D13)^(1/(A113-C10+1)),(H113/D12)^(1/(A113-C10+1))-(J113/D14)^(1/(A113-C10+1)))</f>
        <v>2.30725378288692E-2</v>
      </c>
      <c r="E15" s="59"/>
      <c r="S15" s="3"/>
      <c r="T15" s="6"/>
    </row>
    <row r="16" spans="1:20" ht="16.5" thickBot="1"/>
    <row r="17" spans="1:25" ht="16.5" thickBot="1">
      <c r="B17" s="150" t="s">
        <v>4</v>
      </c>
      <c r="C17" s="151"/>
      <c r="D17" s="151"/>
      <c r="E17" s="151"/>
      <c r="F17" s="96"/>
      <c r="G17" s="96"/>
      <c r="H17" s="150" t="s">
        <v>64</v>
      </c>
      <c r="I17" s="151"/>
      <c r="J17" s="151"/>
      <c r="K17" s="151"/>
      <c r="L17" s="151"/>
      <c r="M17" s="152"/>
      <c r="N17" s="150" t="s">
        <v>65</v>
      </c>
      <c r="O17" s="151"/>
      <c r="P17" s="151"/>
      <c r="Q17" s="152"/>
      <c r="R17" s="155" t="s">
        <v>135</v>
      </c>
      <c r="S17" s="156"/>
      <c r="T17" s="156"/>
      <c r="U17" s="156"/>
      <c r="V17" s="156"/>
      <c r="W17" s="156"/>
      <c r="X17" s="71"/>
      <c r="Y17" s="71"/>
    </row>
    <row r="18" spans="1:25" s="52" customFormat="1" ht="94.5">
      <c r="A18" s="50" t="s">
        <v>5</v>
      </c>
      <c r="B18" s="50" t="s">
        <v>48</v>
      </c>
      <c r="C18" s="50" t="s">
        <v>34</v>
      </c>
      <c r="D18" s="50" t="s">
        <v>69</v>
      </c>
      <c r="E18" s="50" t="s">
        <v>70</v>
      </c>
      <c r="F18" s="50" t="s">
        <v>118</v>
      </c>
      <c r="G18" s="50" t="s">
        <v>133</v>
      </c>
      <c r="H18" s="50" t="s">
        <v>71</v>
      </c>
      <c r="I18" s="50" t="s">
        <v>72</v>
      </c>
      <c r="J18" s="50" t="s">
        <v>73</v>
      </c>
      <c r="K18" s="50" t="s">
        <v>125</v>
      </c>
      <c r="L18" s="50" t="s">
        <v>120</v>
      </c>
      <c r="M18" s="50" t="s">
        <v>128</v>
      </c>
      <c r="N18" s="51" t="s">
        <v>20</v>
      </c>
      <c r="O18" s="51" t="s">
        <v>21</v>
      </c>
      <c r="P18" s="41" t="s">
        <v>58</v>
      </c>
      <c r="Q18" s="41" t="s">
        <v>32</v>
      </c>
      <c r="R18" s="51" t="s">
        <v>49</v>
      </c>
      <c r="S18" s="51" t="s">
        <v>50</v>
      </c>
      <c r="T18" s="51" t="s">
        <v>51</v>
      </c>
      <c r="U18" s="51" t="s">
        <v>52</v>
      </c>
      <c r="V18" s="51" t="s">
        <v>59</v>
      </c>
      <c r="W18" s="51" t="s">
        <v>121</v>
      </c>
      <c r="X18" s="51" t="s">
        <v>127</v>
      </c>
    </row>
    <row r="19" spans="1:25">
      <c r="A19" s="25">
        <v>1928</v>
      </c>
      <c r="B19" s="26">
        <f>('S&amp;P 500 &amp; Raw Data'!B4-'S&amp;P 500 &amp; Raw Data'!B3+'S&amp;P 500 &amp; Raw Data'!C4)/'S&amp;P 500 &amp; Raw Data'!B3</f>
        <v>0.43811155152887893</v>
      </c>
      <c r="C19" s="26">
        <v>3.0800000000000001E-2</v>
      </c>
      <c r="D19" s="26">
        <f>'S&amp;P 500 &amp; Raw Data'!F4</f>
        <v>8.354708589799302E-3</v>
      </c>
      <c r="E19" s="26">
        <f>'S&amp;P 500 &amp; Raw Data'!J4</f>
        <v>3.2195514702324381E-2</v>
      </c>
      <c r="F19" s="26">
        <f>'Home Prices'!B4/'Home Prices'!B3-1</f>
        <v>1.491053677932408E-2</v>
      </c>
      <c r="G19" s="26">
        <f>'Gold Prices'!B3/'Gold Prices'!B2-1</f>
        <v>9.6899224806201723E-4</v>
      </c>
      <c r="H19" s="38">
        <f t="shared" ref="H19:M19" si="0">100*(1+B19)</f>
        <v>143.81115515288789</v>
      </c>
      <c r="I19" s="38">
        <f t="shared" si="0"/>
        <v>103.08</v>
      </c>
      <c r="J19" s="38">
        <f t="shared" si="0"/>
        <v>100.83547085897993</v>
      </c>
      <c r="K19" s="38">
        <f t="shared" si="0"/>
        <v>103.21955147023243</v>
      </c>
      <c r="L19" s="38">
        <f t="shared" si="0"/>
        <v>101.49105367793241</v>
      </c>
      <c r="M19" s="38">
        <f t="shared" si="0"/>
        <v>100.09689922480621</v>
      </c>
      <c r="N19" s="26">
        <f t="shared" ref="N19:N50" si="1">B19-C19</f>
        <v>0.40731155152887893</v>
      </c>
      <c r="O19" s="26">
        <f t="shared" ref="O19:O50" si="2">B19-D19</f>
        <v>0.42975684293907962</v>
      </c>
      <c r="P19" s="40">
        <f t="shared" ref="P19:P50" si="3">B19-E19</f>
        <v>0.40591603682655453</v>
      </c>
      <c r="Q19" s="39"/>
      <c r="R19" s="60">
        <f>'Inflation Rate'!C26</f>
        <v>-1.15607E-2</v>
      </c>
      <c r="S19" s="54">
        <f t="shared" ref="S19:S50" si="4">(1+B19)/(1+$R19)-1</f>
        <v>0.45493157903462444</v>
      </c>
      <c r="T19" s="54">
        <f t="shared" ref="T19:T50" si="5">(1+C19)/(1+$R19)-1</f>
        <v>4.2856147059308514E-2</v>
      </c>
      <c r="U19" s="54">
        <f t="shared" ref="U19:U50" si="6">(1+D19)/(1+$R19)-1</f>
        <v>2.0148337474844569E-2</v>
      </c>
      <c r="V19" s="54">
        <f t="shared" ref="V19:V50" si="7">(1+E19)/(1+$R19)-1</f>
        <v>4.4267983580098758E-2</v>
      </c>
      <c r="W19" s="54">
        <f t="shared" ref="W19:W50" si="8">(1+F19)/(1+$R19)-1</f>
        <v>2.678084206012854E-2</v>
      </c>
      <c r="X19" s="54">
        <f t="shared" ref="X19:X50" si="9">(1+G19)/(1+$R19)-1</f>
        <v>1.2676238437769438E-2</v>
      </c>
    </row>
    <row r="20" spans="1:25">
      <c r="A20" s="25">
        <v>1929</v>
      </c>
      <c r="B20" s="26">
        <f>('S&amp;P 500 &amp; Raw Data'!B5-'S&amp;P 500 &amp; Raw Data'!B4+'S&amp;P 500 &amp; Raw Data'!C5)/'S&amp;P 500 &amp; Raw Data'!B4</f>
        <v>-8.2979466119096595E-2</v>
      </c>
      <c r="C20" s="26">
        <v>3.1600000000000003E-2</v>
      </c>
      <c r="D20" s="26">
        <f>'S&amp;P 500 &amp; Raw Data'!F5</f>
        <v>4.2038041563204259E-2</v>
      </c>
      <c r="E20" s="26">
        <f>'S&amp;P 500 &amp; Raw Data'!J5</f>
        <v>3.0178562399040432E-2</v>
      </c>
      <c r="F20" s="26">
        <f>'Home Prices'!B5/'Home Prices'!B4-1</f>
        <v>-2.0568070519098924E-2</v>
      </c>
      <c r="G20" s="26">
        <f>'Gold Prices'!B4/'Gold Prices'!B3-1</f>
        <v>-1.4520813165538327E-3</v>
      </c>
      <c r="H20" s="38">
        <f t="shared" ref="H20:H51" si="10">H19*(1+B20)</f>
        <v>131.87778227633069</v>
      </c>
      <c r="I20" s="38">
        <f t="shared" ref="I20:I51" si="11">I19*(1+C20)</f>
        <v>106.337328</v>
      </c>
      <c r="J20" s="38">
        <f t="shared" ref="J20:J51" si="12">J19*(1+D20)</f>
        <v>105.074396573995</v>
      </c>
      <c r="K20" s="38">
        <f t="shared" ref="K20:K51" si="13">K19*(1+E20)</f>
        <v>106.33456914507781</v>
      </c>
      <c r="L20" s="38">
        <f t="shared" ref="L20:M51" si="14">L19*(1+F20)</f>
        <v>99.40357852882704</v>
      </c>
      <c r="M20" s="38">
        <f t="shared" si="14"/>
        <v>99.951550387596896</v>
      </c>
      <c r="N20" s="26">
        <f t="shared" si="1"/>
        <v>-0.1145794661190966</v>
      </c>
      <c r="O20" s="26">
        <f t="shared" si="2"/>
        <v>-0.12501750768230085</v>
      </c>
      <c r="P20" s="40">
        <f t="shared" si="3"/>
        <v>-0.11315802851813703</v>
      </c>
      <c r="Q20" s="39"/>
      <c r="R20" s="60">
        <f>'Inflation Rate'!C27</f>
        <v>5.8479999999999999E-3</v>
      </c>
      <c r="S20" s="8">
        <f t="shared" si="4"/>
        <v>-8.8311023255100762E-2</v>
      </c>
      <c r="T20" s="8">
        <f t="shared" si="5"/>
        <v>2.5602277878963742E-2</v>
      </c>
      <c r="U20" s="8">
        <f t="shared" si="6"/>
        <v>3.5979632671342188E-2</v>
      </c>
      <c r="V20" s="8">
        <f t="shared" si="7"/>
        <v>2.4189104515831783E-2</v>
      </c>
      <c r="W20" s="8">
        <f t="shared" si="8"/>
        <v>-2.6262487492244357E-2</v>
      </c>
      <c r="X20" s="8">
        <f t="shared" si="9"/>
        <v>-7.2576386457535724E-3</v>
      </c>
    </row>
    <row r="21" spans="1:25">
      <c r="A21" s="25">
        <v>1930</v>
      </c>
      <c r="B21" s="26">
        <f>('S&amp;P 500 &amp; Raw Data'!B6-'S&amp;P 500 &amp; Raw Data'!B5+'S&amp;P 500 &amp; Raw Data'!C6)/'S&amp;P 500 &amp; Raw Data'!B5</f>
        <v>-0.25123636363636365</v>
      </c>
      <c r="C21" s="26">
        <v>4.5499999999999999E-2</v>
      </c>
      <c r="D21" s="26">
        <f>'S&amp;P 500 &amp; Raw Data'!F6</f>
        <v>4.5409314348970366E-2</v>
      </c>
      <c r="E21" s="26">
        <f>'S&amp;P 500 &amp; Raw Data'!J6</f>
        <v>5.3978094648238287E-3</v>
      </c>
      <c r="F21" s="26">
        <f>'Home Prices'!B6/'Home Prices'!B5-1</f>
        <v>-4.2999999999999927E-2</v>
      </c>
      <c r="G21" s="26">
        <f>'Gold Prices'!B5/'Gold Prices'!B4-1</f>
        <v>9.6946194861846635E-4</v>
      </c>
      <c r="H21" s="38">
        <f t="shared" si="10"/>
        <v>98.745287812797272</v>
      </c>
      <c r="I21" s="38">
        <f t="shared" si="11"/>
        <v>111.17567642400002</v>
      </c>
      <c r="J21" s="38">
        <f t="shared" si="12"/>
        <v>109.84575287805193</v>
      </c>
      <c r="K21" s="38">
        <f t="shared" si="13"/>
        <v>106.90854288884708</v>
      </c>
      <c r="L21" s="38">
        <f t="shared" si="14"/>
        <v>95.129224652087487</v>
      </c>
      <c r="M21" s="38">
        <f t="shared" si="14"/>
        <v>100.04844961240309</v>
      </c>
      <c r="N21" s="26">
        <f t="shared" si="1"/>
        <v>-0.29673636363636363</v>
      </c>
      <c r="O21" s="26">
        <f t="shared" si="2"/>
        <v>-0.29664567798533403</v>
      </c>
      <c r="P21" s="40">
        <f t="shared" si="3"/>
        <v>-0.25663417310118747</v>
      </c>
      <c r="Q21" s="39"/>
      <c r="R21" s="60">
        <f>'Inflation Rate'!C28</f>
        <v>-6.3953499999999996E-2</v>
      </c>
      <c r="S21" s="8">
        <f t="shared" si="4"/>
        <v>-0.20007858972429649</v>
      </c>
      <c r="T21" s="8">
        <f t="shared" si="5"/>
        <v>0.11693169089356137</v>
      </c>
      <c r="U21" s="8">
        <f t="shared" si="6"/>
        <v>0.11683480932728285</v>
      </c>
      <c r="V21" s="8">
        <f t="shared" si="7"/>
        <v>7.4089598609496266E-2</v>
      </c>
      <c r="W21" s="8">
        <f t="shared" si="8"/>
        <v>2.2385105868138133E-2</v>
      </c>
      <c r="X21" s="8">
        <f t="shared" si="9"/>
        <v>6.9358693129687898E-2</v>
      </c>
    </row>
    <row r="22" spans="1:25">
      <c r="A22" s="25">
        <v>1931</v>
      </c>
      <c r="B22" s="26">
        <f>('S&amp;P 500 &amp; Raw Data'!B7-'S&amp;P 500 &amp; Raw Data'!B6+'S&amp;P 500 &amp; Raw Data'!C7)/'S&amp;P 500 &amp; Raw Data'!B6</f>
        <v>-0.43837548891786188</v>
      </c>
      <c r="C22" s="26">
        <v>2.3099999999999999E-2</v>
      </c>
      <c r="D22" s="26">
        <f>'S&amp;P 500 &amp; Raw Data'!F7</f>
        <v>-2.5588559619422531E-2</v>
      </c>
      <c r="E22" s="26">
        <f>'S&amp;P 500 &amp; Raw Data'!J7</f>
        <v>-0.15680775082667592</v>
      </c>
      <c r="F22" s="26">
        <f>'Home Prices'!B7/'Home Prices'!B6-1</f>
        <v>-8.1504702194357348E-2</v>
      </c>
      <c r="G22" s="26">
        <f>'Gold Prices'!B6/'Gold Prices'!B5-1</f>
        <v>-0.17384987893462467</v>
      </c>
      <c r="H22" s="38">
        <f t="shared" si="10"/>
        <v>55.457773989527276</v>
      </c>
      <c r="I22" s="38">
        <f t="shared" si="11"/>
        <v>113.74383454939441</v>
      </c>
      <c r="J22" s="38">
        <f t="shared" si="12"/>
        <v>107.03495828159154</v>
      </c>
      <c r="K22" s="38">
        <f t="shared" si="13"/>
        <v>90.144454734289752</v>
      </c>
      <c r="L22" s="38">
        <f t="shared" si="14"/>
        <v>87.375745526838983</v>
      </c>
      <c r="M22" s="38">
        <f t="shared" si="14"/>
        <v>82.655038759689916</v>
      </c>
      <c r="N22" s="26">
        <f t="shared" si="1"/>
        <v>-0.46147548891786189</v>
      </c>
      <c r="O22" s="26">
        <f t="shared" si="2"/>
        <v>-0.41278692929843935</v>
      </c>
      <c r="P22" s="40">
        <f t="shared" si="3"/>
        <v>-0.28156773809118596</v>
      </c>
      <c r="Q22" s="39"/>
      <c r="R22" s="60">
        <f>'Inflation Rate'!C29</f>
        <v>-9.3167700000000006E-2</v>
      </c>
      <c r="S22" s="8">
        <f t="shared" si="4"/>
        <v>-0.38067434179159909</v>
      </c>
      <c r="T22" s="8">
        <f t="shared" si="5"/>
        <v>0.1282130113803841</v>
      </c>
      <c r="U22" s="8">
        <f t="shared" si="6"/>
        <v>7.4522202595317166E-2</v>
      </c>
      <c r="V22" s="8">
        <f t="shared" si="7"/>
        <v>-7.0178412068775953E-2</v>
      </c>
      <c r="W22" s="8">
        <f t="shared" si="8"/>
        <v>1.2861250978425165E-2</v>
      </c>
      <c r="X22" s="8">
        <f t="shared" si="9"/>
        <v>-8.8971443710843423E-2</v>
      </c>
    </row>
    <row r="23" spans="1:25">
      <c r="A23" s="25">
        <v>1932</v>
      </c>
      <c r="B23" s="26">
        <f>('S&amp;P 500 &amp; Raw Data'!B8-'S&amp;P 500 &amp; Raw Data'!B7+'S&amp;P 500 &amp; Raw Data'!C8)/'S&amp;P 500 &amp; Raw Data'!B7</f>
        <v>-8.642364532019696E-2</v>
      </c>
      <c r="C23" s="26">
        <v>1.0699999999999999E-2</v>
      </c>
      <c r="D23" s="26">
        <f>'S&amp;P 500 &amp; Raw Data'!F8</f>
        <v>8.7903069904773257E-2</v>
      </c>
      <c r="E23" s="26">
        <f>'S&amp;P 500 &amp; Raw Data'!J8</f>
        <v>0.23589601675740196</v>
      </c>
      <c r="F23" s="26">
        <f>'Home Prices'!B8/'Home Prices'!B7-1</f>
        <v>-0.10466439135381123</v>
      </c>
      <c r="G23" s="26">
        <f>'Gold Prices'!B7/'Gold Prices'!B6-1</f>
        <v>0.21277842907385724</v>
      </c>
      <c r="H23" s="38">
        <f t="shared" si="10"/>
        <v>50.664911000008722</v>
      </c>
      <c r="I23" s="38">
        <f t="shared" si="11"/>
        <v>114.96089357907292</v>
      </c>
      <c r="J23" s="38">
        <f t="shared" si="12"/>
        <v>116.44365970167279</v>
      </c>
      <c r="K23" s="38">
        <f t="shared" si="13"/>
        <v>111.40917253887663</v>
      </c>
      <c r="L23" s="38">
        <f t="shared" si="14"/>
        <v>78.230616302186888</v>
      </c>
      <c r="M23" s="38">
        <f t="shared" si="14"/>
        <v>100.24224806201552</v>
      </c>
      <c r="N23" s="26">
        <f t="shared" si="1"/>
        <v>-9.7123645320196961E-2</v>
      </c>
      <c r="O23" s="26">
        <f t="shared" si="2"/>
        <v>-0.17432671522497023</v>
      </c>
      <c r="P23" s="40">
        <f t="shared" si="3"/>
        <v>-0.32231966207759893</v>
      </c>
      <c r="Q23" s="39"/>
      <c r="R23" s="60">
        <f>'Inflation Rate'!C30</f>
        <v>-0.1027397</v>
      </c>
      <c r="S23" s="8">
        <f t="shared" si="4"/>
        <v>1.8184304688174668E-2</v>
      </c>
      <c r="T23" s="8">
        <f t="shared" si="5"/>
        <v>0.12642897495854877</v>
      </c>
      <c r="U23" s="8">
        <f t="shared" si="6"/>
        <v>0.21247208853971733</v>
      </c>
      <c r="V23" s="8">
        <f t="shared" si="7"/>
        <v>0.37741078788106641</v>
      </c>
      <c r="W23" s="8">
        <f t="shared" si="8"/>
        <v>-2.1450757977492518E-3</v>
      </c>
      <c r="X23" s="8">
        <f t="shared" si="9"/>
        <v>0.35164614892005952</v>
      </c>
    </row>
    <row r="24" spans="1:25">
      <c r="A24" s="25">
        <v>1933</v>
      </c>
      <c r="B24" s="26">
        <f>('S&amp;P 500 &amp; Raw Data'!B9-'S&amp;P 500 &amp; Raw Data'!B8+'S&amp;P 500 &amp; Raw Data'!C9)/'S&amp;P 500 &amp; Raw Data'!B8</f>
        <v>0.49982225433526023</v>
      </c>
      <c r="C24" s="26">
        <v>9.5999999999999992E-3</v>
      </c>
      <c r="D24" s="26">
        <f>'S&amp;P 500 &amp; Raw Data'!F9</f>
        <v>1.8552720891857361E-2</v>
      </c>
      <c r="E24" s="26">
        <f>'S&amp;P 500 &amp; Raw Data'!J9</f>
        <v>0.1296689369754826</v>
      </c>
      <c r="F24" s="26">
        <f>'Home Prices'!B9/'Home Prices'!B8-1</f>
        <v>-3.811944091486652E-2</v>
      </c>
      <c r="G24" s="26">
        <f>'Gold Prices'!B8/'Gold Prices'!B7-1</f>
        <v>0.27259545674238739</v>
      </c>
      <c r="H24" s="38">
        <f t="shared" si="10"/>
        <v>75.988361031728402</v>
      </c>
      <c r="I24" s="38">
        <f t="shared" si="11"/>
        <v>116.06451815743202</v>
      </c>
      <c r="J24" s="38">
        <f t="shared" si="12"/>
        <v>118.60400641974435</v>
      </c>
      <c r="K24" s="38">
        <f t="shared" si="13"/>
        <v>125.8554815113109</v>
      </c>
      <c r="L24" s="38">
        <f t="shared" si="14"/>
        <v>75.248508946322076</v>
      </c>
      <c r="M24" s="38">
        <f t="shared" si="14"/>
        <v>127.56782945736434</v>
      </c>
      <c r="N24" s="26">
        <f t="shared" si="1"/>
        <v>0.49022225433526023</v>
      </c>
      <c r="O24" s="26">
        <f t="shared" si="2"/>
        <v>0.48126953344340284</v>
      </c>
      <c r="P24" s="40">
        <f t="shared" si="3"/>
        <v>0.37015331735977763</v>
      </c>
      <c r="Q24" s="39"/>
      <c r="R24" s="60">
        <f>'Inflation Rate'!C31</f>
        <v>7.6336000000000008E-3</v>
      </c>
      <c r="S24" s="8">
        <f t="shared" si="4"/>
        <v>0.48845994648775148</v>
      </c>
      <c r="T24" s="8">
        <f t="shared" si="5"/>
        <v>1.9515030066485917E-3</v>
      </c>
      <c r="U24" s="8">
        <f t="shared" si="6"/>
        <v>1.0836400147690162E-2</v>
      </c>
      <c r="V24" s="8">
        <f t="shared" si="7"/>
        <v>0.12111082537887063</v>
      </c>
      <c r="W24" s="8">
        <f t="shared" si="8"/>
        <v>-4.5406426418160728E-2</v>
      </c>
      <c r="X24" s="8">
        <f t="shared" si="9"/>
        <v>0.26295456676155649</v>
      </c>
    </row>
    <row r="25" spans="1:25">
      <c r="A25" s="25">
        <v>1934</v>
      </c>
      <c r="B25" s="26">
        <f>('S&amp;P 500 &amp; Raw Data'!B10-'S&amp;P 500 &amp; Raw Data'!B9+'S&amp;P 500 &amp; Raw Data'!C10)/'S&amp;P 500 &amp; Raw Data'!B9</f>
        <v>-1.1885656970912803E-2</v>
      </c>
      <c r="C25" s="26">
        <f>'T. Bill rates'!C12</f>
        <v>2.7833333333333334E-3</v>
      </c>
      <c r="D25" s="26">
        <f>'S&amp;P 500 &amp; Raw Data'!F10</f>
        <v>7.9634426179656104E-2</v>
      </c>
      <c r="E25" s="26">
        <f>'S&amp;P 500 &amp; Raw Data'!J10</f>
        <v>0.18816429268482648</v>
      </c>
      <c r="F25" s="26">
        <f>'Home Prices'!B10/'Home Prices'!B9-1</f>
        <v>2.9062087186261465E-2</v>
      </c>
      <c r="G25" s="26">
        <f>'Gold Prices'!B9/'Gold Prices'!B8-1</f>
        <v>0.31750854538549178</v>
      </c>
      <c r="H25" s="38">
        <f t="shared" si="10"/>
        <v>75.085189438723404</v>
      </c>
      <c r="I25" s="38">
        <f t="shared" si="11"/>
        <v>116.38756439963687</v>
      </c>
      <c r="J25" s="38">
        <f t="shared" si="12"/>
        <v>128.04896841358894</v>
      </c>
      <c r="K25" s="38">
        <f t="shared" si="13"/>
        <v>149.53698917039497</v>
      </c>
      <c r="L25" s="38">
        <f t="shared" si="14"/>
        <v>77.435387673956271</v>
      </c>
      <c r="M25" s="38">
        <f t="shared" si="14"/>
        <v>168.07170542635657</v>
      </c>
      <c r="N25" s="26">
        <f t="shared" si="1"/>
        <v>-1.4668990304246137E-2</v>
      </c>
      <c r="O25" s="26">
        <f t="shared" si="2"/>
        <v>-9.1520083150568907E-2</v>
      </c>
      <c r="P25" s="40">
        <f t="shared" si="3"/>
        <v>-0.2000499496557393</v>
      </c>
      <c r="Q25" s="39"/>
      <c r="R25" s="60">
        <f>'Inflation Rate'!C32</f>
        <v>1.51515E-2</v>
      </c>
      <c r="S25" s="8">
        <f t="shared" si="4"/>
        <v>-2.6633617712147228E-2</v>
      </c>
      <c r="T25" s="8">
        <f t="shared" si="5"/>
        <v>-1.2183567346023327E-2</v>
      </c>
      <c r="U25" s="8">
        <f t="shared" si="6"/>
        <v>6.3520495393698306E-2</v>
      </c>
      <c r="V25" s="8">
        <f t="shared" si="7"/>
        <v>0.17043051474073234</v>
      </c>
      <c r="W25" s="8">
        <f t="shared" si="8"/>
        <v>1.370296668651072E-2</v>
      </c>
      <c r="X25" s="8">
        <f t="shared" si="9"/>
        <v>0.29784425810875703</v>
      </c>
    </row>
    <row r="26" spans="1:25">
      <c r="A26" s="25">
        <v>1935</v>
      </c>
      <c r="B26" s="26">
        <f>('S&amp;P 500 &amp; Raw Data'!B11-'S&amp;P 500 &amp; Raw Data'!B10+'S&amp;P 500 &amp; Raw Data'!C11)/'S&amp;P 500 &amp; Raw Data'!B10</f>
        <v>0.46740421052631581</v>
      </c>
      <c r="C26" s="26">
        <f>'T. Bill rates'!C13</f>
        <v>1.6750000000000001E-3</v>
      </c>
      <c r="D26" s="26">
        <f>'S&amp;P 500 &amp; Raw Data'!F11</f>
        <v>4.4720477296566127E-2</v>
      </c>
      <c r="E26" s="26">
        <f>'S&amp;P 500 &amp; Raw Data'!J11</f>
        <v>0.1330773186567917</v>
      </c>
      <c r="F26" s="26">
        <f>'Home Prices'!B11/'Home Prices'!B10-1</f>
        <v>9.7658337262297445E-2</v>
      </c>
      <c r="G26" s="26">
        <f>'Gold Prices'!B10/'Gold Prices'!B9-1</f>
        <v>4.3240126837706949E-3</v>
      </c>
      <c r="H26" s="38">
        <f t="shared" si="10"/>
        <v>110.18032313054879</v>
      </c>
      <c r="I26" s="38">
        <f t="shared" si="11"/>
        <v>116.58251357000627</v>
      </c>
      <c r="J26" s="38">
        <f t="shared" si="12"/>
        <v>133.77537939837757</v>
      </c>
      <c r="K26" s="38">
        <f t="shared" si="13"/>
        <v>169.43697072920085</v>
      </c>
      <c r="L26" s="38">
        <f t="shared" si="14"/>
        <v>84.997598879456248</v>
      </c>
      <c r="M26" s="38">
        <f t="shared" si="14"/>
        <v>168.79844961240312</v>
      </c>
      <c r="N26" s="26">
        <f t="shared" si="1"/>
        <v>0.46572921052631583</v>
      </c>
      <c r="O26" s="26">
        <f t="shared" si="2"/>
        <v>0.42268373322974967</v>
      </c>
      <c r="P26" s="40">
        <f t="shared" si="3"/>
        <v>0.33432689186952413</v>
      </c>
      <c r="Q26" s="39"/>
      <c r="R26" s="60">
        <f>'Inflation Rate'!C33</f>
        <v>2.9850699999999997E-2</v>
      </c>
      <c r="S26" s="8">
        <f t="shared" si="4"/>
        <v>0.42487081916467706</v>
      </c>
      <c r="T26" s="8">
        <f t="shared" si="5"/>
        <v>-2.7359014272651194E-2</v>
      </c>
      <c r="U26" s="8">
        <f t="shared" si="6"/>
        <v>1.4438769907682891E-2</v>
      </c>
      <c r="V26" s="8">
        <f t="shared" si="7"/>
        <v>0.10023454725698766</v>
      </c>
      <c r="W26" s="8">
        <f t="shared" si="8"/>
        <v>6.5842201459199501E-2</v>
      </c>
      <c r="X26" s="8">
        <f t="shared" si="9"/>
        <v>-2.4786784449657762E-2</v>
      </c>
    </row>
    <row r="27" spans="1:25">
      <c r="A27" s="25">
        <v>1936</v>
      </c>
      <c r="B27" s="26">
        <f>('S&amp;P 500 &amp; Raw Data'!B12-'S&amp;P 500 &amp; Raw Data'!B11+'S&amp;P 500 &amp; Raw Data'!C12)/'S&amp;P 500 &amp; Raw Data'!B11</f>
        <v>0.31943410275502609</v>
      </c>
      <c r="C27" s="26">
        <f>'T. Bill rates'!C14</f>
        <v>1.725E-3</v>
      </c>
      <c r="D27" s="26">
        <f>'S&amp;P 500 &amp; Raw Data'!F12</f>
        <v>5.0178754045450601E-2</v>
      </c>
      <c r="E27" s="26">
        <f>'S&amp;P 500 &amp; Raw Data'!J12</f>
        <v>0.11383815871922703</v>
      </c>
      <c r="F27" s="26">
        <f>'Home Prices'!B12/'Home Prices'!B11-1</f>
        <v>3.2186014546704111E-2</v>
      </c>
      <c r="G27" s="26">
        <f>'Gold Prices'!B11/'Gold Prices'!B10-1</f>
        <v>8.61079219288019E-4</v>
      </c>
      <c r="H27" s="38">
        <f t="shared" si="10"/>
        <v>145.37567579101449</v>
      </c>
      <c r="I27" s="38">
        <f t="shared" si="11"/>
        <v>116.78361840591452</v>
      </c>
      <c r="J27" s="38">
        <f t="shared" si="12"/>
        <v>140.4880612585456</v>
      </c>
      <c r="K27" s="38">
        <f t="shared" si="13"/>
        <v>188.72536349597664</v>
      </c>
      <c r="L27" s="38">
        <f t="shared" si="14"/>
        <v>87.733332833425351</v>
      </c>
      <c r="M27" s="38">
        <f t="shared" si="14"/>
        <v>168.94379844961239</v>
      </c>
      <c r="N27" s="26">
        <f t="shared" si="1"/>
        <v>0.31770910275502612</v>
      </c>
      <c r="O27" s="26">
        <f t="shared" si="2"/>
        <v>0.26925534870957551</v>
      </c>
      <c r="P27" s="40">
        <f t="shared" si="3"/>
        <v>0.20559594403579906</v>
      </c>
      <c r="Q27" s="39"/>
      <c r="R27" s="60">
        <f>'Inflation Rate'!C34</f>
        <v>1.4492799999999998E-2</v>
      </c>
      <c r="S27" s="8">
        <f t="shared" si="4"/>
        <v>0.30058498468892636</v>
      </c>
      <c r="T27" s="8">
        <f t="shared" si="5"/>
        <v>-1.2585402281810154E-2</v>
      </c>
      <c r="U27" s="8">
        <f t="shared" si="6"/>
        <v>3.5176153093891438E-2</v>
      </c>
      <c r="V27" s="8">
        <f t="shared" si="7"/>
        <v>9.7926134832329037E-2</v>
      </c>
      <c r="W27" s="8">
        <f t="shared" si="8"/>
        <v>1.7440453541616163E-2</v>
      </c>
      <c r="X27" s="8">
        <f t="shared" si="9"/>
        <v>-1.3436981298154071E-2</v>
      </c>
    </row>
    <row r="28" spans="1:25">
      <c r="A28" s="25">
        <v>1937</v>
      </c>
      <c r="B28" s="26">
        <f>('S&amp;P 500 &amp; Raw Data'!B13-'S&amp;P 500 &amp; Raw Data'!B12+'S&amp;P 500 &amp; Raw Data'!C13)/'S&amp;P 500 &amp; Raw Data'!B12</f>
        <v>-0.35336728754365537</v>
      </c>
      <c r="C28" s="26">
        <f>'T. Bill rates'!C15</f>
        <v>2.7583333333333331E-3</v>
      </c>
      <c r="D28" s="26">
        <f>'S&amp;P 500 &amp; Raw Data'!F13</f>
        <v>1.379146059646038E-2</v>
      </c>
      <c r="E28" s="26">
        <f>'S&amp;P 500 &amp; Raw Data'!J13</f>
        <v>-4.4161916839982614E-2</v>
      </c>
      <c r="F28" s="26">
        <f>'Home Prices'!B13/'Home Prices'!B12-1</f>
        <v>2.5633912223270494E-2</v>
      </c>
      <c r="G28" s="26">
        <f>'Gold Prices'!B12/'Gold Prices'!B11-1</f>
        <v>-2.2942357327214724E-3</v>
      </c>
      <c r="H28" s="38">
        <f t="shared" si="10"/>
        <v>94.004667561917856</v>
      </c>
      <c r="I28" s="38">
        <f t="shared" si="11"/>
        <v>117.10574655335085</v>
      </c>
      <c r="J28" s="38">
        <f t="shared" si="12"/>
        <v>142.42559681966594</v>
      </c>
      <c r="K28" s="38">
        <f t="shared" si="13"/>
        <v>180.39088968767183</v>
      </c>
      <c r="L28" s="38">
        <f t="shared" si="14"/>
        <v>89.982281386332346</v>
      </c>
      <c r="M28" s="38">
        <f t="shared" si="14"/>
        <v>168.55620155038758</v>
      </c>
      <c r="N28" s="26">
        <f t="shared" si="1"/>
        <v>-0.35612562087698868</v>
      </c>
      <c r="O28" s="26">
        <f t="shared" si="2"/>
        <v>-0.36715874814011573</v>
      </c>
      <c r="P28" s="40">
        <f t="shared" si="3"/>
        <v>-0.30920537070367277</v>
      </c>
      <c r="Q28" s="39"/>
      <c r="R28" s="60">
        <f>'Inflation Rate'!C35</f>
        <v>2.8571399999999997E-2</v>
      </c>
      <c r="S28" s="8">
        <f t="shared" si="4"/>
        <v>-0.37132928987103397</v>
      </c>
      <c r="T28" s="8">
        <f t="shared" si="5"/>
        <v>-2.5096037734149035E-2</v>
      </c>
      <c r="U28" s="8">
        <f t="shared" si="6"/>
        <v>-1.4369385930368517E-2</v>
      </c>
      <c r="V28" s="8">
        <f t="shared" si="7"/>
        <v>-7.0712948892009408E-2</v>
      </c>
      <c r="W28" s="8">
        <f t="shared" si="8"/>
        <v>-2.8558909733727988E-3</v>
      </c>
      <c r="X28" s="8">
        <f t="shared" si="9"/>
        <v>-3.0008257795930748E-2</v>
      </c>
    </row>
    <row r="29" spans="1:25">
      <c r="A29" s="25">
        <v>1938</v>
      </c>
      <c r="B29" s="26">
        <f>('S&amp;P 500 &amp; Raw Data'!B14-'S&amp;P 500 &amp; Raw Data'!B13+'S&amp;P 500 &amp; Raw Data'!C14)/'S&amp;P 500 &amp; Raw Data'!B13</f>
        <v>0.29282654028436017</v>
      </c>
      <c r="C29" s="26">
        <f>'T. Bill rates'!C16</f>
        <v>6.4999999999999997E-4</v>
      </c>
      <c r="D29" s="26">
        <f>'S&amp;P 500 &amp; Raw Data'!F14</f>
        <v>4.2132485322046068E-2</v>
      </c>
      <c r="E29" s="26">
        <f>'S&amp;P 500 &amp; Raw Data'!J14</f>
        <v>9.2358817136874202E-2</v>
      </c>
      <c r="F29" s="26">
        <f>'Home Prices'!B14/'Home Prices'!B13-1</f>
        <v>-8.7368136326751999E-3</v>
      </c>
      <c r="G29" s="26">
        <f>'Gold Prices'!B13/'Gold Prices'!B12-1</f>
        <v>1.7246335153779935E-3</v>
      </c>
      <c r="H29" s="38">
        <f t="shared" si="10"/>
        <v>121.53172913465568</v>
      </c>
      <c r="I29" s="38">
        <f t="shared" si="11"/>
        <v>117.18186528861054</v>
      </c>
      <c r="J29" s="38">
        <f t="shared" si="12"/>
        <v>148.42634118715418</v>
      </c>
      <c r="K29" s="38">
        <f t="shared" si="13"/>
        <v>197.05157888149355</v>
      </c>
      <c r="L29" s="38">
        <f t="shared" si="14"/>
        <v>89.196122963617029</v>
      </c>
      <c r="M29" s="38">
        <f t="shared" si="14"/>
        <v>168.84689922480618</v>
      </c>
      <c r="N29" s="26">
        <f t="shared" si="1"/>
        <v>0.29217654028436019</v>
      </c>
      <c r="O29" s="26">
        <f t="shared" si="2"/>
        <v>0.25069405496231412</v>
      </c>
      <c r="P29" s="40">
        <f t="shared" si="3"/>
        <v>0.20046772314748595</v>
      </c>
      <c r="Q29" s="39"/>
      <c r="R29" s="60">
        <f>'Inflation Rate'!C36</f>
        <v>-2.7777799999999998E-2</v>
      </c>
      <c r="S29" s="8">
        <f t="shared" si="4"/>
        <v>0.32976447182995838</v>
      </c>
      <c r="T29" s="8">
        <f t="shared" si="5"/>
        <v>2.9240023525486158E-2</v>
      </c>
      <c r="U29" s="8">
        <f t="shared" si="6"/>
        <v>7.1907723689138336E-2</v>
      </c>
      <c r="V29" s="8">
        <f t="shared" si="7"/>
        <v>0.12356909473664968</v>
      </c>
      <c r="W29" s="8">
        <f t="shared" si="8"/>
        <v>1.9585014996905903E-2</v>
      </c>
      <c r="X29" s="8">
        <f t="shared" si="9"/>
        <v>3.0345360880854155E-2</v>
      </c>
    </row>
    <row r="30" spans="1:25">
      <c r="A30" s="25">
        <v>1939</v>
      </c>
      <c r="B30" s="26">
        <f>('S&amp;P 500 &amp; Raw Data'!B15-'S&amp;P 500 &amp; Raw Data'!B14+'S&amp;P 500 &amp; Raw Data'!C15)/'S&amp;P 500 &amp; Raw Data'!B14</f>
        <v>-1.0975646879756443E-2</v>
      </c>
      <c r="C30" s="26">
        <f>'T. Bill rates'!C17</f>
        <v>4.5833333333333332E-4</v>
      </c>
      <c r="D30" s="26">
        <f>'S&amp;P 500 &amp; Raw Data'!F15</f>
        <v>4.4122613942060671E-2</v>
      </c>
      <c r="E30" s="26">
        <f>'S&amp;P 500 &amp; Raw Data'!J15</f>
        <v>7.9831377653461405E-2</v>
      </c>
      <c r="F30" s="26">
        <f>'Home Prices'!B15/'Home Prices'!B14-1</f>
        <v>-1.3016072256937905E-2</v>
      </c>
      <c r="G30" s="26">
        <f>'Gold Prices'!B14/'Gold Prices'!B13-1</f>
        <v>-1.2338593974175027E-2</v>
      </c>
      <c r="H30" s="38">
        <f t="shared" si="10"/>
        <v>120.19783979098749</v>
      </c>
      <c r="I30" s="38">
        <f t="shared" si="11"/>
        <v>117.23557364353447</v>
      </c>
      <c r="J30" s="38">
        <f t="shared" si="12"/>
        <v>154.97529933818757</v>
      </c>
      <c r="K30" s="38">
        <f t="shared" si="13"/>
        <v>212.7824778923929</v>
      </c>
      <c r="L30" s="38">
        <f t="shared" si="14"/>
        <v>88.035139782083874</v>
      </c>
      <c r="M30" s="38">
        <f t="shared" si="14"/>
        <v>166.76356589147284</v>
      </c>
      <c r="N30" s="26">
        <f t="shared" si="1"/>
        <v>-1.1433980213089777E-2</v>
      </c>
      <c r="O30" s="26">
        <f t="shared" si="2"/>
        <v>-5.509826082181711E-2</v>
      </c>
      <c r="P30" s="40">
        <f t="shared" si="3"/>
        <v>-9.0807024533217845E-2</v>
      </c>
      <c r="Q30" s="39"/>
      <c r="R30" s="60">
        <f>'Inflation Rate'!C37</f>
        <v>0</v>
      </c>
      <c r="S30" s="8">
        <f t="shared" si="4"/>
        <v>-1.0975646879756495E-2</v>
      </c>
      <c r="T30" s="8">
        <f t="shared" si="5"/>
        <v>4.5833333333322734E-4</v>
      </c>
      <c r="U30" s="8">
        <f t="shared" si="6"/>
        <v>4.412261394206074E-2</v>
      </c>
      <c r="V30" s="8">
        <f t="shared" si="7"/>
        <v>7.9831377653461377E-2</v>
      </c>
      <c r="W30" s="8">
        <f t="shared" si="8"/>
        <v>-1.3016072256937905E-2</v>
      </c>
      <c r="X30" s="8">
        <f t="shared" si="9"/>
        <v>-1.2338593974175027E-2</v>
      </c>
    </row>
    <row r="31" spans="1:25">
      <c r="A31" s="25">
        <v>1940</v>
      </c>
      <c r="B31" s="26">
        <f>('S&amp;P 500 &amp; Raw Data'!B16-'S&amp;P 500 &amp; Raw Data'!B15+'S&amp;P 500 &amp; Raw Data'!C16)/'S&amp;P 500 &amp; Raw Data'!B15</f>
        <v>-0.10672873194221515</v>
      </c>
      <c r="C31" s="26">
        <f>'T. Bill rates'!C18</f>
        <v>3.5833333333333333E-4</v>
      </c>
      <c r="D31" s="26">
        <f>'S&amp;P 500 &amp; Raw Data'!F16</f>
        <v>5.4024815962845509E-2</v>
      </c>
      <c r="E31" s="26">
        <f>'S&amp;P 500 &amp; Raw Data'!J16</f>
        <v>8.6481371775829569E-2</v>
      </c>
      <c r="F31" s="26">
        <f>'Home Prices'!B16/'Home Prices'!B15-1</f>
        <v>3.306607685927565E-2</v>
      </c>
      <c r="G31" s="26">
        <f>'Gold Prices'!B15/'Gold Prices'!B14-1</f>
        <v>-1.6560139453805967E-2</v>
      </c>
      <c r="H31" s="38">
        <f t="shared" si="10"/>
        <v>107.36927676790187</v>
      </c>
      <c r="I31" s="38">
        <f t="shared" si="11"/>
        <v>117.27758305742339</v>
      </c>
      <c r="J31" s="38">
        <f t="shared" si="12"/>
        <v>163.34781136372007</v>
      </c>
      <c r="K31" s="38">
        <f t="shared" si="13"/>
        <v>231.18419847038714</v>
      </c>
      <c r="L31" s="38">
        <f t="shared" si="14"/>
        <v>90.946116480435336</v>
      </c>
      <c r="M31" s="38">
        <f t="shared" si="14"/>
        <v>164.0019379844961</v>
      </c>
      <c r="N31" s="26">
        <f t="shared" si="1"/>
        <v>-0.10708706527554848</v>
      </c>
      <c r="O31" s="26">
        <f t="shared" si="2"/>
        <v>-0.16075354790506066</v>
      </c>
      <c r="P31" s="40">
        <f t="shared" si="3"/>
        <v>-0.1932101037180447</v>
      </c>
      <c r="Q31" s="39"/>
      <c r="R31" s="60">
        <f>'Inflation Rate'!C38</f>
        <v>7.1428999999999998E-3</v>
      </c>
      <c r="S31" s="8">
        <f t="shared" si="4"/>
        <v>-0.1130640269044394</v>
      </c>
      <c r="T31" s="8">
        <f t="shared" si="5"/>
        <v>-6.7364488859196214E-3</v>
      </c>
      <c r="U31" s="8">
        <f t="shared" si="6"/>
        <v>4.6549418124126607E-2</v>
      </c>
      <c r="V31" s="8">
        <f t="shared" si="7"/>
        <v>7.8775784226676748E-2</v>
      </c>
      <c r="W31" s="8">
        <f t="shared" si="8"/>
        <v>2.5739323445834295E-2</v>
      </c>
      <c r="X31" s="8">
        <f t="shared" si="9"/>
        <v>-2.3534931789526592E-2</v>
      </c>
    </row>
    <row r="32" spans="1:25">
      <c r="A32" s="25">
        <v>1941</v>
      </c>
      <c r="B32" s="26">
        <f>('S&amp;P 500 &amp; Raw Data'!B17-'S&amp;P 500 &amp; Raw Data'!B16+'S&amp;P 500 &amp; Raw Data'!C17)/'S&amp;P 500 &amp; Raw Data'!B16</f>
        <v>-0.12771455576559551</v>
      </c>
      <c r="C32" s="26">
        <f>'T. Bill rates'!C19</f>
        <v>1.2916666666666669E-3</v>
      </c>
      <c r="D32" s="26">
        <f>'S&amp;P 500 &amp; Raw Data'!F17</f>
        <v>-2.0221975848580105E-2</v>
      </c>
      <c r="E32" s="26">
        <f>'S&amp;P 500 &amp; Raw Data'!J17</f>
        <v>5.0071728572759232E-2</v>
      </c>
      <c r="F32" s="26">
        <f>'Home Prices'!B17/'Home Prices'!B16-1</f>
        <v>-8.384627736444894E-2</v>
      </c>
      <c r="G32" s="26">
        <f>'Gold Prices'!B16/'Gold Prices'!B15-1</f>
        <v>0</v>
      </c>
      <c r="H32" s="38">
        <f t="shared" si="10"/>
        <v>93.656657282615996</v>
      </c>
      <c r="I32" s="38">
        <f t="shared" si="11"/>
        <v>117.42906660220589</v>
      </c>
      <c r="J32" s="38">
        <f t="shared" si="12"/>
        <v>160.0445958674045</v>
      </c>
      <c r="K32" s="38">
        <f t="shared" si="13"/>
        <v>242.75999090650726</v>
      </c>
      <c r="L32" s="38">
        <f t="shared" si="14"/>
        <v>83.320623172797269</v>
      </c>
      <c r="M32" s="38">
        <f t="shared" si="14"/>
        <v>164.0019379844961</v>
      </c>
      <c r="N32" s="26">
        <f t="shared" si="1"/>
        <v>-0.12900622243226217</v>
      </c>
      <c r="O32" s="26">
        <f t="shared" si="2"/>
        <v>-0.10749257991701541</v>
      </c>
      <c r="P32" s="40">
        <f t="shared" si="3"/>
        <v>-0.17778628433835475</v>
      </c>
      <c r="Q32" s="39"/>
      <c r="R32" s="60">
        <f>'Inflation Rate'!C39</f>
        <v>9.9290800000000012E-2</v>
      </c>
      <c r="S32" s="8">
        <f t="shared" si="4"/>
        <v>-0.20650164248222169</v>
      </c>
      <c r="T32" s="8">
        <f t="shared" si="5"/>
        <v>-8.9147597099269116E-2</v>
      </c>
      <c r="U32" s="8">
        <f t="shared" si="6"/>
        <v>-0.10871807154993018</v>
      </c>
      <c r="V32" s="8">
        <f t="shared" si="7"/>
        <v>-4.4773477070162548E-2</v>
      </c>
      <c r="W32" s="8">
        <f t="shared" si="8"/>
        <v>-0.16659566091560929</v>
      </c>
      <c r="X32" s="8">
        <f t="shared" si="9"/>
        <v>-9.0322597078043354E-2</v>
      </c>
    </row>
    <row r="33" spans="1:24">
      <c r="A33" s="25">
        <v>1942</v>
      </c>
      <c r="B33" s="26">
        <f>('S&amp;P 500 &amp; Raw Data'!B18-'S&amp;P 500 &amp; Raw Data'!B17+'S&amp;P 500 &amp; Raw Data'!C18)/'S&amp;P 500 &amp; Raw Data'!B17</f>
        <v>0.19173762945914843</v>
      </c>
      <c r="C33" s="26">
        <f>'T. Bill rates'!C20</f>
        <v>3.4250000000000001E-3</v>
      </c>
      <c r="D33" s="26">
        <f>'S&amp;P 500 &amp; Raw Data'!F18</f>
        <v>2.2948682374484164E-2</v>
      </c>
      <c r="E33" s="26">
        <f>'S&amp;P 500 &amp; Raw Data'!J18</f>
        <v>5.1799010426587015E-2</v>
      </c>
      <c r="F33" s="26">
        <f>'Home Prices'!B18/'Home Prices'!B17-1</f>
        <v>3.3330412175386348E-2</v>
      </c>
      <c r="G33" s="26">
        <f>'Gold Prices'!B17/'Gold Prices'!B16-1</f>
        <v>0</v>
      </c>
      <c r="H33" s="38">
        <f t="shared" si="10"/>
        <v>111.61416273305268</v>
      </c>
      <c r="I33" s="38">
        <f t="shared" si="11"/>
        <v>117.83126115531844</v>
      </c>
      <c r="J33" s="38">
        <f t="shared" si="12"/>
        <v>163.71740846371824</v>
      </c>
      <c r="K33" s="38">
        <f t="shared" si="13"/>
        <v>255.33471820663161</v>
      </c>
      <c r="L33" s="38">
        <f t="shared" si="14"/>
        <v>86.097733885856655</v>
      </c>
      <c r="M33" s="38">
        <f t="shared" si="14"/>
        <v>164.0019379844961</v>
      </c>
      <c r="N33" s="26">
        <f t="shared" si="1"/>
        <v>0.18831262945914842</v>
      </c>
      <c r="O33" s="26">
        <f t="shared" si="2"/>
        <v>0.16878894708466427</v>
      </c>
      <c r="P33" s="40">
        <f t="shared" si="3"/>
        <v>0.13993861903256141</v>
      </c>
      <c r="Q33" s="39"/>
      <c r="R33" s="60">
        <f>'Inflation Rate'!C40</f>
        <v>9.0322600000000003E-2</v>
      </c>
      <c r="S33" s="8">
        <f t="shared" si="4"/>
        <v>9.3013782764063135E-2</v>
      </c>
      <c r="T33" s="8">
        <f t="shared" si="5"/>
        <v>-7.9698980833745825E-2</v>
      </c>
      <c r="U33" s="8">
        <f t="shared" si="6"/>
        <v>-6.1792645246017797E-2</v>
      </c>
      <c r="V33" s="8">
        <f t="shared" si="7"/>
        <v>-3.5332285667941665E-2</v>
      </c>
      <c r="W33" s="8">
        <f t="shared" si="8"/>
        <v>-5.2270940568060809E-2</v>
      </c>
      <c r="X33" s="8">
        <f t="shared" si="9"/>
        <v>-8.2840252967332773E-2</v>
      </c>
    </row>
    <row r="34" spans="1:24">
      <c r="A34" s="25">
        <v>1943</v>
      </c>
      <c r="B34" s="26">
        <f>('S&amp;P 500 &amp; Raw Data'!B19-'S&amp;P 500 &amp; Raw Data'!B18+'S&amp;P 500 &amp; Raw Data'!C19)/'S&amp;P 500 &amp; Raw Data'!B18</f>
        <v>0.25061310133060394</v>
      </c>
      <c r="C34" s="26">
        <f>'T. Bill rates'!C21</f>
        <v>3.8E-3</v>
      </c>
      <c r="D34" s="26">
        <f>'S&amp;P 500 &amp; Raw Data'!F19</f>
        <v>2.4899999999999999E-2</v>
      </c>
      <c r="E34" s="26">
        <f>'S&amp;P 500 &amp; Raw Data'!J19</f>
        <v>8.044670060105924E-2</v>
      </c>
      <c r="F34" s="26">
        <f>'Home Prices'!B19/'Home Prices'!B18-1</f>
        <v>0.11446259964945993</v>
      </c>
      <c r="G34" s="26">
        <f>'Gold Prices'!B18/'Gold Prices'!B17-1</f>
        <v>0</v>
      </c>
      <c r="H34" s="38">
        <f t="shared" si="10"/>
        <v>139.58613420800171</v>
      </c>
      <c r="I34" s="38">
        <f t="shared" si="11"/>
        <v>118.27901994770866</v>
      </c>
      <c r="J34" s="38">
        <f t="shared" si="12"/>
        <v>167.79397193446482</v>
      </c>
      <c r="K34" s="38">
        <f t="shared" si="13"/>
        <v>275.87555383525631</v>
      </c>
      <c r="L34" s="38">
        <f t="shared" si="14"/>
        <v>95.952704330359211</v>
      </c>
      <c r="M34" s="38">
        <f t="shared" si="14"/>
        <v>164.0019379844961</v>
      </c>
      <c r="N34" s="26">
        <f t="shared" si="1"/>
        <v>0.24681310133060394</v>
      </c>
      <c r="O34" s="26">
        <f t="shared" si="2"/>
        <v>0.22571310133060393</v>
      </c>
      <c r="P34" s="40">
        <f t="shared" si="3"/>
        <v>0.1701664007295447</v>
      </c>
      <c r="Q34" s="39"/>
      <c r="R34" s="60">
        <f>'Inflation Rate'!C41</f>
        <v>2.9585799999999999E-2</v>
      </c>
      <c r="S34" s="8">
        <f t="shared" si="4"/>
        <v>0.21467594185021199</v>
      </c>
      <c r="T34" s="8">
        <f t="shared" si="5"/>
        <v>-2.504482870684499E-2</v>
      </c>
      <c r="U34" s="8">
        <f t="shared" si="6"/>
        <v>-4.5511505694815213E-3</v>
      </c>
      <c r="V34" s="8">
        <f t="shared" si="7"/>
        <v>4.9399380412064042E-2</v>
      </c>
      <c r="W34" s="8">
        <f t="shared" si="8"/>
        <v>8.2437811059029587E-2</v>
      </c>
      <c r="X34" s="8">
        <f t="shared" si="9"/>
        <v>-2.873563330030382E-2</v>
      </c>
    </row>
    <row r="35" spans="1:24">
      <c r="A35" s="25">
        <v>1944</v>
      </c>
      <c r="B35" s="26">
        <f>('S&amp;P 500 &amp; Raw Data'!B20-'S&amp;P 500 &amp; Raw Data'!B19+'S&amp;P 500 &amp; Raw Data'!C20)/'S&amp;P 500 &amp; Raw Data'!B19</f>
        <v>0.19030676949443009</v>
      </c>
      <c r="C35" s="26">
        <f>'T. Bill rates'!C22</f>
        <v>3.8E-3</v>
      </c>
      <c r="D35" s="26">
        <f>'S&amp;P 500 &amp; Raw Data'!F20</f>
        <v>2.5776111579070303E-2</v>
      </c>
      <c r="E35" s="26">
        <f>'S&amp;P 500 &amp; Raw Data'!J20</f>
        <v>6.5658635882561697E-2</v>
      </c>
      <c r="F35" s="26">
        <f>'Home Prices'!B20/'Home Prices'!B19-1</f>
        <v>0.16584227481419478</v>
      </c>
      <c r="G35" s="26">
        <f>'Gold Prices'!B19/'Gold Prices'!B18-1</f>
        <v>0</v>
      </c>
      <c r="H35" s="38">
        <f t="shared" si="10"/>
        <v>166.15032047534245</v>
      </c>
      <c r="I35" s="38">
        <f t="shared" si="11"/>
        <v>118.72848022350996</v>
      </c>
      <c r="J35" s="38">
        <f t="shared" si="12"/>
        <v>172.11904807734297</v>
      </c>
      <c r="K35" s="38">
        <f t="shared" si="13"/>
        <v>293.98916637342546</v>
      </c>
      <c r="L35" s="38">
        <f t="shared" si="14"/>
        <v>111.86571909107982</v>
      </c>
      <c r="M35" s="38">
        <f t="shared" si="14"/>
        <v>164.0019379844961</v>
      </c>
      <c r="N35" s="26">
        <f t="shared" si="1"/>
        <v>0.1865067694944301</v>
      </c>
      <c r="O35" s="26">
        <f t="shared" si="2"/>
        <v>0.16453065791535978</v>
      </c>
      <c r="P35" s="40">
        <f t="shared" si="3"/>
        <v>0.1246481336118684</v>
      </c>
      <c r="Q35" s="39"/>
      <c r="R35" s="60">
        <f>'Inflation Rate'!C42</f>
        <v>2.2988499999999999E-2</v>
      </c>
      <c r="S35" s="8">
        <f t="shared" si="4"/>
        <v>0.16355830930106241</v>
      </c>
      <c r="T35" s="8">
        <f t="shared" si="5"/>
        <v>-1.8757297858187139E-2</v>
      </c>
      <c r="U35" s="8">
        <f t="shared" si="6"/>
        <v>2.7249686375458992E-3</v>
      </c>
      <c r="V35" s="8">
        <f t="shared" si="7"/>
        <v>4.171125665885933E-2</v>
      </c>
      <c r="W35" s="8">
        <f t="shared" si="8"/>
        <v>0.13964357841187325</v>
      </c>
      <c r="X35" s="8">
        <f t="shared" si="9"/>
        <v>-2.2471904620628758E-2</v>
      </c>
    </row>
    <row r="36" spans="1:24">
      <c r="A36" s="25">
        <v>1945</v>
      </c>
      <c r="B36" s="26">
        <f>('S&amp;P 500 &amp; Raw Data'!B21-'S&amp;P 500 &amp; Raw Data'!B20+'S&amp;P 500 &amp; Raw Data'!C21)/'S&amp;P 500 &amp; Raw Data'!B20</f>
        <v>0.35821084337349401</v>
      </c>
      <c r="C36" s="26">
        <f>'T. Bill rates'!C23</f>
        <v>3.8E-3</v>
      </c>
      <c r="D36" s="26">
        <f>'S&amp;P 500 &amp; Raw Data'!F21</f>
        <v>3.8044173419237229E-2</v>
      </c>
      <c r="E36" s="26">
        <f>'S&amp;P 500 &amp; Raw Data'!J21</f>
        <v>6.799865477817886E-2</v>
      </c>
      <c r="F36" s="26">
        <f>'Home Prices'!B21/'Home Prices'!B20-1</f>
        <v>0.11777376471356127</v>
      </c>
      <c r="G36" s="26">
        <f>'Gold Prices'!B20/'Gold Prices'!B19-1</f>
        <v>2.5406203840472763E-2</v>
      </c>
      <c r="H36" s="38">
        <f t="shared" si="10"/>
        <v>225.66716689959119</v>
      </c>
      <c r="I36" s="38">
        <f t="shared" si="11"/>
        <v>119.1796484483593</v>
      </c>
      <c r="J36" s="38">
        <f t="shared" si="12"/>
        <v>178.66717499115143</v>
      </c>
      <c r="K36" s="38">
        <f t="shared" si="13"/>
        <v>313.98003420617658</v>
      </c>
      <c r="L36" s="38">
        <f t="shared" si="14"/>
        <v>125.04056597082599</v>
      </c>
      <c r="M36" s="38">
        <f t="shared" si="14"/>
        <v>168.16860465116278</v>
      </c>
      <c r="N36" s="26">
        <f t="shared" si="1"/>
        <v>0.35441084337349399</v>
      </c>
      <c r="O36" s="26">
        <f t="shared" si="2"/>
        <v>0.3201666699542568</v>
      </c>
      <c r="P36" s="40">
        <f t="shared" si="3"/>
        <v>0.29021218859531517</v>
      </c>
      <c r="Q36" s="39"/>
      <c r="R36" s="60">
        <f>'Inflation Rate'!C43</f>
        <v>2.24719E-2</v>
      </c>
      <c r="S36" s="8">
        <f t="shared" si="4"/>
        <v>0.32836006874467061</v>
      </c>
      <c r="T36" s="8">
        <f t="shared" si="5"/>
        <v>-1.8261528752037015E-2</v>
      </c>
      <c r="U36" s="8">
        <f t="shared" si="6"/>
        <v>1.5230025802408065E-2</v>
      </c>
      <c r="V36" s="8">
        <f t="shared" si="7"/>
        <v>4.4526167201444755E-2</v>
      </c>
      <c r="W36" s="8">
        <f t="shared" si="8"/>
        <v>9.320731915817082E-2</v>
      </c>
      <c r="X36" s="8">
        <f t="shared" si="9"/>
        <v>2.8698136745595182E-3</v>
      </c>
    </row>
    <row r="37" spans="1:24">
      <c r="A37" s="25">
        <v>1946</v>
      </c>
      <c r="B37" s="26">
        <f>('S&amp;P 500 &amp; Raw Data'!B22-'S&amp;P 500 &amp; Raw Data'!B21+'S&amp;P 500 &amp; Raw Data'!C22)/'S&amp;P 500 &amp; Raw Data'!B21</f>
        <v>-8.4291474654377807E-2</v>
      </c>
      <c r="C37" s="26">
        <f>'T. Bill rates'!C24</f>
        <v>3.8E-3</v>
      </c>
      <c r="D37" s="26">
        <f>'S&amp;P 500 &amp; Raw Data'!F22</f>
        <v>3.1283745375695685E-2</v>
      </c>
      <c r="E37" s="26">
        <f>'S&amp;P 500 &amp; Raw Data'!J22</f>
        <v>2.5080329773195936E-2</v>
      </c>
      <c r="F37" s="26">
        <f>'Home Prices'!B22/'Home Prices'!B21-1</f>
        <v>0.24101685677580131</v>
      </c>
      <c r="G37" s="26">
        <f>'Gold Prices'!B21/'Gold Prices'!B20-1</f>
        <v>0</v>
      </c>
      <c r="H37" s="38">
        <f t="shared" si="10"/>
        <v>206.64534862054904</v>
      </c>
      <c r="I37" s="38">
        <f t="shared" si="11"/>
        <v>119.63253111246307</v>
      </c>
      <c r="J37" s="38">
        <f t="shared" si="12"/>
        <v>184.25655340056949</v>
      </c>
      <c r="K37" s="38">
        <f t="shared" si="13"/>
        <v>321.85475700626682</v>
      </c>
      <c r="L37" s="38">
        <f t="shared" si="14"/>
        <v>155.17745015058171</v>
      </c>
      <c r="M37" s="38">
        <f t="shared" si="14"/>
        <v>168.16860465116278</v>
      </c>
      <c r="N37" s="26">
        <f t="shared" si="1"/>
        <v>-8.8091474654377805E-2</v>
      </c>
      <c r="O37" s="26">
        <f t="shared" si="2"/>
        <v>-0.11557522003007349</v>
      </c>
      <c r="P37" s="40">
        <f t="shared" si="3"/>
        <v>-0.10937180442757374</v>
      </c>
      <c r="Q37" s="39"/>
      <c r="R37" s="60">
        <f>'Inflation Rate'!C44</f>
        <v>0.1813187</v>
      </c>
      <c r="S37" s="8">
        <f t="shared" si="4"/>
        <v>-0.22484209777969133</v>
      </c>
      <c r="T37" s="8">
        <f t="shared" si="5"/>
        <v>-0.15027164134454152</v>
      </c>
      <c r="U37" s="8">
        <f t="shared" si="6"/>
        <v>-0.12700633167349695</v>
      </c>
      <c r="V37" s="8">
        <f t="shared" si="7"/>
        <v>-0.13225759503070944</v>
      </c>
      <c r="W37" s="8">
        <f t="shared" si="8"/>
        <v>5.0535183076168444E-2</v>
      </c>
      <c r="X37" s="8">
        <f t="shared" si="9"/>
        <v>-0.15348838547971855</v>
      </c>
    </row>
    <row r="38" spans="1:24">
      <c r="A38" s="25">
        <v>1947</v>
      </c>
      <c r="B38" s="26">
        <f>('S&amp;P 500 &amp; Raw Data'!B23-'S&amp;P 500 &amp; Raw Data'!B22+'S&amp;P 500 &amp; Raw Data'!C23)/'S&amp;P 500 &amp; Raw Data'!B22</f>
        <v>5.1999999999999998E-2</v>
      </c>
      <c r="C38" s="26">
        <f>'T. Bill rates'!C25</f>
        <v>6.0083333333333334E-3</v>
      </c>
      <c r="D38" s="26">
        <f>'S&amp;P 500 &amp; Raw Data'!F23</f>
        <v>9.1969680628322358E-3</v>
      </c>
      <c r="E38" s="26">
        <f>'S&amp;P 500 &amp; Raw Data'!J23</f>
        <v>2.6212022665691934E-3</v>
      </c>
      <c r="F38" s="26">
        <f>'Home Prices'!B23/'Home Prices'!B22-1</f>
        <v>0.2126388104648973</v>
      </c>
      <c r="G38" s="26">
        <f>'Gold Prices'!B22/'Gold Prices'!B21-1</f>
        <v>0</v>
      </c>
      <c r="H38" s="38">
        <f t="shared" si="10"/>
        <v>217.3909067488176</v>
      </c>
      <c r="I38" s="38">
        <f t="shared" si="11"/>
        <v>120.35132323689713</v>
      </c>
      <c r="J38" s="38">
        <f t="shared" si="12"/>
        <v>185.95115503756207</v>
      </c>
      <c r="K38" s="38">
        <f t="shared" si="13"/>
        <v>322.69840342483775</v>
      </c>
      <c r="L38" s="38">
        <f t="shared" si="14"/>
        <v>188.1741985615773</v>
      </c>
      <c r="M38" s="38">
        <f t="shared" si="14"/>
        <v>168.16860465116278</v>
      </c>
      <c r="N38" s="26">
        <f t="shared" si="1"/>
        <v>4.5991666666666667E-2</v>
      </c>
      <c r="O38" s="26">
        <f t="shared" si="2"/>
        <v>4.2803031937167765E-2</v>
      </c>
      <c r="P38" s="40">
        <f t="shared" si="3"/>
        <v>4.9378797733430804E-2</v>
      </c>
      <c r="Q38" s="39"/>
      <c r="R38" s="60">
        <f>'Inflation Rate'!C45</f>
        <v>8.8372100000000009E-2</v>
      </c>
      <c r="S38" s="8">
        <f t="shared" si="4"/>
        <v>-3.3418809614836564E-2</v>
      </c>
      <c r="T38" s="8">
        <f t="shared" si="5"/>
        <v>-7.5676109913757061E-2</v>
      </c>
      <c r="U38" s="8">
        <f t="shared" si="6"/>
        <v>-7.2746381441758379E-2</v>
      </c>
      <c r="V38" s="8">
        <f t="shared" si="7"/>
        <v>-7.8788217497885782E-2</v>
      </c>
      <c r="W38" s="8">
        <f t="shared" si="8"/>
        <v>0.11417667768670059</v>
      </c>
      <c r="X38" s="8">
        <f t="shared" si="9"/>
        <v>-8.1196587086346583E-2</v>
      </c>
    </row>
    <row r="39" spans="1:24">
      <c r="A39" s="25">
        <v>1948</v>
      </c>
      <c r="B39" s="26">
        <f>('S&amp;P 500 &amp; Raw Data'!B24-'S&amp;P 500 &amp; Raw Data'!B23+'S&amp;P 500 &amp; Raw Data'!C24)/'S&amp;P 500 &amp; Raw Data'!B23</f>
        <v>5.7045751633986834E-2</v>
      </c>
      <c r="C39" s="26">
        <f>'T. Bill rates'!C26</f>
        <v>1.0449999999999999E-2</v>
      </c>
      <c r="D39" s="26">
        <f>'S&amp;P 500 &amp; Raw Data'!F24</f>
        <v>1.9510369413175046E-2</v>
      </c>
      <c r="E39" s="26">
        <f>'S&amp;P 500 &amp; Raw Data'!J24</f>
        <v>3.4369595605103213E-2</v>
      </c>
      <c r="F39" s="26">
        <f>'Home Prices'!B24/'Home Prices'!B23-1</f>
        <v>2.0585153855108507E-2</v>
      </c>
      <c r="G39" s="26">
        <f>'Gold Prices'!B23/'Gold Prices'!B22-1</f>
        <v>0</v>
      </c>
      <c r="H39" s="38">
        <f t="shared" si="10"/>
        <v>229.79213442269784</v>
      </c>
      <c r="I39" s="38">
        <f t="shared" si="11"/>
        <v>121.60899456472271</v>
      </c>
      <c r="J39" s="38">
        <f t="shared" si="12"/>
        <v>189.57913076515149</v>
      </c>
      <c r="K39" s="38">
        <f t="shared" si="13"/>
        <v>333.78941705296182</v>
      </c>
      <c r="L39" s="38">
        <f t="shared" si="14"/>
        <v>192.04779339052911</v>
      </c>
      <c r="M39" s="38">
        <f t="shared" si="14"/>
        <v>168.16860465116278</v>
      </c>
      <c r="N39" s="26">
        <f t="shared" si="1"/>
        <v>4.6595751633986833E-2</v>
      </c>
      <c r="O39" s="26">
        <f t="shared" si="2"/>
        <v>3.7535382220811792E-2</v>
      </c>
      <c r="P39" s="40">
        <f t="shared" si="3"/>
        <v>2.2676156028883621E-2</v>
      </c>
      <c r="Q39" s="39"/>
      <c r="R39" s="60">
        <f>'Inflation Rate'!C46</f>
        <v>2.99145E-2</v>
      </c>
      <c r="S39" s="8">
        <f t="shared" si="4"/>
        <v>2.6343207745872954E-2</v>
      </c>
      <c r="T39" s="8">
        <f t="shared" si="5"/>
        <v>-1.889914162777584E-2</v>
      </c>
      <c r="U39" s="8">
        <f t="shared" si="6"/>
        <v>-1.0101936215894614E-2</v>
      </c>
      <c r="V39" s="8">
        <f t="shared" si="7"/>
        <v>4.3256946135850072E-3</v>
      </c>
      <c r="W39" s="8">
        <f t="shared" si="8"/>
        <v>-9.0583695490175087E-3</v>
      </c>
      <c r="X39" s="8">
        <f t="shared" si="9"/>
        <v>-2.9045614951532461E-2</v>
      </c>
    </row>
    <row r="40" spans="1:24">
      <c r="A40" s="25">
        <v>1949</v>
      </c>
      <c r="B40" s="26">
        <f>('S&amp;P 500 &amp; Raw Data'!B25-'S&amp;P 500 &amp; Raw Data'!B24+'S&amp;P 500 &amp; Raw Data'!C25)/'S&amp;P 500 &amp; Raw Data'!B24</f>
        <v>0.18303223684210526</v>
      </c>
      <c r="C40" s="26">
        <f>'T. Bill rates'!C27</f>
        <v>1.115E-2</v>
      </c>
      <c r="D40" s="26">
        <f>'S&amp;P 500 &amp; Raw Data'!F25</f>
        <v>4.6634851827973139E-2</v>
      </c>
      <c r="E40" s="26">
        <f>'S&amp;P 500 &amp; Raw Data'!J25</f>
        <v>5.3773011179658936E-2</v>
      </c>
      <c r="F40" s="26">
        <f>'Home Prices'!B25/'Home Prices'!B24-1</f>
        <v>8.9348516244314169E-4</v>
      </c>
      <c r="G40" s="26">
        <f>'Gold Prices'!B24/'Gold Prices'!B23-1</f>
        <v>-8.7006626332469028E-2</v>
      </c>
      <c r="H40" s="38">
        <f t="shared" si="10"/>
        <v>271.85150279480598</v>
      </c>
      <c r="I40" s="38">
        <f t="shared" si="11"/>
        <v>122.96493485411936</v>
      </c>
      <c r="J40" s="38">
        <f t="shared" si="12"/>
        <v>198.42012543806027</v>
      </c>
      <c r="K40" s="38">
        <f t="shared" si="13"/>
        <v>351.73827910780261</v>
      </c>
      <c r="L40" s="38">
        <f t="shared" si="14"/>
        <v>192.2193852444035</v>
      </c>
      <c r="M40" s="38">
        <f t="shared" si="14"/>
        <v>153.53682170542635</v>
      </c>
      <c r="N40" s="26">
        <f t="shared" si="1"/>
        <v>0.17188223684210527</v>
      </c>
      <c r="O40" s="26">
        <f t="shared" si="2"/>
        <v>0.13639738501413212</v>
      </c>
      <c r="P40" s="40">
        <f t="shared" si="3"/>
        <v>0.12925922566244633</v>
      </c>
      <c r="Q40" s="39"/>
      <c r="R40" s="60">
        <f>'Inflation Rate'!C47</f>
        <v>-2.0746899999999999E-2</v>
      </c>
      <c r="S40" s="8">
        <f t="shared" si="4"/>
        <v>0.20809649399333563</v>
      </c>
      <c r="T40" s="8">
        <f t="shared" si="5"/>
        <v>3.2572682179918599E-2</v>
      </c>
      <c r="U40" s="8">
        <f t="shared" si="6"/>
        <v>6.8809332161392289E-2</v>
      </c>
      <c r="V40" s="8">
        <f t="shared" si="7"/>
        <v>7.6098723792305645E-2</v>
      </c>
      <c r="W40" s="8">
        <f t="shared" si="8"/>
        <v>2.209886817048945E-2</v>
      </c>
      <c r="X40" s="8">
        <f t="shared" si="9"/>
        <v>-6.7663534925208824E-2</v>
      </c>
    </row>
    <row r="41" spans="1:24">
      <c r="A41" s="25">
        <v>1950</v>
      </c>
      <c r="B41" s="26">
        <f>('S&amp;P 500 &amp; Raw Data'!B26-'S&amp;P 500 &amp; Raw Data'!B25+'S&amp;P 500 &amp; Raw Data'!C26)/'S&amp;P 500 &amp; Raw Data'!B25</f>
        <v>0.30805539011316263</v>
      </c>
      <c r="C41" s="26">
        <f>'T. Bill rates'!C28</f>
        <v>1.2033333333333333E-2</v>
      </c>
      <c r="D41" s="26">
        <f>'S&amp;P 500 &amp; Raw Data'!F26</f>
        <v>4.2959574171096103E-3</v>
      </c>
      <c r="E41" s="26">
        <f>'S&amp;P 500 &amp; Raw Data'!J26</f>
        <v>4.2388173056720914E-2</v>
      </c>
      <c r="F41" s="26">
        <f>'Home Prices'!B26/'Home Prices'!B25-1</f>
        <v>3.6403925292814332E-2</v>
      </c>
      <c r="G41" s="26">
        <f>'Gold Prices'!B25/'Gold Prices'!B24-1</f>
        <v>9.5613758283370043E-2</v>
      </c>
      <c r="H41" s="38">
        <f t="shared" si="10"/>
        <v>355.59682354110947</v>
      </c>
      <c r="I41" s="38">
        <f t="shared" si="11"/>
        <v>124.4446129035306</v>
      </c>
      <c r="J41" s="38">
        <f t="shared" si="12"/>
        <v>199.2725298476397</v>
      </c>
      <c r="K41" s="38">
        <f t="shared" si="13"/>
        <v>366.64782215329734</v>
      </c>
      <c r="L41" s="38">
        <f t="shared" si="14"/>
        <v>199.21692538467147</v>
      </c>
      <c r="M41" s="38">
        <f t="shared" si="14"/>
        <v>168.21705426356587</v>
      </c>
      <c r="N41" s="26">
        <f t="shared" si="1"/>
        <v>0.29602205677982929</v>
      </c>
      <c r="O41" s="26">
        <f t="shared" si="2"/>
        <v>0.30375943269605304</v>
      </c>
      <c r="P41" s="40">
        <f t="shared" si="3"/>
        <v>0.2656672170564417</v>
      </c>
      <c r="Q41" s="39"/>
      <c r="R41" s="60">
        <f>'Inflation Rate'!C48</f>
        <v>5.9322E-2</v>
      </c>
      <c r="S41" s="8">
        <f t="shared" si="4"/>
        <v>0.23480432778056382</v>
      </c>
      <c r="T41" s="8">
        <f t="shared" si="5"/>
        <v>-4.4640502761829515E-2</v>
      </c>
      <c r="U41" s="8">
        <f t="shared" si="6"/>
        <v>-5.1944585860475456E-2</v>
      </c>
      <c r="V41" s="8">
        <f t="shared" si="7"/>
        <v>-1.5985533145992714E-2</v>
      </c>
      <c r="W41" s="8">
        <f t="shared" si="8"/>
        <v>-2.163466321589258E-2</v>
      </c>
      <c r="X41" s="8">
        <f t="shared" si="9"/>
        <v>3.4259420915802696E-2</v>
      </c>
    </row>
    <row r="42" spans="1:24">
      <c r="A42" s="25">
        <v>1951</v>
      </c>
      <c r="B42" s="26">
        <f>('S&amp;P 500 &amp; Raw Data'!B27-'S&amp;P 500 &amp; Raw Data'!B26+'S&amp;P 500 &amp; Raw Data'!C27)/'S&amp;P 500 &amp; Raw Data'!B26</f>
        <v>0.23678463044542339</v>
      </c>
      <c r="C42" s="26">
        <f>'T. Bill rates'!C29</f>
        <v>1.5175000000000001E-2</v>
      </c>
      <c r="D42" s="26">
        <f>'S&amp;P 500 &amp; Raw Data'!F27</f>
        <v>-2.9531392208319886E-3</v>
      </c>
      <c r="E42" s="26">
        <f>'S&amp;P 500 &amp; Raw Data'!J27</f>
        <v>-1.9098091301369691E-3</v>
      </c>
      <c r="F42" s="26">
        <f>'Home Prices'!B27/'Home Prices'!B26-1</f>
        <v>6.0476481368356705E-2</v>
      </c>
      <c r="G42" s="26">
        <f>'Gold Prices'!B26/'Gold Prices'!B25-1</f>
        <v>0</v>
      </c>
      <c r="H42" s="38">
        <f t="shared" si="10"/>
        <v>439.7966859908575</v>
      </c>
      <c r="I42" s="38">
        <f t="shared" si="11"/>
        <v>126.33305990434167</v>
      </c>
      <c r="J42" s="38">
        <f t="shared" si="12"/>
        <v>198.68405032411223</v>
      </c>
      <c r="K42" s="38">
        <f t="shared" si="13"/>
        <v>365.94759479500414</v>
      </c>
      <c r="L42" s="38">
        <f t="shared" si="14"/>
        <v>211.26486406095887</v>
      </c>
      <c r="M42" s="38">
        <f t="shared" si="14"/>
        <v>168.21705426356587</v>
      </c>
      <c r="N42" s="26">
        <f t="shared" si="1"/>
        <v>0.22160963044542339</v>
      </c>
      <c r="O42" s="26">
        <f t="shared" si="2"/>
        <v>0.23973776966625537</v>
      </c>
      <c r="P42" s="40">
        <f t="shared" si="3"/>
        <v>0.23869443957556036</v>
      </c>
      <c r="Q42" s="39"/>
      <c r="R42" s="60">
        <f>'Inflation Rate'!C49</f>
        <v>0.06</v>
      </c>
      <c r="S42" s="8">
        <f t="shared" si="4"/>
        <v>0.16677795325039924</v>
      </c>
      <c r="T42" s="8">
        <f t="shared" si="5"/>
        <v>-4.2287735849056762E-2</v>
      </c>
      <c r="U42" s="8">
        <f t="shared" si="6"/>
        <v>-5.9389753981917037E-2</v>
      </c>
      <c r="V42" s="8">
        <f t="shared" si="7"/>
        <v>-5.8405480311449987E-2</v>
      </c>
      <c r="W42" s="8">
        <f t="shared" si="8"/>
        <v>4.4951072486476562E-4</v>
      </c>
      <c r="X42" s="8">
        <f t="shared" si="9"/>
        <v>-5.6603773584905759E-2</v>
      </c>
    </row>
    <row r="43" spans="1:24">
      <c r="A43" s="25">
        <v>1952</v>
      </c>
      <c r="B43" s="26">
        <f>('S&amp;P 500 &amp; Raw Data'!B28-'S&amp;P 500 &amp; Raw Data'!B27+'S&amp;P 500 &amp; Raw Data'!C28)/'S&amp;P 500 &amp; Raw Data'!B27</f>
        <v>0.18150988641144306</v>
      </c>
      <c r="C43" s="26">
        <f>'T. Bill rates'!C30</f>
        <v>1.7225000000000001E-2</v>
      </c>
      <c r="D43" s="26">
        <f>'S&amp;P 500 &amp; Raw Data'!F28</f>
        <v>2.2679961918305656E-2</v>
      </c>
      <c r="E43" s="26">
        <f>'S&amp;P 500 &amp; Raw Data'!J28</f>
        <v>4.4412415047400768E-2</v>
      </c>
      <c r="F43" s="26">
        <f>'Home Prices'!B28/'Home Prices'!B27-1</f>
        <v>4.4066820276497776E-2</v>
      </c>
      <c r="G43" s="26">
        <f>'Gold Prices'!B27/'Gold Prices'!B26-1</f>
        <v>-3.4562211981565838E-3</v>
      </c>
      <c r="H43" s="38">
        <f t="shared" si="10"/>
        <v>519.62413250918712</v>
      </c>
      <c r="I43" s="38">
        <f t="shared" si="11"/>
        <v>128.50914686119395</v>
      </c>
      <c r="J43" s="38">
        <f t="shared" si="12"/>
        <v>203.19019701923781</v>
      </c>
      <c r="K43" s="38">
        <f t="shared" si="13"/>
        <v>382.2002112606379</v>
      </c>
      <c r="L43" s="38">
        <f t="shared" si="14"/>
        <v>220.57463485627187</v>
      </c>
      <c r="M43" s="38">
        <f t="shared" si="14"/>
        <v>167.63565891472868</v>
      </c>
      <c r="N43" s="26">
        <f t="shared" si="1"/>
        <v>0.16428488641144307</v>
      </c>
      <c r="O43" s="26">
        <f t="shared" si="2"/>
        <v>0.1588299244931374</v>
      </c>
      <c r="P43" s="40">
        <f t="shared" si="3"/>
        <v>0.13709747136404229</v>
      </c>
      <c r="Q43" s="39"/>
      <c r="R43" s="60">
        <f>'Inflation Rate'!C50</f>
        <v>7.5471999999999996E-3</v>
      </c>
      <c r="S43" s="8">
        <f t="shared" si="4"/>
        <v>0.17265958995414099</v>
      </c>
      <c r="T43" s="8">
        <f t="shared" si="5"/>
        <v>9.6053068283052934E-3</v>
      </c>
      <c r="U43" s="8">
        <f t="shared" si="6"/>
        <v>1.5019407446425825E-2</v>
      </c>
      <c r="V43" s="8">
        <f t="shared" si="7"/>
        <v>3.6589070018159697E-2</v>
      </c>
      <c r="W43" s="8">
        <f t="shared" si="8"/>
        <v>3.6246063982409593E-2</v>
      </c>
      <c r="X43" s="8">
        <f t="shared" si="9"/>
        <v>-1.0920998240237956E-2</v>
      </c>
    </row>
    <row r="44" spans="1:24">
      <c r="A44" s="25">
        <v>1953</v>
      </c>
      <c r="B44" s="26">
        <f>('S&amp;P 500 &amp; Raw Data'!B29-'S&amp;P 500 &amp; Raw Data'!B28+'S&amp;P 500 &amp; Raw Data'!C29)/'S&amp;P 500 &amp; Raw Data'!B28</f>
        <v>-1.2082047421904465E-2</v>
      </c>
      <c r="C44" s="26">
        <f>'T. Bill rates'!C31</f>
        <v>1.8908333333333333E-2</v>
      </c>
      <c r="D44" s="26">
        <f>'S&amp;P 500 &amp; Raw Data'!F29</f>
        <v>4.1438402589088513E-2</v>
      </c>
      <c r="E44" s="26">
        <f>'S&amp;P 500 &amp; Raw Data'!J29</f>
        <v>1.6201123818443276E-2</v>
      </c>
      <c r="F44" s="26">
        <f>'Home Prices'!B29/'Home Prices'!B28-1</f>
        <v>0.11516568544995809</v>
      </c>
      <c r="G44" s="26">
        <f>'Gold Prices'!B28/'Gold Prices'!B27-1</f>
        <v>6.9364161849712058E-3</v>
      </c>
      <c r="H44" s="38">
        <f t="shared" si="10"/>
        <v>513.34600909864514</v>
      </c>
      <c r="I44" s="38">
        <f t="shared" si="11"/>
        <v>130.93904064642769</v>
      </c>
      <c r="J44" s="38">
        <f t="shared" si="12"/>
        <v>211.61007420547722</v>
      </c>
      <c r="K44" s="38">
        <f t="shared" si="13"/>
        <v>388.39228420670662</v>
      </c>
      <c r="L44" s="38">
        <f t="shared" si="14"/>
        <v>245.97726387236864</v>
      </c>
      <c r="M44" s="38">
        <f t="shared" si="14"/>
        <v>168.79844961240312</v>
      </c>
      <c r="N44" s="26">
        <f t="shared" si="1"/>
        <v>-3.0990380755237797E-2</v>
      </c>
      <c r="O44" s="26">
        <f t="shared" si="2"/>
        <v>-5.3520450010992981E-2</v>
      </c>
      <c r="P44" s="40">
        <f t="shared" si="3"/>
        <v>-2.8283171240347741E-2</v>
      </c>
      <c r="Q44" s="39"/>
      <c r="R44" s="60">
        <f>'Inflation Rate'!C51</f>
        <v>7.4905999999999992E-3</v>
      </c>
      <c r="S44" s="8">
        <f t="shared" si="4"/>
        <v>-1.942712658748813E-2</v>
      </c>
      <c r="T44" s="8">
        <f t="shared" si="5"/>
        <v>1.1332843535545978E-2</v>
      </c>
      <c r="U44" s="8">
        <f t="shared" si="6"/>
        <v>3.3695403797403767E-2</v>
      </c>
      <c r="V44" s="8">
        <f t="shared" si="7"/>
        <v>8.6457618745459097E-3</v>
      </c>
      <c r="W44" s="8">
        <f t="shared" si="8"/>
        <v>0.10687453108739486</v>
      </c>
      <c r="X44" s="8">
        <f t="shared" si="9"/>
        <v>-5.5006350930586478E-4</v>
      </c>
    </row>
    <row r="45" spans="1:24">
      <c r="A45" s="25">
        <v>1954</v>
      </c>
      <c r="B45" s="26">
        <f>('S&amp;P 500 &amp; Raw Data'!B30-'S&amp;P 500 &amp; Raw Data'!B29+'S&amp;P 500 &amp; Raw Data'!C30)/'S&amp;P 500 &amp; Raw Data'!B29</f>
        <v>0.52563321241434902</v>
      </c>
      <c r="C45" s="26">
        <f>'T. Bill rates'!C32</f>
        <v>9.3833333333333338E-3</v>
      </c>
      <c r="D45" s="26">
        <f>'S&amp;P 500 &amp; Raw Data'!F30</f>
        <v>3.2898034558095555E-2</v>
      </c>
      <c r="E45" s="26">
        <f>'S&amp;P 500 &amp; Raw Data'!J30</f>
        <v>6.1579051817707856E-2</v>
      </c>
      <c r="F45" s="26">
        <f>'Home Prices'!B30/'Home Prices'!B29-1</f>
        <v>9.2272202998846531E-3</v>
      </c>
      <c r="G45" s="26">
        <f>'Gold Prices'!B29/'Gold Prices'!B28-1</f>
        <v>5.7405281285876075E-3</v>
      </c>
      <c r="H45" s="38">
        <f t="shared" si="10"/>
        <v>783.17772094125166</v>
      </c>
      <c r="I45" s="38">
        <f t="shared" si="11"/>
        <v>132.16768531116</v>
      </c>
      <c r="J45" s="38">
        <f t="shared" si="12"/>
        <v>218.57162973953018</v>
      </c>
      <c r="K45" s="38">
        <f t="shared" si="13"/>
        <v>412.30911280146938</v>
      </c>
      <c r="L45" s="38">
        <f t="shared" si="14"/>
        <v>248.24695027488184</v>
      </c>
      <c r="M45" s="38">
        <f t="shared" si="14"/>
        <v>169.76744186046508</v>
      </c>
      <c r="N45" s="26">
        <f t="shared" si="1"/>
        <v>0.51624987908101572</v>
      </c>
      <c r="O45" s="26">
        <f t="shared" si="2"/>
        <v>0.49273517785625348</v>
      </c>
      <c r="P45" s="40">
        <f t="shared" si="3"/>
        <v>0.46405416059664117</v>
      </c>
      <c r="Q45" s="39"/>
      <c r="R45" s="60">
        <f>'Inflation Rate'!C52</f>
        <v>-7.4348999999999995E-3</v>
      </c>
      <c r="S45" s="8">
        <f t="shared" si="4"/>
        <v>0.53706110804656437</v>
      </c>
      <c r="T45" s="8">
        <f t="shared" si="5"/>
        <v>1.6944211854047042E-2</v>
      </c>
      <c r="U45" s="8">
        <f t="shared" si="6"/>
        <v>4.063505210700602E-2</v>
      </c>
      <c r="V45" s="8">
        <f t="shared" si="7"/>
        <v>6.9530907159347066E-2</v>
      </c>
      <c r="W45" s="8">
        <f t="shared" si="8"/>
        <v>1.6786929441589882E-2</v>
      </c>
      <c r="X45" s="8">
        <f t="shared" si="9"/>
        <v>1.3274119882501934E-2</v>
      </c>
    </row>
    <row r="46" spans="1:24">
      <c r="A46" s="25">
        <v>1955</v>
      </c>
      <c r="B46" s="26">
        <f>('S&amp;P 500 &amp; Raw Data'!B31-'S&amp;P 500 &amp; Raw Data'!B30+'S&amp;P 500 &amp; Raw Data'!C31)/'S&amp;P 500 &amp; Raw Data'!B30</f>
        <v>0.32597331851028349</v>
      </c>
      <c r="C46" s="26">
        <f>'T. Bill rates'!C33</f>
        <v>1.7250000000000001E-2</v>
      </c>
      <c r="D46" s="26">
        <f>'S&amp;P 500 &amp; Raw Data'!F31</f>
        <v>-1.3364391288618781E-2</v>
      </c>
      <c r="E46" s="26">
        <f>'S&amp;P 500 &amp; Raw Data'!J31</f>
        <v>2.044690004344954E-2</v>
      </c>
      <c r="F46" s="26">
        <f>'Home Prices'!B31/'Home Prices'!B30-1</f>
        <v>0</v>
      </c>
      <c r="G46" s="26">
        <f>'Gold Prices'!B30/'Gold Prices'!B29-1</f>
        <v>-2.8538812785383616E-4</v>
      </c>
      <c r="H46" s="38">
        <f t="shared" si="10"/>
        <v>1038.4727616197922</v>
      </c>
      <c r="I46" s="38">
        <f t="shared" si="11"/>
        <v>134.44757788277749</v>
      </c>
      <c r="J46" s="38">
        <f t="shared" si="12"/>
        <v>215.65055295509998</v>
      </c>
      <c r="K46" s="38">
        <f t="shared" si="13"/>
        <v>420.73955601792437</v>
      </c>
      <c r="L46" s="38">
        <f t="shared" si="14"/>
        <v>248.24695027488184</v>
      </c>
      <c r="M46" s="38">
        <f t="shared" si="14"/>
        <v>169.71899224806199</v>
      </c>
      <c r="N46" s="26">
        <f t="shared" si="1"/>
        <v>0.30872331851028351</v>
      </c>
      <c r="O46" s="26">
        <f t="shared" si="2"/>
        <v>0.33933770979890227</v>
      </c>
      <c r="P46" s="40">
        <f t="shared" si="3"/>
        <v>0.30552641846683393</v>
      </c>
      <c r="Q46" s="39"/>
      <c r="R46" s="60">
        <f>'Inflation Rate'!C53</f>
        <v>3.7452999999999996E-3</v>
      </c>
      <c r="S46" s="8">
        <f t="shared" si="4"/>
        <v>0.32102568102713258</v>
      </c>
      <c r="T46" s="8">
        <f t="shared" si="5"/>
        <v>1.345430957435112E-2</v>
      </c>
      <c r="U46" s="8">
        <f t="shared" si="6"/>
        <v>-1.7045849468604102E-2</v>
      </c>
      <c r="V46" s="8">
        <f t="shared" si="7"/>
        <v>1.6639280944527934E-2</v>
      </c>
      <c r="W46" s="8">
        <f t="shared" si="8"/>
        <v>-3.7313250682220467E-3</v>
      </c>
      <c r="X46" s="8">
        <f t="shared" si="9"/>
        <v>-4.0156483202002935E-3</v>
      </c>
    </row>
    <row r="47" spans="1:24">
      <c r="A47" s="25">
        <v>1956</v>
      </c>
      <c r="B47" s="26">
        <f>('S&amp;P 500 &amp; Raw Data'!B32-'S&amp;P 500 &amp; Raw Data'!B31+'S&amp;P 500 &amp; Raw Data'!C32)/'S&amp;P 500 &amp; Raw Data'!B31</f>
        <v>7.4395118733509347E-2</v>
      </c>
      <c r="C47" s="26">
        <f>'T. Bill rates'!C34</f>
        <v>2.6275E-2</v>
      </c>
      <c r="D47" s="26">
        <f>'S&amp;P 500 &amp; Raw Data'!F32</f>
        <v>-2.2557738173154165E-2</v>
      </c>
      <c r="E47" s="26">
        <f>'S&amp;P 500 &amp; Raw Data'!J32</f>
        <v>-2.3526541979620903E-2</v>
      </c>
      <c r="F47" s="26">
        <f>'Home Prices'!B32/'Home Prices'!B31-1</f>
        <v>9.1428571428571193E-3</v>
      </c>
      <c r="G47" s="26">
        <f>'Gold Prices'!B31/'Gold Prices'!B30-1</f>
        <v>-1.1418783899515006E-3</v>
      </c>
      <c r="H47" s="38">
        <f t="shared" si="10"/>
        <v>1115.7300660220119</v>
      </c>
      <c r="I47" s="38">
        <f t="shared" si="11"/>
        <v>137.98018799164748</v>
      </c>
      <c r="J47" s="38">
        <f t="shared" si="12"/>
        <v>210.78596424464291</v>
      </c>
      <c r="K47" s="38">
        <f t="shared" si="13"/>
        <v>410.84100919078162</v>
      </c>
      <c r="L47" s="38">
        <f t="shared" si="14"/>
        <v>250.51663667739504</v>
      </c>
      <c r="M47" s="38">
        <f t="shared" si="14"/>
        <v>169.52519379844958</v>
      </c>
      <c r="N47" s="26">
        <f t="shared" si="1"/>
        <v>4.8120118733509347E-2</v>
      </c>
      <c r="O47" s="26">
        <f t="shared" si="2"/>
        <v>9.6952856906663512E-2</v>
      </c>
      <c r="P47" s="40">
        <f t="shared" si="3"/>
        <v>9.7921660713130243E-2</v>
      </c>
      <c r="Q47" s="39"/>
      <c r="R47" s="60">
        <f>'Inflation Rate'!C54</f>
        <v>2.9850699999999997E-2</v>
      </c>
      <c r="S47" s="8">
        <f t="shared" si="4"/>
        <v>4.3253278104786741E-2</v>
      </c>
      <c r="T47" s="8">
        <f t="shared" si="5"/>
        <v>-3.4720566777299844E-3</v>
      </c>
      <c r="U47" s="8">
        <f t="shared" si="6"/>
        <v>-5.0889355295048233E-2</v>
      </c>
      <c r="V47" s="8">
        <f t="shared" si="7"/>
        <v>-5.1830077874026603E-2</v>
      </c>
      <c r="W47" s="8">
        <f t="shared" si="8"/>
        <v>-2.0107616431335851E-2</v>
      </c>
      <c r="X47" s="8">
        <f t="shared" si="9"/>
        <v>-3.0094244136505854E-2</v>
      </c>
    </row>
    <row r="48" spans="1:24">
      <c r="A48" s="25">
        <v>1957</v>
      </c>
      <c r="B48" s="26">
        <f>('S&amp;P 500 &amp; Raw Data'!B33-'S&amp;P 500 &amp; Raw Data'!B32+'S&amp;P 500 &amp; Raw Data'!C33)/'S&amp;P 500 &amp; Raw Data'!B32</f>
        <v>-0.1045736018855796</v>
      </c>
      <c r="C48" s="26">
        <f>'T. Bill rates'!C35</f>
        <v>3.2250000000000001E-2</v>
      </c>
      <c r="D48" s="26">
        <f>'S&amp;P 500 &amp; Raw Data'!F33</f>
        <v>6.7970128466249904E-2</v>
      </c>
      <c r="E48" s="26">
        <f>'S&amp;P 500 &amp; Raw Data'!J33</f>
        <v>-7.1892844025423647E-3</v>
      </c>
      <c r="F48" s="26">
        <f>'Home Prices'!B33/'Home Prices'!B32-1</f>
        <v>2.7180067950169917E-2</v>
      </c>
      <c r="G48" s="26">
        <f>'Gold Prices'!B32/'Gold Prices'!B31-1</f>
        <v>-1.1431837667904565E-3</v>
      </c>
      <c r="H48" s="38">
        <f t="shared" si="10"/>
        <v>999.05415428605454</v>
      </c>
      <c r="I48" s="38">
        <f t="shared" si="11"/>
        <v>142.43004905437809</v>
      </c>
      <c r="J48" s="38">
        <f t="shared" si="12"/>
        <v>225.11311331323367</v>
      </c>
      <c r="K48" s="38">
        <f t="shared" si="13"/>
        <v>407.88735633148156</v>
      </c>
      <c r="L48" s="38">
        <f t="shared" si="14"/>
        <v>257.32569588493465</v>
      </c>
      <c r="M48" s="38">
        <f t="shared" si="14"/>
        <v>169.33139534883719</v>
      </c>
      <c r="N48" s="26">
        <f t="shared" si="1"/>
        <v>-0.1368236018855796</v>
      </c>
      <c r="O48" s="26">
        <f t="shared" si="2"/>
        <v>-0.17254373035182952</v>
      </c>
      <c r="P48" s="40">
        <f t="shared" si="3"/>
        <v>-9.7384317483037233E-2</v>
      </c>
      <c r="Q48" s="39"/>
      <c r="R48" s="60">
        <f>'Inflation Rate'!C55</f>
        <v>2.8985500000000001E-2</v>
      </c>
      <c r="S48" s="8">
        <f t="shared" si="4"/>
        <v>-0.12979687457751321</v>
      </c>
      <c r="T48" s="8">
        <f t="shared" si="5"/>
        <v>3.172542275862833E-3</v>
      </c>
      <c r="U48" s="8">
        <f t="shared" si="6"/>
        <v>3.7886470184710808E-2</v>
      </c>
      <c r="V48" s="8">
        <f t="shared" si="7"/>
        <v>-3.5155776638779224E-2</v>
      </c>
      <c r="W48" s="8">
        <f t="shared" si="8"/>
        <v>-1.754574821346111E-3</v>
      </c>
      <c r="X48" s="8">
        <f t="shared" si="9"/>
        <v>-2.927998865561332E-2</v>
      </c>
    </row>
    <row r="49" spans="1:24">
      <c r="A49" s="25">
        <v>1958</v>
      </c>
      <c r="B49" s="26">
        <f>('S&amp;P 500 &amp; Raw Data'!B34-'S&amp;P 500 &amp; Raw Data'!B33+'S&amp;P 500 &amp; Raw Data'!C34)/'S&amp;P 500 &amp; Raw Data'!B33</f>
        <v>0.43719954988747184</v>
      </c>
      <c r="C49" s="26">
        <f>'T. Bill rates'!C36</f>
        <v>1.7708333333333333E-2</v>
      </c>
      <c r="D49" s="26">
        <f>'S&amp;P 500 &amp; Raw Data'!F34</f>
        <v>-2.0990181755274694E-2</v>
      </c>
      <c r="E49" s="26">
        <f>'S&amp;P 500 &amp; Raw Data'!J34</f>
        <v>6.4300928973360261E-2</v>
      </c>
      <c r="F49" s="26">
        <f>'Home Prices'!B34/'Home Prices'!B33-1</f>
        <v>6.6152149944873617E-3</v>
      </c>
      <c r="G49" s="26">
        <f>'Gold Prices'!B33/'Gold Prices'!B32-1</f>
        <v>4.2918454935620964E-3</v>
      </c>
      <c r="H49" s="38">
        <f t="shared" si="10"/>
        <v>1435.8401808531264</v>
      </c>
      <c r="I49" s="38">
        <f t="shared" si="11"/>
        <v>144.95224783971605</v>
      </c>
      <c r="J49" s="38">
        <f t="shared" si="12"/>
        <v>220.38794814929315</v>
      </c>
      <c r="K49" s="38">
        <f t="shared" si="13"/>
        <v>434.11489226008382</v>
      </c>
      <c r="L49" s="38">
        <f t="shared" si="14"/>
        <v>259.02796068681954</v>
      </c>
      <c r="M49" s="38">
        <f t="shared" si="14"/>
        <v>170.05813953488368</v>
      </c>
      <c r="N49" s="26">
        <f t="shared" si="1"/>
        <v>0.41949121655413851</v>
      </c>
      <c r="O49" s="26">
        <f t="shared" si="2"/>
        <v>0.45818973164274651</v>
      </c>
      <c r="P49" s="40">
        <f t="shared" si="3"/>
        <v>0.37289862091411158</v>
      </c>
      <c r="Q49" s="39"/>
      <c r="R49" s="60">
        <f>'Inflation Rate'!C56</f>
        <v>1.7605599999999999E-2</v>
      </c>
      <c r="S49" s="8">
        <f t="shared" si="4"/>
        <v>0.41233455268669106</v>
      </c>
      <c r="T49" s="8">
        <f t="shared" si="5"/>
        <v>1.0095594337666824E-4</v>
      </c>
      <c r="U49" s="8">
        <f t="shared" si="6"/>
        <v>-3.7928035925976267E-2</v>
      </c>
      <c r="V49" s="8">
        <f t="shared" si="7"/>
        <v>4.5887452833750286E-2</v>
      </c>
      <c r="W49" s="8">
        <f t="shared" si="8"/>
        <v>-1.0800240294975394E-2</v>
      </c>
      <c r="X49" s="8">
        <f t="shared" si="9"/>
        <v>-1.3083413167574887E-2</v>
      </c>
    </row>
    <row r="50" spans="1:24">
      <c r="A50" s="25">
        <v>1959</v>
      </c>
      <c r="B50" s="26">
        <f>('S&amp;P 500 &amp; Raw Data'!B35-'S&amp;P 500 &amp; Raw Data'!B34+'S&amp;P 500 &amp; Raw Data'!C35)/'S&amp;P 500 &amp; Raw Data'!B34</f>
        <v>0.12056457163557326</v>
      </c>
      <c r="C50" s="26">
        <f>'T. Bill rates'!C37</f>
        <v>3.3858333333333331E-2</v>
      </c>
      <c r="D50" s="26">
        <f>'S&amp;P 500 &amp; Raw Data'!F35</f>
        <v>-2.6466312591385065E-2</v>
      </c>
      <c r="E50" s="26">
        <f>'S&amp;P 500 &amp; Raw Data'!J35</f>
        <v>1.5743430895022732E-2</v>
      </c>
      <c r="F50" s="26">
        <f>'Home Prices'!B35/'Home Prices'!B34-1</f>
        <v>1.0952902519167917E-3</v>
      </c>
      <c r="G50" s="26">
        <f>'Gold Prices'!B34/'Gold Prices'!B33-1</f>
        <v>0</v>
      </c>
      <c r="H50" s="38">
        <f t="shared" si="10"/>
        <v>1608.9516371948275</v>
      </c>
      <c r="I50" s="38">
        <f t="shared" si="11"/>
        <v>149.86008936448911</v>
      </c>
      <c r="J50" s="38">
        <f t="shared" si="12"/>
        <v>214.55509182219998</v>
      </c>
      <c r="K50" s="38">
        <f t="shared" si="13"/>
        <v>440.94935006688075</v>
      </c>
      <c r="L50" s="38">
        <f t="shared" si="14"/>
        <v>259.31167148713371</v>
      </c>
      <c r="M50" s="38">
        <f t="shared" si="14"/>
        <v>170.05813953488368</v>
      </c>
      <c r="N50" s="26">
        <f t="shared" si="1"/>
        <v>8.6706238302239919E-2</v>
      </c>
      <c r="O50" s="26">
        <f t="shared" si="2"/>
        <v>0.14703088422695831</v>
      </c>
      <c r="P50" s="40">
        <f t="shared" si="3"/>
        <v>0.10482114074055052</v>
      </c>
      <c r="Q50" s="39"/>
      <c r="R50" s="60">
        <f>'Inflation Rate'!C57</f>
        <v>1.7301E-2</v>
      </c>
      <c r="S50" s="8">
        <f t="shared" si="4"/>
        <v>0.1015073922423877</v>
      </c>
      <c r="T50" s="8">
        <f t="shared" si="5"/>
        <v>1.6275746640702415E-2</v>
      </c>
      <c r="U50" s="8">
        <f t="shared" si="6"/>
        <v>-4.3022972150214223E-2</v>
      </c>
      <c r="V50" s="8">
        <f t="shared" si="7"/>
        <v>-1.5310798917697044E-3</v>
      </c>
      <c r="W50" s="8">
        <f t="shared" si="8"/>
        <v>-1.5930103035466603E-2</v>
      </c>
      <c r="X50" s="8">
        <f t="shared" si="9"/>
        <v>-1.7006765942430002E-2</v>
      </c>
    </row>
    <row r="51" spans="1:24">
      <c r="A51" s="25">
        <v>1960</v>
      </c>
      <c r="B51" s="26">
        <f>('S&amp;P 500 &amp; Raw Data'!B36-'S&amp;P 500 &amp; Raw Data'!B35+'S&amp;P 500 &amp; Raw Data'!C36)/'S&amp;P 500 &amp; Raw Data'!B35</f>
        <v>3.36535314743695E-3</v>
      </c>
      <c r="C51" s="26">
        <f>'T. Bill rates'!C38</f>
        <v>2.8833333333333332E-2</v>
      </c>
      <c r="D51" s="26">
        <f>'S&amp;P 500 &amp; Raw Data'!F36</f>
        <v>0.11639503690963365</v>
      </c>
      <c r="E51" s="26">
        <f>'S&amp;P 500 &amp; Raw Data'!J36</f>
        <v>6.6631871633034342E-2</v>
      </c>
      <c r="F51" s="26">
        <f>'Home Prices'!B36/'Home Prices'!B35-1</f>
        <v>7.6586433260392717E-3</v>
      </c>
      <c r="G51" s="26">
        <f>'Gold Prices'!B35/'Gold Prices'!B34-1</f>
        <v>4.8433048433049741E-3</v>
      </c>
      <c r="H51" s="38">
        <f t="shared" si="10"/>
        <v>1614.366327651135</v>
      </c>
      <c r="I51" s="38">
        <f t="shared" si="11"/>
        <v>154.18105527449853</v>
      </c>
      <c r="J51" s="38">
        <f t="shared" si="12"/>
        <v>239.52823965399477</v>
      </c>
      <c r="K51" s="38">
        <f t="shared" si="13"/>
        <v>470.33063055720703</v>
      </c>
      <c r="L51" s="38">
        <f t="shared" si="14"/>
        <v>261.29764708933271</v>
      </c>
      <c r="M51" s="38">
        <f t="shared" si="14"/>
        <v>170.8817829457364</v>
      </c>
      <c r="N51" s="26">
        <f t="shared" ref="N51:N82" si="15">B51-C51</f>
        <v>-2.5467980185896383E-2</v>
      </c>
      <c r="O51" s="26">
        <f t="shared" ref="O51:O82" si="16">B51-D51</f>
        <v>-0.1130296837621967</v>
      </c>
      <c r="P51" s="40">
        <f t="shared" ref="P51:P82" si="17">B51-E51</f>
        <v>-6.3266518485597389E-2</v>
      </c>
      <c r="Q51" s="40">
        <f t="shared" ref="Q51:Q82" si="18">((H51/100)^(1/(A51-$A$19+1)))-((J51/100)^(1/(A51-$A$19+1)))</f>
        <v>6.1119788031217315E-2</v>
      </c>
      <c r="R51" s="60">
        <f>'Inflation Rate'!C58</f>
        <v>1.36054E-2</v>
      </c>
      <c r="S51" s="8">
        <f t="shared" ref="S51:S82" si="19">(1+B51)/(1+$R51)-1</f>
        <v>-1.0102596979616685E-2</v>
      </c>
      <c r="T51" s="8">
        <f t="shared" ref="T51:T82" si="20">(1+C51)/(1+$R51)-1</f>
        <v>1.5023532168764175E-2</v>
      </c>
      <c r="U51" s="8">
        <f t="shared" ref="U51:U82" si="21">(1+D51)/(1+$R51)-1</f>
        <v>0.10140991445944691</v>
      </c>
      <c r="V51" s="8">
        <f t="shared" ref="V51:V82" si="22">(1+E51)/(1+$R51)-1</f>
        <v>5.231470908998137E-2</v>
      </c>
      <c r="W51" s="8">
        <f t="shared" ref="W51:W82" si="23">(1+F51)/(1+$R51)-1</f>
        <v>-5.8669346808539746E-3</v>
      </c>
      <c r="X51" s="8">
        <f t="shared" ref="X51:X82" si="24">(1+G51)/(1+$R51)-1</f>
        <v>-8.6444835008723242E-3</v>
      </c>
    </row>
    <row r="52" spans="1:24">
      <c r="A52" s="25">
        <v>1961</v>
      </c>
      <c r="B52" s="26">
        <f>('S&amp;P 500 &amp; Raw Data'!B37-'S&amp;P 500 &amp; Raw Data'!B36+'S&amp;P 500 &amp; Raw Data'!C37)/'S&amp;P 500 &amp; Raw Data'!B36</f>
        <v>0.26637712958182752</v>
      </c>
      <c r="C52" s="26">
        <f>'T. Bill rates'!C39</f>
        <v>2.3541666666666666E-2</v>
      </c>
      <c r="D52" s="26">
        <f>'S&amp;P 500 &amp; Raw Data'!F37</f>
        <v>2.0609208076323167E-2</v>
      </c>
      <c r="E52" s="26">
        <f>'S&amp;P 500 &amp; Raw Data'!J37</f>
        <v>5.0999999999999997E-2</v>
      </c>
      <c r="F52" s="26">
        <f>'Home Prices'!B37/'Home Prices'!B36-1</f>
        <v>9.7719869706840434E-3</v>
      </c>
      <c r="G52" s="26">
        <f>'Gold Prices'!B36/'Gold Prices'!B35-1</f>
        <v>-5.6705415367175327E-4</v>
      </c>
      <c r="H52" s="38">
        <f t="shared" ref="H52:H83" si="25">H51*(1+B52)</f>
        <v>2044.3965961044005</v>
      </c>
      <c r="I52" s="38">
        <f t="shared" ref="I52:I83" si="26">I51*(1+C52)</f>
        <v>157.81073428408567</v>
      </c>
      <c r="J52" s="38">
        <f t="shared" ref="J52:J83" si="27">J51*(1+D52)</f>
        <v>244.46472698517934</v>
      </c>
      <c r="K52" s="38">
        <f t="shared" ref="K52:K83" si="28">K51*(1+E52)</f>
        <v>494.31749271562455</v>
      </c>
      <c r="L52" s="38">
        <f t="shared" ref="L52:M83" si="29">L51*(1+F52)</f>
        <v>263.85104429216005</v>
      </c>
      <c r="M52" s="38">
        <f t="shared" si="29"/>
        <v>170.7848837209302</v>
      </c>
      <c r="N52" s="26">
        <f t="shared" si="15"/>
        <v>0.24283546291516087</v>
      </c>
      <c r="O52" s="26">
        <f t="shared" si="16"/>
        <v>0.24576792150550436</v>
      </c>
      <c r="P52" s="40">
        <f t="shared" si="17"/>
        <v>0.21537712958182753</v>
      </c>
      <c r="Q52" s="40">
        <f t="shared" si="18"/>
        <v>6.6173591829972622E-2</v>
      </c>
      <c r="R52" s="60">
        <f>'Inflation Rate'!C59</f>
        <v>6.7113999999999993E-3</v>
      </c>
      <c r="S52" s="8">
        <f t="shared" si="19"/>
        <v>0.25793462712533866</v>
      </c>
      <c r="T52" s="8">
        <f t="shared" si="20"/>
        <v>1.6718065044924124E-2</v>
      </c>
      <c r="U52" s="8">
        <f t="shared" si="21"/>
        <v>1.3805156151329268E-2</v>
      </c>
      <c r="V52" s="8">
        <f t="shared" si="22"/>
        <v>4.3993343077271208E-2</v>
      </c>
      <c r="W52" s="8">
        <f t="shared" si="23"/>
        <v>3.0401830859212442E-3</v>
      </c>
      <c r="X52" s="8">
        <f t="shared" si="24"/>
        <v>-7.2299311934599375E-3</v>
      </c>
    </row>
    <row r="53" spans="1:24">
      <c r="A53" s="25">
        <v>1962</v>
      </c>
      <c r="B53" s="26">
        <f>('S&amp;P 500 &amp; Raw Data'!B38-'S&amp;P 500 &amp; Raw Data'!B37+'S&amp;P 500 &amp; Raw Data'!C38)/'S&amp;P 500 &amp; Raw Data'!B37</f>
        <v>-8.8114605171208879E-2</v>
      </c>
      <c r="C53" s="26">
        <f>'T. Bill rates'!C40</f>
        <v>2.7733333333333336E-2</v>
      </c>
      <c r="D53" s="26">
        <f>'S&amp;P 500 &amp; Raw Data'!F38</f>
        <v>5.693544054008462E-2</v>
      </c>
      <c r="E53" s="26">
        <f>'S&amp;P 500 &amp; Raw Data'!J38</f>
        <v>6.4953279936065755E-2</v>
      </c>
      <c r="F53" s="26">
        <f>'Home Prices'!B38/'Home Prices'!B37-1</f>
        <v>3.2258064516126339E-3</v>
      </c>
      <c r="G53" s="26">
        <f>'Gold Prices'!B37/'Gold Prices'!B36-1</f>
        <v>-5.6737588652489013E-4</v>
      </c>
      <c r="H53" s="38">
        <f t="shared" si="25"/>
        <v>1864.2553972252979</v>
      </c>
      <c r="I53" s="38">
        <f t="shared" si="26"/>
        <v>162.18735198156432</v>
      </c>
      <c r="J53" s="38">
        <f t="shared" si="27"/>
        <v>258.38343391259201</v>
      </c>
      <c r="K53" s="38">
        <f t="shared" si="28"/>
        <v>526.42503519727666</v>
      </c>
      <c r="L53" s="38">
        <f t="shared" si="29"/>
        <v>264.70217669310244</v>
      </c>
      <c r="M53" s="38">
        <f t="shared" si="29"/>
        <v>170.68798449612399</v>
      </c>
      <c r="N53" s="26">
        <f t="shared" si="15"/>
        <v>-0.11584793850454221</v>
      </c>
      <c r="O53" s="26">
        <f t="shared" si="16"/>
        <v>-0.14505004571129348</v>
      </c>
      <c r="P53" s="40">
        <f t="shared" si="17"/>
        <v>-0.15306788510727465</v>
      </c>
      <c r="Q53" s="40">
        <f t="shared" si="18"/>
        <v>5.9683465378989942E-2</v>
      </c>
      <c r="R53" s="60">
        <f>'Inflation Rate'!C60</f>
        <v>1.3333299999999999E-2</v>
      </c>
      <c r="S53" s="8">
        <f t="shared" si="19"/>
        <v>-0.10011306760688599</v>
      </c>
      <c r="T53" s="8">
        <f t="shared" si="20"/>
        <v>1.4210559677978907E-2</v>
      </c>
      <c r="U53" s="8">
        <f t="shared" si="21"/>
        <v>4.302842957996611E-2</v>
      </c>
      <c r="V53" s="8">
        <f t="shared" si="22"/>
        <v>5.0940771349432312E-2</v>
      </c>
      <c r="W53" s="8">
        <f t="shared" si="23"/>
        <v>-9.9745005403328868E-3</v>
      </c>
      <c r="X53" s="8">
        <f t="shared" si="24"/>
        <v>-1.3717772707681597E-2</v>
      </c>
    </row>
    <row r="54" spans="1:24">
      <c r="A54" s="25">
        <v>1963</v>
      </c>
      <c r="B54" s="26">
        <f>('S&amp;P 500 &amp; Raw Data'!B39-'S&amp;P 500 &amp; Raw Data'!B38+'S&amp;P 500 &amp; Raw Data'!C39)/'S&amp;P 500 &amp; Raw Data'!B38</f>
        <v>0.22611927099841514</v>
      </c>
      <c r="C54" s="26">
        <f>'T. Bill rates'!C41</f>
        <v>3.1591666666666664E-2</v>
      </c>
      <c r="D54" s="26">
        <f>'S&amp;P 500 &amp; Raw Data'!F39</f>
        <v>1.6841620739546127E-2</v>
      </c>
      <c r="E54" s="26">
        <f>'S&amp;P 500 &amp; Raw Data'!J39</f>
        <v>5.4644805711862345E-2</v>
      </c>
      <c r="F54" s="26">
        <f>'Home Prices'!B39/'Home Prices'!B38-1</f>
        <v>2.143622722400873E-2</v>
      </c>
      <c r="G54" s="26">
        <f>'Gold Prices'!B38/'Gold Prices'!B37-1</f>
        <v>-3.9738858927048648E-3</v>
      </c>
      <c r="H54" s="38">
        <f t="shared" si="25"/>
        <v>2285.7994686007432</v>
      </c>
      <c r="I54" s="38">
        <f t="shared" si="26"/>
        <v>167.31112074291525</v>
      </c>
      <c r="J54" s="38">
        <f t="shared" si="27"/>
        <v>262.73502971192949</v>
      </c>
      <c r="K54" s="38">
        <f t="shared" si="28"/>
        <v>555.19142896749213</v>
      </c>
      <c r="L54" s="38">
        <f t="shared" si="29"/>
        <v>270.37639269938552</v>
      </c>
      <c r="M54" s="38">
        <f t="shared" si="29"/>
        <v>170.00968992248062</v>
      </c>
      <c r="N54" s="26">
        <f t="shared" si="15"/>
        <v>0.19452760433174848</v>
      </c>
      <c r="O54" s="26">
        <f t="shared" si="16"/>
        <v>0.20927765025886902</v>
      </c>
      <c r="P54" s="40">
        <f t="shared" si="17"/>
        <v>0.1714744652865528</v>
      </c>
      <c r="Q54" s="40">
        <f t="shared" si="18"/>
        <v>6.3618993911514821E-2</v>
      </c>
      <c r="R54" s="60">
        <f>'Inflation Rate'!C61</f>
        <v>1.6447400000000001E-2</v>
      </c>
      <c r="S54" s="8">
        <f t="shared" si="19"/>
        <v>0.20627911586808634</v>
      </c>
      <c r="T54" s="8">
        <f t="shared" si="20"/>
        <v>1.4899213345094475E-2</v>
      </c>
      <c r="U54" s="8">
        <f t="shared" si="21"/>
        <v>3.8784175112849262E-4</v>
      </c>
      <c r="V54" s="8">
        <f t="shared" si="22"/>
        <v>3.7579323545775312E-2</v>
      </c>
      <c r="W54" s="8">
        <f t="shared" si="23"/>
        <v>4.9081017119121384E-3</v>
      </c>
      <c r="X54" s="8">
        <f t="shared" si="24"/>
        <v>-2.0090843749223986E-2</v>
      </c>
    </row>
    <row r="55" spans="1:24">
      <c r="A55" s="25">
        <v>1964</v>
      </c>
      <c r="B55" s="26">
        <f>('S&amp;P 500 &amp; Raw Data'!B40-'S&amp;P 500 &amp; Raw Data'!B39+'S&amp;P 500 &amp; Raw Data'!C40)/'S&amp;P 500 &amp; Raw Data'!B39</f>
        <v>0.16415455878432425</v>
      </c>
      <c r="C55" s="26">
        <f>'T. Bill rates'!C42</f>
        <v>3.5466666666666667E-2</v>
      </c>
      <c r="D55" s="26">
        <f>'S&amp;P 500 &amp; Raw Data'!F40</f>
        <v>3.7280648911540815E-2</v>
      </c>
      <c r="E55" s="26">
        <f>'S&amp;P 500 &amp; Raw Data'!J40</f>
        <v>5.1617392722850271E-2</v>
      </c>
      <c r="F55" s="26">
        <f>'Home Prices'!B40/'Home Prices'!B39-1</f>
        <v>1.2591815320041944E-2</v>
      </c>
      <c r="G55" s="26">
        <f>'Gold Prices'!B39/'Gold Prices'!B38-1</f>
        <v>2.8498147620403813E-4</v>
      </c>
      <c r="H55" s="38">
        <f t="shared" si="25"/>
        <v>2661.0238718383412</v>
      </c>
      <c r="I55" s="38">
        <f t="shared" si="26"/>
        <v>173.24508849193066</v>
      </c>
      <c r="J55" s="38">
        <f t="shared" si="27"/>
        <v>272.52996211138321</v>
      </c>
      <c r="K55" s="38">
        <f t="shared" si="28"/>
        <v>583.84896299286754</v>
      </c>
      <c r="L55" s="38">
        <f t="shared" si="29"/>
        <v>273.78092230315531</v>
      </c>
      <c r="M55" s="38">
        <f t="shared" si="29"/>
        <v>170.05813953488371</v>
      </c>
      <c r="N55" s="26">
        <f t="shared" si="15"/>
        <v>0.12868789211765758</v>
      </c>
      <c r="O55" s="26">
        <f t="shared" si="16"/>
        <v>0.12687390987278344</v>
      </c>
      <c r="P55" s="40">
        <f t="shared" si="17"/>
        <v>0.11253716606147399</v>
      </c>
      <c r="Q55" s="40">
        <f t="shared" si="18"/>
        <v>6.5267777442658215E-2</v>
      </c>
      <c r="R55" s="60">
        <f>'Inflation Rate'!C62</f>
        <v>9.7087000000000007E-3</v>
      </c>
      <c r="S55" s="8">
        <f t="shared" si="19"/>
        <v>0.15296080818588997</v>
      </c>
      <c r="T55" s="8">
        <f t="shared" si="20"/>
        <v>2.5510294866892602E-2</v>
      </c>
      <c r="U55" s="8">
        <f t="shared" si="21"/>
        <v>2.7306835042167021E-2</v>
      </c>
      <c r="V55" s="8">
        <f t="shared" si="22"/>
        <v>4.1505726080056871E-2</v>
      </c>
      <c r="W55" s="8">
        <f t="shared" si="23"/>
        <v>2.8553931644264008E-3</v>
      </c>
      <c r="X55" s="8">
        <f t="shared" si="24"/>
        <v>-9.333106195674068E-3</v>
      </c>
    </row>
    <row r="56" spans="1:24">
      <c r="A56" s="25">
        <v>1965</v>
      </c>
      <c r="B56" s="26">
        <f>('S&amp;P 500 &amp; Raw Data'!B41-'S&amp;P 500 &amp; Raw Data'!B40+'S&amp;P 500 &amp; Raw Data'!C41)/'S&amp;P 500 &amp; Raw Data'!B40</f>
        <v>0.12399242477876114</v>
      </c>
      <c r="C56" s="26">
        <f>'T. Bill rates'!C43</f>
        <v>3.9491666666666668E-2</v>
      </c>
      <c r="D56" s="26">
        <f>'S&amp;P 500 &amp; Raw Data'!F41</f>
        <v>7.1885509359262342E-3</v>
      </c>
      <c r="E56" s="26">
        <f>'S&amp;P 500 &amp; Raw Data'!J41</f>
        <v>3.1900094622538809E-2</v>
      </c>
      <c r="F56" s="26">
        <f>'Home Prices'!B41/'Home Prices'!B40-1</f>
        <v>1.6580310880829119E-2</v>
      </c>
      <c r="G56" s="26">
        <f>'Gold Prices'!B40/'Gold Prices'!B39-1</f>
        <v>5.6980056980049376E-4</v>
      </c>
      <c r="H56" s="38">
        <f t="shared" si="25"/>
        <v>2990.9706741017444</v>
      </c>
      <c r="I56" s="38">
        <f t="shared" si="26"/>
        <v>180.08682577829117</v>
      </c>
      <c r="J56" s="38">
        <f t="shared" si="27"/>
        <v>274.48905762558695</v>
      </c>
      <c r="K56" s="38">
        <f t="shared" si="28"/>
        <v>602.47380015761109</v>
      </c>
      <c r="L56" s="38">
        <f t="shared" si="29"/>
        <v>278.32029510818177</v>
      </c>
      <c r="M56" s="38">
        <f t="shared" si="29"/>
        <v>170.15503875968989</v>
      </c>
      <c r="N56" s="26">
        <f t="shared" si="15"/>
        <v>8.4500758112094482E-2</v>
      </c>
      <c r="O56" s="26">
        <f t="shared" si="16"/>
        <v>0.11680387384283492</v>
      </c>
      <c r="P56" s="40">
        <f t="shared" si="17"/>
        <v>9.2092330156222341E-2</v>
      </c>
      <c r="Q56" s="40">
        <f t="shared" si="18"/>
        <v>6.6617941689874449E-2</v>
      </c>
      <c r="R56" s="60">
        <f>'Inflation Rate'!C63</f>
        <v>1.9230799999999999E-2</v>
      </c>
      <c r="S56" s="8">
        <f t="shared" si="19"/>
        <v>0.10278498724603002</v>
      </c>
      <c r="T56" s="8">
        <f t="shared" si="20"/>
        <v>1.9878585563413598E-2</v>
      </c>
      <c r="U56" s="8">
        <f t="shared" si="21"/>
        <v>-1.1815036460901651E-2</v>
      </c>
      <c r="V56" s="8">
        <f t="shared" si="22"/>
        <v>1.2430250952520927E-2</v>
      </c>
      <c r="W56" s="8">
        <f t="shared" si="23"/>
        <v>-2.6004798120022876E-3</v>
      </c>
      <c r="X56" s="8">
        <f t="shared" si="24"/>
        <v>-1.8308904548606231E-2</v>
      </c>
    </row>
    <row r="57" spans="1:24">
      <c r="A57" s="25">
        <v>1966</v>
      </c>
      <c r="B57" s="26">
        <f>('S&amp;P 500 &amp; Raw Data'!B42-'S&amp;P 500 &amp; Raw Data'!B41+'S&amp;P 500 &amp; Raw Data'!C42)/'S&amp;P 500 &amp; Raw Data'!B41</f>
        <v>-9.9709542356377898E-2</v>
      </c>
      <c r="C57" s="26">
        <f>'T. Bill rates'!C44</f>
        <v>4.8625000000000002E-2</v>
      </c>
      <c r="D57" s="26">
        <f>'S&amp;P 500 &amp; Raw Data'!F42</f>
        <v>2.9079409324299622E-2</v>
      </c>
      <c r="E57" s="26">
        <f>'S&amp;P 500 &amp; Raw Data'!J42</f>
        <v>-3.4453615975776369E-2</v>
      </c>
      <c r="F57" s="26">
        <f>'Home Prices'!B42/'Home Prices'!B41-1</f>
        <v>1.2232415902140525E-2</v>
      </c>
      <c r="G57" s="26">
        <f>'Gold Prices'!B41/'Gold Prices'!B40-1</f>
        <v>2.8473804100248579E-4</v>
      </c>
      <c r="H57" s="38">
        <f t="shared" si="25"/>
        <v>2692.7423569857124</v>
      </c>
      <c r="I57" s="38">
        <f t="shared" si="26"/>
        <v>188.84354768176055</v>
      </c>
      <c r="J57" s="38">
        <f t="shared" si="27"/>
        <v>282.47103728732264</v>
      </c>
      <c r="K57" s="38">
        <f t="shared" si="28"/>
        <v>581.71639921151416</v>
      </c>
      <c r="L57" s="38">
        <f t="shared" si="29"/>
        <v>281.72482471195156</v>
      </c>
      <c r="M57" s="38">
        <f t="shared" si="29"/>
        <v>170.20348837209303</v>
      </c>
      <c r="N57" s="26">
        <f t="shared" si="15"/>
        <v>-0.14833454235637789</v>
      </c>
      <c r="O57" s="26">
        <f t="shared" si="16"/>
        <v>-0.12878895168067753</v>
      </c>
      <c r="P57" s="40">
        <f t="shared" si="17"/>
        <v>-6.5255926380601528E-2</v>
      </c>
      <c r="Q57" s="40">
        <f t="shared" si="18"/>
        <v>6.1123719679815336E-2</v>
      </c>
      <c r="R57" s="60">
        <f>'Inflation Rate'!C64</f>
        <v>3.4591200000000003E-2</v>
      </c>
      <c r="S57" s="8">
        <f t="shared" si="19"/>
        <v>-0.12981044334842384</v>
      </c>
      <c r="T57" s="8">
        <f t="shared" si="20"/>
        <v>1.3564584736464047E-2</v>
      </c>
      <c r="U57" s="8">
        <f t="shared" si="21"/>
        <v>-5.3275058551631727E-3</v>
      </c>
      <c r="V57" s="8">
        <f t="shared" si="22"/>
        <v>-6.6736326363278864E-2</v>
      </c>
      <c r="W57" s="8">
        <f t="shared" si="23"/>
        <v>-2.1611225861827732E-2</v>
      </c>
      <c r="X57" s="8">
        <f t="shared" si="24"/>
        <v>-3.3159437233757139E-2</v>
      </c>
    </row>
    <row r="58" spans="1:24">
      <c r="A58" s="25">
        <v>1967</v>
      </c>
      <c r="B58" s="26">
        <f>('S&amp;P 500 &amp; Raw Data'!B43-'S&amp;P 500 &amp; Raw Data'!B42+'S&amp;P 500 &amp; Raw Data'!C43)/'S&amp;P 500 &amp; Raw Data'!B42</f>
        <v>0.23802966513133328</v>
      </c>
      <c r="C58" s="26">
        <f>'T. Bill rates'!C45</f>
        <v>4.306666666666667E-2</v>
      </c>
      <c r="D58" s="26">
        <f>'S&amp;P 500 &amp; Raw Data'!F43</f>
        <v>-1.5806209932824666E-2</v>
      </c>
      <c r="E58" s="26">
        <f>'S&amp;P 500 &amp; Raw Data'!J43</f>
        <v>8.9522661484468247E-3</v>
      </c>
      <c r="F58" s="26">
        <f>'Home Prices'!B43/'Home Prices'!B42-1</f>
        <v>2.3162134944612278E-2</v>
      </c>
      <c r="G58" s="26">
        <f>'Gold Prices'!B42/'Gold Prices'!B41-1</f>
        <v>-5.1238257899230977E-3</v>
      </c>
      <c r="H58" s="38">
        <f t="shared" si="25"/>
        <v>3333.6949185039784</v>
      </c>
      <c r="I58" s="38">
        <f t="shared" si="26"/>
        <v>196.9764098019217</v>
      </c>
      <c r="J58" s="38">
        <f t="shared" si="27"/>
        <v>278.0062407720165</v>
      </c>
      <c r="K58" s="38">
        <f t="shared" si="28"/>
        <v>586.92407924017186</v>
      </c>
      <c r="L58" s="38">
        <f t="shared" si="29"/>
        <v>288.25017311917702</v>
      </c>
      <c r="M58" s="38">
        <f t="shared" si="29"/>
        <v>169.33139534883722</v>
      </c>
      <c r="N58" s="26">
        <f t="shared" si="15"/>
        <v>0.19496299846466661</v>
      </c>
      <c r="O58" s="26">
        <f t="shared" si="16"/>
        <v>0.25383587506415795</v>
      </c>
      <c r="P58" s="40">
        <f t="shared" si="17"/>
        <v>0.22907739898288645</v>
      </c>
      <c r="Q58" s="40">
        <f t="shared" si="18"/>
        <v>6.5732838776739522E-2</v>
      </c>
      <c r="R58" s="60">
        <f>'Inflation Rate'!C65</f>
        <v>3.0395099999999998E-2</v>
      </c>
      <c r="S58" s="8">
        <f t="shared" si="19"/>
        <v>0.20150965889815775</v>
      </c>
      <c r="T58" s="8">
        <f t="shared" si="20"/>
        <v>1.2297774578573284E-2</v>
      </c>
      <c r="U58" s="8">
        <f t="shared" si="21"/>
        <v>-4.4838441033759446E-2</v>
      </c>
      <c r="V58" s="8">
        <f t="shared" si="22"/>
        <v>-2.0810302622317534E-2</v>
      </c>
      <c r="W58" s="8">
        <f t="shared" si="23"/>
        <v>-7.0196035048960548E-3</v>
      </c>
      <c r="X58" s="8">
        <f t="shared" si="24"/>
        <v>-3.4471171097303466E-2</v>
      </c>
    </row>
    <row r="59" spans="1:24">
      <c r="A59" s="25">
        <v>1968</v>
      </c>
      <c r="B59" s="26">
        <f>('S&amp;P 500 &amp; Raw Data'!B44-'S&amp;P 500 &amp; Raw Data'!B43+'S&amp;P 500 &amp; Raw Data'!C44)/'S&amp;P 500 &amp; Raw Data'!B43</f>
        <v>0.10814862651601535</v>
      </c>
      <c r="C59" s="26">
        <f>'T. Bill rates'!C46</f>
        <v>5.3383333333333331E-2</v>
      </c>
      <c r="D59" s="26">
        <f>'S&amp;P 500 &amp; Raw Data'!F44</f>
        <v>3.2746196950768365E-2</v>
      </c>
      <c r="E59" s="26">
        <f>'S&amp;P 500 &amp; Raw Data'!J44</f>
        <v>4.845146224309746E-2</v>
      </c>
      <c r="F59" s="26">
        <f>'Home Prices'!B44/'Home Prices'!B43-1</f>
        <v>4.1338582677165281E-2</v>
      </c>
      <c r="G59" s="26">
        <f>'Gold Prices'!B43/'Gold Prices'!B42-1</f>
        <v>0.12474964234620889</v>
      </c>
      <c r="H59" s="38">
        <f t="shared" si="25"/>
        <v>3694.2294451636035</v>
      </c>
      <c r="I59" s="38">
        <f t="shared" si="26"/>
        <v>207.49166714518097</v>
      </c>
      <c r="J59" s="38">
        <f t="shared" si="27"/>
        <v>287.10988788587969</v>
      </c>
      <c r="K59" s="38">
        <f t="shared" si="28"/>
        <v>615.36140910504173</v>
      </c>
      <c r="L59" s="38">
        <f t="shared" si="29"/>
        <v>300.16602673237134</v>
      </c>
      <c r="M59" s="38">
        <f t="shared" si="29"/>
        <v>190.45542635658916</v>
      </c>
      <c r="N59" s="26">
        <f t="shared" si="15"/>
        <v>5.4765293182682022E-2</v>
      </c>
      <c r="O59" s="26">
        <f t="shared" si="16"/>
        <v>7.5402429565246981E-2</v>
      </c>
      <c r="P59" s="40">
        <f t="shared" si="17"/>
        <v>5.9697164272917894E-2</v>
      </c>
      <c r="Q59" s="40">
        <f t="shared" si="18"/>
        <v>6.596627828748769E-2</v>
      </c>
      <c r="R59" s="60">
        <f>'Inflation Rate'!C66</f>
        <v>4.7197599999999999E-2</v>
      </c>
      <c r="S59" s="8">
        <f t="shared" si="19"/>
        <v>5.8203940226768447E-2</v>
      </c>
      <c r="T59" s="8">
        <f t="shared" si="20"/>
        <v>5.906939944603895E-3</v>
      </c>
      <c r="U59" s="8">
        <f t="shared" si="21"/>
        <v>-1.3800072736255053E-2</v>
      </c>
      <c r="V59" s="8">
        <f t="shared" si="22"/>
        <v>1.1973501878703718E-3</v>
      </c>
      <c r="W59" s="8">
        <f t="shared" si="23"/>
        <v>-5.5949491507951699E-3</v>
      </c>
      <c r="X59" s="8">
        <f t="shared" si="24"/>
        <v>7.4056741866299847E-2</v>
      </c>
    </row>
    <row r="60" spans="1:24">
      <c r="A60" s="25">
        <v>1969</v>
      </c>
      <c r="B60" s="26">
        <f>('S&amp;P 500 &amp; Raw Data'!B45-'S&amp;P 500 &amp; Raw Data'!B44+'S&amp;P 500 &amp; Raw Data'!C45)/'S&amp;P 500 &amp; Raw Data'!B44</f>
        <v>-8.2413710764490639E-2</v>
      </c>
      <c r="C60" s="26">
        <f>'T. Bill rates'!C47</f>
        <v>6.6666666666666666E-2</v>
      </c>
      <c r="D60" s="26">
        <f>'S&amp;P 500 &amp; Raw Data'!F45</f>
        <v>-5.0140493209926106E-2</v>
      </c>
      <c r="E60" s="26">
        <f>'S&amp;P 500 &amp; Raw Data'!J45</f>
        <v>-2.0251642507921469E-2</v>
      </c>
      <c r="F60" s="26">
        <f>'Home Prices'!B45/'Home Prices'!B44-1</f>
        <v>6.9943289224952743E-2</v>
      </c>
      <c r="G60" s="26">
        <f>'Gold Prices'!B44/'Gold Prices'!B43-1</f>
        <v>5.0114474688374377E-2</v>
      </c>
      <c r="H60" s="38">
        <f t="shared" si="25"/>
        <v>3389.7742881722256</v>
      </c>
      <c r="I60" s="38">
        <f t="shared" si="26"/>
        <v>221.3244449548597</v>
      </c>
      <c r="J60" s="38">
        <f t="shared" si="27"/>
        <v>272.7140565018351</v>
      </c>
      <c r="K60" s="38">
        <f t="shared" si="28"/>
        <v>602.89932983467565</v>
      </c>
      <c r="L60" s="38">
        <f t="shared" si="29"/>
        <v>321.16062595561846</v>
      </c>
      <c r="M60" s="38">
        <f t="shared" si="29"/>
        <v>200</v>
      </c>
      <c r="N60" s="26">
        <f t="shared" si="15"/>
        <v>-0.14908037743115732</v>
      </c>
      <c r="O60" s="26">
        <f t="shared" si="16"/>
        <v>-3.2273217554564533E-2</v>
      </c>
      <c r="P60" s="40">
        <f t="shared" si="17"/>
        <v>-6.216206825656917E-2</v>
      </c>
      <c r="Q60" s="40">
        <f t="shared" si="18"/>
        <v>6.3333872734198771E-2</v>
      </c>
      <c r="R60" s="60">
        <f>'Inflation Rate'!C67</f>
        <v>6.19718E-2</v>
      </c>
      <c r="S60" s="8">
        <f t="shared" si="19"/>
        <v>-0.13595983505822917</v>
      </c>
      <c r="T60" s="8">
        <f t="shared" si="20"/>
        <v>4.4208957965423679E-3</v>
      </c>
      <c r="U60" s="8">
        <f t="shared" si="21"/>
        <v>-0.10556993435223616</v>
      </c>
      <c r="V60" s="8">
        <f t="shared" si="22"/>
        <v>-7.7425259793076906E-2</v>
      </c>
      <c r="W60" s="8">
        <f t="shared" si="23"/>
        <v>7.5063097013994273E-3</v>
      </c>
      <c r="X60" s="8">
        <f t="shared" si="24"/>
        <v>-1.1165386229300633E-2</v>
      </c>
    </row>
    <row r="61" spans="1:24">
      <c r="A61" s="25">
        <v>1970</v>
      </c>
      <c r="B61" s="26">
        <f>('S&amp;P 500 &amp; Raw Data'!B46-'S&amp;P 500 &amp; Raw Data'!B45+'S&amp;P 500 &amp; Raw Data'!C46)/'S&amp;P 500 &amp; Raw Data'!B45</f>
        <v>3.5611449054964189E-2</v>
      </c>
      <c r="C61" s="26">
        <f>'T. Bill rates'!C48</f>
        <v>6.3916666666666663E-2</v>
      </c>
      <c r="D61" s="26">
        <f>'S&amp;P 500 &amp; Raw Data'!F46</f>
        <v>0.16754737183412338</v>
      </c>
      <c r="E61" s="26">
        <f>'S&amp;P 500 &amp; Raw Data'!J46</f>
        <v>5.6495676569888728E-2</v>
      </c>
      <c r="F61" s="26">
        <f>'Home Prices'!B46/'Home Prices'!B45-1</f>
        <v>8.2155477031802038E-2</v>
      </c>
      <c r="G61" s="26">
        <f>'Gold Prices'!B45/'Gold Prices'!B44-1</f>
        <v>-9.4476744186046457E-2</v>
      </c>
      <c r="H61" s="38">
        <f t="shared" si="25"/>
        <v>3510.4890625432981</v>
      </c>
      <c r="I61" s="38">
        <f t="shared" si="26"/>
        <v>235.47076572822448</v>
      </c>
      <c r="J61" s="38">
        <f t="shared" si="27"/>
        <v>318.40657993094021</v>
      </c>
      <c r="K61" s="38">
        <f t="shared" si="28"/>
        <v>636.96053537721821</v>
      </c>
      <c r="L61" s="38">
        <f t="shared" si="29"/>
        <v>347.54573038483443</v>
      </c>
      <c r="M61" s="38">
        <f t="shared" si="29"/>
        <v>181.1046511627907</v>
      </c>
      <c r="N61" s="26">
        <f t="shared" si="15"/>
        <v>-2.8305217611702474E-2</v>
      </c>
      <c r="O61" s="26">
        <f t="shared" si="16"/>
        <v>-0.13193592277915919</v>
      </c>
      <c r="P61" s="40">
        <f t="shared" si="17"/>
        <v>-2.0884227514924539E-2</v>
      </c>
      <c r="Q61" s="40">
        <f t="shared" si="18"/>
        <v>5.8972566666315007E-2</v>
      </c>
      <c r="R61" s="60">
        <f>'Inflation Rate'!C68</f>
        <v>5.57029E-2</v>
      </c>
      <c r="S61" s="8">
        <f t="shared" si="19"/>
        <v>-1.9031349582383283E-2</v>
      </c>
      <c r="T61" s="8">
        <f t="shared" si="20"/>
        <v>7.7803770991502486E-3</v>
      </c>
      <c r="U61" s="8">
        <f t="shared" si="21"/>
        <v>0.10594313213890327</v>
      </c>
      <c r="V61" s="8">
        <f t="shared" si="22"/>
        <v>7.5094666301356305E-4</v>
      </c>
      <c r="W61" s="8">
        <f t="shared" si="23"/>
        <v>2.5056838464498021E-2</v>
      </c>
      <c r="X61" s="8">
        <f t="shared" si="24"/>
        <v>-0.14225559500314577</v>
      </c>
    </row>
    <row r="62" spans="1:24">
      <c r="A62" s="25">
        <v>1971</v>
      </c>
      <c r="B62" s="26">
        <f>('S&amp;P 500 &amp; Raw Data'!B47-'S&amp;P 500 &amp; Raw Data'!B46+'S&amp;P 500 &amp; Raw Data'!C47)/'S&amp;P 500 &amp; Raw Data'!B46</f>
        <v>0.14221150298426474</v>
      </c>
      <c r="C62" s="26">
        <f>'T. Bill rates'!C49</f>
        <v>4.3324999999999995E-2</v>
      </c>
      <c r="D62" s="26">
        <f>'S&amp;P 500 &amp; Raw Data'!F47</f>
        <v>9.7868966197122972E-2</v>
      </c>
      <c r="E62" s="26">
        <f>'S&amp;P 500 &amp; Raw Data'!J47</f>
        <v>0.1400146617421994</v>
      </c>
      <c r="F62" s="26">
        <f>'Home Prices'!B47/'Home Prices'!B46-1</f>
        <v>4.24489795918368E-2</v>
      </c>
      <c r="G62" s="26">
        <f>'Gold Prices'!B46/'Gold Prices'!B45-1</f>
        <v>0.16693418940609939</v>
      </c>
      <c r="H62" s="38">
        <f t="shared" si="25"/>
        <v>4009.720988337403</v>
      </c>
      <c r="I62" s="38">
        <f t="shared" si="26"/>
        <v>245.67253665339982</v>
      </c>
      <c r="J62" s="38">
        <f t="shared" si="27"/>
        <v>349.56870273914296</v>
      </c>
      <c r="K62" s="38">
        <f t="shared" si="28"/>
        <v>726.14434928118965</v>
      </c>
      <c r="L62" s="38">
        <f t="shared" si="29"/>
        <v>362.29869200117025</v>
      </c>
      <c r="M62" s="38">
        <f t="shared" si="29"/>
        <v>211.33720930232556</v>
      </c>
      <c r="N62" s="26">
        <f t="shared" si="15"/>
        <v>9.888650298426474E-2</v>
      </c>
      <c r="O62" s="26">
        <f t="shared" si="16"/>
        <v>4.434253678714177E-2</v>
      </c>
      <c r="P62" s="40">
        <f t="shared" si="17"/>
        <v>2.1968412420653449E-3</v>
      </c>
      <c r="Q62" s="40">
        <f t="shared" si="18"/>
        <v>5.8660636809878541E-2</v>
      </c>
      <c r="R62" s="60">
        <f>'Inflation Rate'!C69</f>
        <v>3.2663299999999999E-2</v>
      </c>
      <c r="S62" s="8">
        <f t="shared" si="19"/>
        <v>0.10608317636955311</v>
      </c>
      <c r="T62" s="8">
        <f t="shared" si="20"/>
        <v>1.0324468778933005E-2</v>
      </c>
      <c r="U62" s="8">
        <f t="shared" si="21"/>
        <v>6.3143200883698514E-2</v>
      </c>
      <c r="V62" s="8">
        <f t="shared" si="22"/>
        <v>0.10395582155597016</v>
      </c>
      <c r="W62" s="8">
        <f t="shared" si="23"/>
        <v>9.4761570318580013E-3</v>
      </c>
      <c r="X62" s="8">
        <f t="shared" si="24"/>
        <v>0.13002388039363777</v>
      </c>
    </row>
    <row r="63" spans="1:24">
      <c r="A63" s="25">
        <v>1972</v>
      </c>
      <c r="B63" s="26">
        <f>('S&amp;P 500 &amp; Raw Data'!B48-'S&amp;P 500 &amp; Raw Data'!B47+'S&amp;P 500 &amp; Raw Data'!C48)/'S&amp;P 500 &amp; Raw Data'!B47</f>
        <v>0.18755362915074925</v>
      </c>
      <c r="C63" s="26">
        <f>'T. Bill rates'!C50</f>
        <v>4.0724999999999997E-2</v>
      </c>
      <c r="D63" s="26">
        <f>'S&amp;P 500 &amp; Raw Data'!F48</f>
        <v>2.818449050444969E-2</v>
      </c>
      <c r="E63" s="26">
        <f>'S&amp;P 500 &amp; Raw Data'!J48</f>
        <v>0.11409093579389698</v>
      </c>
      <c r="F63" s="26">
        <f>'Home Prices'!B48/'Home Prices'!B47-1</f>
        <v>2.9757243539545897E-2</v>
      </c>
      <c r="G63" s="26">
        <f>'Gold Prices'!B47/'Gold Prices'!B46-1</f>
        <v>0.48784961027051832</v>
      </c>
      <c r="H63" s="38">
        <f t="shared" si="25"/>
        <v>4761.7587115820115</v>
      </c>
      <c r="I63" s="38">
        <f t="shared" si="26"/>
        <v>255.67755070860949</v>
      </c>
      <c r="J63" s="38">
        <f t="shared" si="27"/>
        <v>359.42111852214714</v>
      </c>
      <c r="K63" s="38">
        <f t="shared" si="28"/>
        <v>808.99083761213103</v>
      </c>
      <c r="L63" s="38">
        <f t="shared" si="29"/>
        <v>373.07970241310801</v>
      </c>
      <c r="M63" s="38">
        <f t="shared" si="29"/>
        <v>314.43798449612405</v>
      </c>
      <c r="N63" s="26">
        <f t="shared" si="15"/>
        <v>0.14682862915074923</v>
      </c>
      <c r="O63" s="26">
        <f t="shared" si="16"/>
        <v>0.15936913864629956</v>
      </c>
      <c r="P63" s="40">
        <f t="shared" si="17"/>
        <v>7.3462693356852266E-2</v>
      </c>
      <c r="Q63" s="40">
        <f t="shared" si="18"/>
        <v>6.0804303728189568E-2</v>
      </c>
      <c r="R63" s="60">
        <f>'Inflation Rate'!C70</f>
        <v>3.4063299999999998E-2</v>
      </c>
      <c r="S63" s="8">
        <f t="shared" si="19"/>
        <v>0.14843417143877868</v>
      </c>
      <c r="T63" s="8">
        <f t="shared" si="20"/>
        <v>6.4422555176264495E-3</v>
      </c>
      <c r="U63" s="8">
        <f t="shared" si="21"/>
        <v>-5.6851543764778745E-3</v>
      </c>
      <c r="V63" s="8">
        <f t="shared" si="22"/>
        <v>7.739142835249746E-2</v>
      </c>
      <c r="W63" s="8">
        <f t="shared" si="23"/>
        <v>-4.1642097349882112E-3</v>
      </c>
      <c r="X63" s="8">
        <f t="shared" si="24"/>
        <v>0.43883803851323067</v>
      </c>
    </row>
    <row r="64" spans="1:24">
      <c r="A64" s="25">
        <v>1973</v>
      </c>
      <c r="B64" s="26">
        <f>('S&amp;P 500 &amp; Raw Data'!B49-'S&amp;P 500 &amp; Raw Data'!B48+'S&amp;P 500 &amp; Raw Data'!C49)/'S&amp;P 500 &amp; Raw Data'!B48</f>
        <v>-0.14308047437526472</v>
      </c>
      <c r="C64" s="26">
        <f>'T. Bill rates'!C51</f>
        <v>7.0316666666666666E-2</v>
      </c>
      <c r="D64" s="26">
        <f>'S&amp;P 500 &amp; Raw Data'!F49</f>
        <v>3.6586646024150085E-2</v>
      </c>
      <c r="E64" s="26">
        <f>'S&amp;P 500 &amp; Raw Data'!J49</f>
        <v>4.3180404854323576E-2</v>
      </c>
      <c r="F64" s="26">
        <f>'Home Prices'!B49/'Home Prices'!B48-1</f>
        <v>3.4220532319391594E-2</v>
      </c>
      <c r="G64" s="26">
        <f>'Gold Prices'!B48/'Gold Prices'!B47-1</f>
        <v>0.72958397534668706</v>
      </c>
      <c r="H64" s="38">
        <f t="shared" si="25"/>
        <v>4080.4440162683081</v>
      </c>
      <c r="I64" s="38">
        <f t="shared" si="26"/>
        <v>273.6559438159365</v>
      </c>
      <c r="J64" s="38">
        <f t="shared" si="27"/>
        <v>372.57113175912104</v>
      </c>
      <c r="K64" s="38">
        <f t="shared" si="28"/>
        <v>843.92338950366127</v>
      </c>
      <c r="L64" s="38">
        <f t="shared" si="29"/>
        <v>385.84668842724477</v>
      </c>
      <c r="M64" s="38">
        <f t="shared" si="29"/>
        <v>543.84689922480618</v>
      </c>
      <c r="N64" s="26">
        <f t="shared" si="15"/>
        <v>-0.21339714104193139</v>
      </c>
      <c r="O64" s="26">
        <f t="shared" si="16"/>
        <v>-0.17966712039941479</v>
      </c>
      <c r="P64" s="40">
        <f t="shared" si="17"/>
        <v>-0.18626087922958828</v>
      </c>
      <c r="Q64" s="40">
        <f t="shared" si="18"/>
        <v>5.4960045718843054E-2</v>
      </c>
      <c r="R64" s="60">
        <f>'Inflation Rate'!C71</f>
        <v>8.7058800000000006E-2</v>
      </c>
      <c r="S64" s="8">
        <f t="shared" si="19"/>
        <v>-0.21170821152937158</v>
      </c>
      <c r="T64" s="8">
        <f t="shared" si="20"/>
        <v>-1.5401313464675104E-2</v>
      </c>
      <c r="U64" s="8">
        <f t="shared" si="21"/>
        <v>-4.6430012779299479E-2</v>
      </c>
      <c r="V64" s="8">
        <f t="shared" si="22"/>
        <v>-4.0364325412458379E-2</v>
      </c>
      <c r="W64" s="8">
        <f t="shared" si="23"/>
        <v>-4.8606632576460918E-2</v>
      </c>
      <c r="X64" s="8">
        <f t="shared" si="24"/>
        <v>0.59106754422731034</v>
      </c>
    </row>
    <row r="65" spans="1:24">
      <c r="A65" s="25">
        <v>1974</v>
      </c>
      <c r="B65" s="26">
        <f>('S&amp;P 500 &amp; Raw Data'!B50-'S&amp;P 500 &amp; Raw Data'!B49+'S&amp;P 500 &amp; Raw Data'!C50)/'S&amp;P 500 &amp; Raw Data'!B49</f>
        <v>-0.25901785750896972</v>
      </c>
      <c r="C65" s="26">
        <f>'T. Bill rates'!C52</f>
        <v>7.8299999999999995E-2</v>
      </c>
      <c r="D65" s="26">
        <f>'S&amp;P 500 &amp; Raw Data'!F50</f>
        <v>1.9886086932378574E-2</v>
      </c>
      <c r="E65" s="26">
        <f>'S&amp;P 500 &amp; Raw Data'!J50</f>
        <v>-4.3807197977191667E-2</v>
      </c>
      <c r="F65" s="26">
        <f>'Home Prices'!B50/'Home Prices'!B49-1</f>
        <v>0.10073529411764692</v>
      </c>
      <c r="G65" s="26">
        <f>'Gold Prices'!B49/'Gold Prices'!B48-1</f>
        <v>0.66146993318485525</v>
      </c>
      <c r="H65" s="38">
        <f t="shared" si="25"/>
        <v>3023.5361494891954</v>
      </c>
      <c r="I65" s="38">
        <f t="shared" si="26"/>
        <v>295.08320421672431</v>
      </c>
      <c r="J65" s="38">
        <f t="shared" si="27"/>
        <v>379.98011367377757</v>
      </c>
      <c r="K65" s="38">
        <f t="shared" si="28"/>
        <v>806.9534705020917</v>
      </c>
      <c r="L65" s="38">
        <f t="shared" si="29"/>
        <v>424.71506807028334</v>
      </c>
      <c r="M65" s="38">
        <f t="shared" si="29"/>
        <v>903.58527131782944</v>
      </c>
      <c r="N65" s="26">
        <f t="shared" si="15"/>
        <v>-0.3373178575089697</v>
      </c>
      <c r="O65" s="26">
        <f t="shared" si="16"/>
        <v>-0.27890394444134831</v>
      </c>
      <c r="P65" s="40">
        <f t="shared" si="17"/>
        <v>-0.21521065953177804</v>
      </c>
      <c r="Q65" s="40">
        <f t="shared" si="18"/>
        <v>4.6417018581159875E-2</v>
      </c>
      <c r="R65" s="60">
        <f>'Inflation Rate'!C72</f>
        <v>0.1233766</v>
      </c>
      <c r="S65" s="8">
        <f t="shared" si="19"/>
        <v>-0.34039738544399956</v>
      </c>
      <c r="T65" s="8">
        <f t="shared" si="20"/>
        <v>-4.0125991586436816E-2</v>
      </c>
      <c r="U65" s="8">
        <f t="shared" si="21"/>
        <v>-9.2124504878970725E-2</v>
      </c>
      <c r="V65" s="8">
        <f t="shared" si="22"/>
        <v>-0.1488225747066404</v>
      </c>
      <c r="W65" s="8">
        <f t="shared" si="23"/>
        <v>-2.0154688892712547E-2</v>
      </c>
      <c r="X65" s="8">
        <f t="shared" si="24"/>
        <v>0.47899638748470919</v>
      </c>
    </row>
    <row r="66" spans="1:24">
      <c r="A66" s="25">
        <v>1975</v>
      </c>
      <c r="B66" s="26">
        <f>('S&amp;P 500 &amp; Raw Data'!B51-'S&amp;P 500 &amp; Raw Data'!B50+'S&amp;P 500 &amp; Raw Data'!C51)/'S&amp;P 500 &amp; Raw Data'!B50</f>
        <v>0.36995137106184356</v>
      </c>
      <c r="C66" s="26">
        <f>'T. Bill rates'!C53</f>
        <v>5.7750000000000003E-2</v>
      </c>
      <c r="D66" s="26">
        <f>'S&amp;P 500 &amp; Raw Data'!F51</f>
        <v>3.6052536026033838E-2</v>
      </c>
      <c r="E66" s="26">
        <f>'S&amp;P 500 &amp; Raw Data'!J51</f>
        <v>0.11049964074144952</v>
      </c>
      <c r="F66" s="26">
        <f>'Home Prices'!B51/'Home Prices'!B50-1</f>
        <v>6.7737093749264288E-2</v>
      </c>
      <c r="G66" s="26">
        <f>'Gold Prices'!B50/'Gold Prices'!B49-1</f>
        <v>-0.24798927613941024</v>
      </c>
      <c r="H66" s="38">
        <f t="shared" si="25"/>
        <v>4142.0974934477708</v>
      </c>
      <c r="I66" s="38">
        <f t="shared" si="26"/>
        <v>312.12425926024014</v>
      </c>
      <c r="J66" s="38">
        <f t="shared" si="27"/>
        <v>393.67936041117781</v>
      </c>
      <c r="K66" s="38">
        <f t="shared" si="28"/>
        <v>896.12153908763878</v>
      </c>
      <c r="L66" s="38">
        <f t="shared" si="29"/>
        <v>453.48403245288529</v>
      </c>
      <c r="M66" s="38">
        <f t="shared" si="29"/>
        <v>679.50581395348831</v>
      </c>
      <c r="N66" s="26">
        <f t="shared" si="15"/>
        <v>0.31220137106184354</v>
      </c>
      <c r="O66" s="26">
        <f t="shared" si="16"/>
        <v>0.33389883503580975</v>
      </c>
      <c r="P66" s="40">
        <f t="shared" si="17"/>
        <v>0.25945173032039404</v>
      </c>
      <c r="Q66" s="40">
        <f t="shared" si="18"/>
        <v>5.1706756781676244E-2</v>
      </c>
      <c r="R66" s="60">
        <f>'Inflation Rate'!C73</f>
        <v>6.9364200000000001E-2</v>
      </c>
      <c r="S66" s="8">
        <f t="shared" si="19"/>
        <v>0.28108961480274308</v>
      </c>
      <c r="T66" s="8">
        <f t="shared" si="20"/>
        <v>-1.0860846099018606E-2</v>
      </c>
      <c r="U66" s="8">
        <f t="shared" si="21"/>
        <v>-3.1150906280541624E-2</v>
      </c>
      <c r="V66" s="8">
        <f t="shared" si="22"/>
        <v>3.8467194564255625E-2</v>
      </c>
      <c r="W66" s="8">
        <f t="shared" si="23"/>
        <v>-1.5215641693782089E-3</v>
      </c>
      <c r="X66" s="8">
        <f t="shared" si="24"/>
        <v>-0.29676837520782007</v>
      </c>
    </row>
    <row r="67" spans="1:24">
      <c r="A67" s="25">
        <v>1976</v>
      </c>
      <c r="B67" s="26">
        <f>('S&amp;P 500 &amp; Raw Data'!B52-'S&amp;P 500 &amp; Raw Data'!B51+'S&amp;P 500 &amp; Raw Data'!C52)/'S&amp;P 500 &amp; Raw Data'!B51</f>
        <v>0.23830999002106662</v>
      </c>
      <c r="C67" s="26">
        <f>'T. Bill rates'!C54</f>
        <v>4.974166666666667E-2</v>
      </c>
      <c r="D67" s="26">
        <f>'S&amp;P 500 &amp; Raw Data'!F52</f>
        <v>0.1598456074290921</v>
      </c>
      <c r="E67" s="26">
        <f>'S&amp;P 500 &amp; Raw Data'!J52</f>
        <v>0.19752813987098014</v>
      </c>
      <c r="F67" s="26">
        <f>'Home Prices'!B52/'Home Prices'!B51-1</f>
        <v>8.1778348568406711E-2</v>
      </c>
      <c r="G67" s="26">
        <f>'Gold Prices'!B51/'Gold Prices'!B50-1</f>
        <v>-4.099821746880572E-2</v>
      </c>
      <c r="H67" s="38">
        <f t="shared" si="25"/>
        <v>5129.2007057775936</v>
      </c>
      <c r="I67" s="38">
        <f t="shared" si="26"/>
        <v>327.6498401229432</v>
      </c>
      <c r="J67" s="38">
        <f t="shared" si="27"/>
        <v>456.607276908399</v>
      </c>
      <c r="K67" s="38">
        <f t="shared" si="28"/>
        <v>1073.1307598019398</v>
      </c>
      <c r="L67" s="38">
        <f t="shared" si="29"/>
        <v>490.56920772902401</v>
      </c>
      <c r="M67" s="38">
        <f t="shared" si="29"/>
        <v>651.64728682170539</v>
      </c>
      <c r="N67" s="26">
        <f t="shared" si="15"/>
        <v>0.18856832335439994</v>
      </c>
      <c r="O67" s="26">
        <f t="shared" si="16"/>
        <v>7.8464382591974524E-2</v>
      </c>
      <c r="P67" s="40">
        <f t="shared" si="17"/>
        <v>4.0781850150086479E-2</v>
      </c>
      <c r="Q67" s="40">
        <f t="shared" si="18"/>
        <v>5.2196588038950109E-2</v>
      </c>
      <c r="R67" s="60">
        <f>'Inflation Rate'!C74</f>
        <v>4.86486E-2</v>
      </c>
      <c r="S67" s="8">
        <f t="shared" si="19"/>
        <v>0.18086267413227519</v>
      </c>
      <c r="T67" s="8">
        <f t="shared" si="20"/>
        <v>1.0423574366729138E-3</v>
      </c>
      <c r="U67" s="8">
        <f t="shared" si="21"/>
        <v>0.10603838829241008</v>
      </c>
      <c r="V67" s="8">
        <f t="shared" si="22"/>
        <v>0.14197276367982581</v>
      </c>
      <c r="W67" s="8">
        <f t="shared" si="23"/>
        <v>3.1592802935517916E-2</v>
      </c>
      <c r="X67" s="8">
        <f t="shared" si="24"/>
        <v>-8.5487948459384455E-2</v>
      </c>
    </row>
    <row r="68" spans="1:24">
      <c r="A68" s="25">
        <v>1977</v>
      </c>
      <c r="B68" s="26">
        <f>('S&amp;P 500 &amp; Raw Data'!B53-'S&amp;P 500 &amp; Raw Data'!B52+'S&amp;P 500 &amp; Raw Data'!C53)/'S&amp;P 500 &amp; Raw Data'!B52</f>
        <v>-6.9797040759352322E-2</v>
      </c>
      <c r="C68" s="26">
        <f>'T. Bill rates'!C55</f>
        <v>5.2691666666666671E-2</v>
      </c>
      <c r="D68" s="26">
        <f>'S&amp;P 500 &amp; Raw Data'!F53</f>
        <v>1.2899606071070449E-2</v>
      </c>
      <c r="E68" s="26">
        <f>'S&amp;P 500 &amp; Raw Data'!J53</f>
        <v>9.9546628520906386E-2</v>
      </c>
      <c r="F68" s="26">
        <f>'Home Prices'!B53/'Home Prices'!B52-1</f>
        <v>0.14654841300324728</v>
      </c>
      <c r="G68" s="26">
        <f>'Gold Prices'!B52/'Gold Prices'!B51-1</f>
        <v>0.2263940520446095</v>
      </c>
      <c r="H68" s="38">
        <f t="shared" si="25"/>
        <v>4771.1976750535359</v>
      </c>
      <c r="I68" s="38">
        <f t="shared" si="26"/>
        <v>344.91425628208793</v>
      </c>
      <c r="J68" s="38">
        <f t="shared" si="27"/>
        <v>462.49733090970153</v>
      </c>
      <c r="K68" s="38">
        <f t="shared" si="28"/>
        <v>1179.9573089023015</v>
      </c>
      <c r="L68" s="38">
        <f t="shared" si="29"/>
        <v>562.46134658997278</v>
      </c>
      <c r="M68" s="38">
        <f t="shared" si="29"/>
        <v>799.17635658914719</v>
      </c>
      <c r="N68" s="26">
        <f t="shared" si="15"/>
        <v>-0.122488707426019</v>
      </c>
      <c r="O68" s="26">
        <f t="shared" si="16"/>
        <v>-8.2696646830422771E-2</v>
      </c>
      <c r="P68" s="40">
        <f t="shared" si="17"/>
        <v>-0.16934366928025871</v>
      </c>
      <c r="Q68" s="40">
        <f t="shared" si="18"/>
        <v>4.9266761357046551E-2</v>
      </c>
      <c r="R68" s="60">
        <f>'Inflation Rate'!C75</f>
        <v>6.7010300000000009E-2</v>
      </c>
      <c r="S68" s="8">
        <f t="shared" si="19"/>
        <v>-0.12821557651257187</v>
      </c>
      <c r="T68" s="8">
        <f t="shared" si="20"/>
        <v>-1.3419395607833784E-2</v>
      </c>
      <c r="U68" s="8">
        <f t="shared" si="21"/>
        <v>-5.0712438229443046E-2</v>
      </c>
      <c r="V68" s="8">
        <f t="shared" si="22"/>
        <v>3.0492984482817453E-2</v>
      </c>
      <c r="W68" s="8">
        <f t="shared" si="23"/>
        <v>7.4542966458006399E-2</v>
      </c>
      <c r="X68" s="8">
        <f t="shared" si="24"/>
        <v>0.1493741457271871</v>
      </c>
    </row>
    <row r="69" spans="1:24">
      <c r="A69" s="25">
        <v>1978</v>
      </c>
      <c r="B69" s="26">
        <f>('S&amp;P 500 &amp; Raw Data'!B54-'S&amp;P 500 &amp; Raw Data'!B53+'S&amp;P 500 &amp; Raw Data'!C54)/'S&amp;P 500 &amp; Raw Data'!B53</f>
        <v>6.50928391167193E-2</v>
      </c>
      <c r="C69" s="26">
        <f>'T. Bill rates'!C56</f>
        <v>7.1883333333333341E-2</v>
      </c>
      <c r="D69" s="26">
        <f>'S&amp;P 500 &amp; Raw Data'!F54</f>
        <v>-7.7758069075086478E-3</v>
      </c>
      <c r="E69" s="26">
        <f>'S&amp;P 500 &amp; Raw Data'!J54</f>
        <v>3.1375849771690861E-2</v>
      </c>
      <c r="F69" s="26">
        <f>'Home Prices'!B54/'Home Prices'!B53-1</f>
        <v>0.15723596053112443</v>
      </c>
      <c r="G69" s="26">
        <f>'Gold Prices'!B53/'Gold Prices'!B52-1</f>
        <v>0.37011215519854512</v>
      </c>
      <c r="H69" s="38">
        <f t="shared" si="25"/>
        <v>5081.7684777098611</v>
      </c>
      <c r="I69" s="38">
        <f t="shared" si="26"/>
        <v>369.70784273783198</v>
      </c>
      <c r="J69" s="38">
        <f t="shared" si="27"/>
        <v>458.90104096930958</v>
      </c>
      <c r="K69" s="38">
        <f t="shared" si="28"/>
        <v>1216.9794721634289</v>
      </c>
      <c r="L69" s="38">
        <f t="shared" si="29"/>
        <v>650.90049668267682</v>
      </c>
      <c r="M69" s="38">
        <f t="shared" si="29"/>
        <v>1094.9612403100775</v>
      </c>
      <c r="N69" s="26">
        <f t="shared" si="15"/>
        <v>-6.7904942166140403E-3</v>
      </c>
      <c r="O69" s="26">
        <f t="shared" si="16"/>
        <v>7.2868646024227948E-2</v>
      </c>
      <c r="P69" s="40">
        <f t="shared" si="17"/>
        <v>3.3716989345028439E-2</v>
      </c>
      <c r="Q69" s="40">
        <f t="shared" si="18"/>
        <v>4.9741898913203242E-2</v>
      </c>
      <c r="R69" s="60">
        <f>'Inflation Rate'!C76</f>
        <v>9.0177099999999996E-2</v>
      </c>
      <c r="S69" s="8">
        <f t="shared" si="19"/>
        <v>-2.3009344888349492E-2</v>
      </c>
      <c r="T69" s="8">
        <f t="shared" si="20"/>
        <v>-1.6780545717449691E-2</v>
      </c>
      <c r="U69" s="8">
        <f t="shared" si="21"/>
        <v>-8.9850453570808564E-2</v>
      </c>
      <c r="V69" s="8">
        <f t="shared" si="22"/>
        <v>-5.3937337546632658E-2</v>
      </c>
      <c r="W69" s="8">
        <f t="shared" si="23"/>
        <v>6.1511896123230381E-2</v>
      </c>
      <c r="X69" s="8">
        <f t="shared" si="24"/>
        <v>0.25677943079023136</v>
      </c>
    </row>
    <row r="70" spans="1:24">
      <c r="A70" s="25">
        <v>1979</v>
      </c>
      <c r="B70" s="26">
        <f>('S&amp;P 500 &amp; Raw Data'!B55-'S&amp;P 500 &amp; Raw Data'!B54+'S&amp;P 500 &amp; Raw Data'!C55)/'S&amp;P 500 &amp; Raw Data'!B54</f>
        <v>0.18519490167516386</v>
      </c>
      <c r="C70" s="26">
        <f>'T. Bill rates'!C57</f>
        <v>0.10069166666666667</v>
      </c>
      <c r="D70" s="26">
        <f>'S&amp;P 500 &amp; Raw Data'!F55</f>
        <v>6.7072031247235459E-3</v>
      </c>
      <c r="E70" s="26">
        <f>'S&amp;P 500 &amp; Raw Data'!J55</f>
        <v>-2.0091101436615355E-2</v>
      </c>
      <c r="F70" s="26">
        <f>'Home Prices'!B55/'Home Prices'!B54-1</f>
        <v>0.13742466907023854</v>
      </c>
      <c r="G70" s="26">
        <f>'Gold Prices'!B54/'Gold Prices'!B53-1</f>
        <v>1.2654867256637168</v>
      </c>
      <c r="H70" s="38">
        <f t="shared" si="25"/>
        <v>6022.8860912752862</v>
      </c>
      <c r="I70" s="38">
        <f t="shared" si="26"/>
        <v>406.93434160284215</v>
      </c>
      <c r="J70" s="38">
        <f t="shared" si="27"/>
        <v>461.97898346523777</v>
      </c>
      <c r="K70" s="38">
        <f t="shared" si="28"/>
        <v>1192.5290141419148</v>
      </c>
      <c r="L70" s="38">
        <f t="shared" si="29"/>
        <v>740.35028203694753</v>
      </c>
      <c r="M70" s="38">
        <f t="shared" si="29"/>
        <v>2480.6201550387595</v>
      </c>
      <c r="N70" s="26">
        <f t="shared" si="15"/>
        <v>8.4503235008497199E-2</v>
      </c>
      <c r="O70" s="26">
        <f t="shared" si="16"/>
        <v>0.17848769855044033</v>
      </c>
      <c r="P70" s="40">
        <f t="shared" si="17"/>
        <v>0.20528600311177922</v>
      </c>
      <c r="Q70" s="40">
        <f t="shared" si="18"/>
        <v>5.2132252828986925E-2</v>
      </c>
      <c r="R70" s="60">
        <f>'Inflation Rate'!C77</f>
        <v>0.13293939999999999</v>
      </c>
      <c r="S70" s="8">
        <f t="shared" si="19"/>
        <v>4.6123827695606634E-2</v>
      </c>
      <c r="T70" s="8">
        <f t="shared" si="20"/>
        <v>-2.8463776026620091E-2</v>
      </c>
      <c r="U70" s="8">
        <f t="shared" si="21"/>
        <v>-0.111420078492527</v>
      </c>
      <c r="V70" s="8">
        <f t="shared" si="22"/>
        <v>-0.13507386311802316</v>
      </c>
      <c r="W70" s="8">
        <f t="shared" si="23"/>
        <v>3.9589664462535978E-3</v>
      </c>
      <c r="X70" s="8">
        <f t="shared" si="24"/>
        <v>0.99965393176697437</v>
      </c>
    </row>
    <row r="71" spans="1:24">
      <c r="A71" s="25">
        <v>1980</v>
      </c>
      <c r="B71" s="26">
        <f>('S&amp;P 500 &amp; Raw Data'!B56-'S&amp;P 500 &amp; Raw Data'!B55+'S&amp;P 500 &amp; Raw Data'!C56)/'S&amp;P 500 &amp; Raw Data'!B55</f>
        <v>0.3173524550676301</v>
      </c>
      <c r="C71" s="26">
        <f>'T. Bill rates'!C58</f>
        <v>0.11434166666666666</v>
      </c>
      <c r="D71" s="26">
        <f>'S&amp;P 500 &amp; Raw Data'!F56</f>
        <v>-2.989744251999403E-2</v>
      </c>
      <c r="E71" s="26">
        <f>'S&amp;P 500 &amp; Raw Data'!J56</f>
        <v>-3.3156783371910456E-2</v>
      </c>
      <c r="F71" s="26">
        <f>'Home Prices'!B56/'Home Prices'!B55-1</f>
        <v>7.3968672635987165E-2</v>
      </c>
      <c r="G71" s="26">
        <f>'Gold Prices'!B55/'Gold Prices'!B54-1</f>
        <v>0.15185546875</v>
      </c>
      <c r="H71" s="38">
        <f t="shared" si="25"/>
        <v>7934.2637789341807</v>
      </c>
      <c r="I71" s="38">
        <f t="shared" si="26"/>
        <v>453.46389244561374</v>
      </c>
      <c r="J71" s="38">
        <f t="shared" si="27"/>
        <v>448.16699336164055</v>
      </c>
      <c r="K71" s="38">
        <f t="shared" si="28"/>
        <v>1152.9885879552935</v>
      </c>
      <c r="L71" s="38">
        <f t="shared" si="29"/>
        <v>795.11300968489923</v>
      </c>
      <c r="M71" s="38">
        <f t="shared" si="29"/>
        <v>2857.3158914728679</v>
      </c>
      <c r="N71" s="26">
        <f t="shared" si="15"/>
        <v>0.20301078840096343</v>
      </c>
      <c r="O71" s="26">
        <f t="shared" si="16"/>
        <v>0.34724989758762415</v>
      </c>
      <c r="P71" s="40">
        <f t="shared" si="17"/>
        <v>0.35050923843954057</v>
      </c>
      <c r="Q71" s="40">
        <f t="shared" si="18"/>
        <v>5.7318705257589642E-2</v>
      </c>
      <c r="R71" s="60">
        <f>'Inflation Rate'!C78</f>
        <v>0.125163</v>
      </c>
      <c r="S71" s="8">
        <f t="shared" si="19"/>
        <v>0.17081032265336682</v>
      </c>
      <c r="T71" s="8">
        <f t="shared" si="20"/>
        <v>-9.6175694840066051E-3</v>
      </c>
      <c r="U71" s="8">
        <f t="shared" si="21"/>
        <v>-0.13781153710173011</v>
      </c>
      <c r="V71" s="8">
        <f t="shared" si="22"/>
        <v>-0.14070830926000089</v>
      </c>
      <c r="W71" s="8">
        <f t="shared" si="23"/>
        <v>-4.5499476399430749E-2</v>
      </c>
      <c r="X71" s="8">
        <f t="shared" si="24"/>
        <v>2.3723201660559523E-2</v>
      </c>
    </row>
    <row r="72" spans="1:24">
      <c r="A72" s="25">
        <v>1981</v>
      </c>
      <c r="B72" s="26">
        <f>('S&amp;P 500 &amp; Raw Data'!B57-'S&amp;P 500 &amp; Raw Data'!B56+'S&amp;P 500 &amp; Raw Data'!C57)/'S&amp;P 500 &amp; Raw Data'!B56</f>
        <v>-4.7023902474955762E-2</v>
      </c>
      <c r="C72" s="26">
        <f>'T. Bill rates'!C59</f>
        <v>0.14025000000000001</v>
      </c>
      <c r="D72" s="26">
        <f>'S&amp;P 500 &amp; Raw Data'!F57</f>
        <v>8.1992153358923542E-2</v>
      </c>
      <c r="E72" s="26">
        <f>'S&amp;P 500 &amp; Raw Data'!J57</f>
        <v>8.4623994808912056E-2</v>
      </c>
      <c r="F72" s="26">
        <f>'Home Prices'!B57/'Home Prices'!B56-1</f>
        <v>5.0950062475763724E-2</v>
      </c>
      <c r="G72" s="26">
        <f>'Gold Prices'!B56/'Gold Prices'!B55-1</f>
        <v>-0.32598558711318359</v>
      </c>
      <c r="H72" s="38">
        <f t="shared" si="25"/>
        <v>7561.1637327830058</v>
      </c>
      <c r="I72" s="38">
        <f t="shared" si="26"/>
        <v>517.06220336111107</v>
      </c>
      <c r="J72" s="38">
        <f t="shared" si="27"/>
        <v>484.91317021175587</v>
      </c>
      <c r="K72" s="38">
        <f t="shared" si="28"/>
        <v>1250.5590882371571</v>
      </c>
      <c r="L72" s="38">
        <f t="shared" si="29"/>
        <v>835.62406720363742</v>
      </c>
      <c r="M72" s="38">
        <f t="shared" si="29"/>
        <v>1925.8720930232555</v>
      </c>
      <c r="N72" s="26">
        <f t="shared" si="15"/>
        <v>-0.18727390247495579</v>
      </c>
      <c r="O72" s="26">
        <f t="shared" si="16"/>
        <v>-0.12901605583387932</v>
      </c>
      <c r="P72" s="40">
        <f t="shared" si="17"/>
        <v>-0.13164789728386783</v>
      </c>
      <c r="Q72" s="40">
        <f t="shared" si="18"/>
        <v>5.3730990468644491E-2</v>
      </c>
      <c r="R72" s="60">
        <f>'Inflation Rate'!C79</f>
        <v>8.92236E-2</v>
      </c>
      <c r="S72" s="8">
        <f t="shared" si="19"/>
        <v>-0.12508680722209453</v>
      </c>
      <c r="T72" s="8">
        <f t="shared" si="20"/>
        <v>4.6846579526921728E-2</v>
      </c>
      <c r="U72" s="8">
        <f t="shared" si="21"/>
        <v>-6.63908369326216E-3</v>
      </c>
      <c r="V72" s="8">
        <f t="shared" si="22"/>
        <v>-4.2228291703263476E-3</v>
      </c>
      <c r="W72" s="8">
        <f t="shared" si="23"/>
        <v>-3.513836601064857E-2</v>
      </c>
      <c r="X72" s="8">
        <f t="shared" si="24"/>
        <v>-0.38119738418556448</v>
      </c>
    </row>
    <row r="73" spans="1:24">
      <c r="A73" s="25">
        <v>1982</v>
      </c>
      <c r="B73" s="26">
        <f>('S&amp;P 500 &amp; Raw Data'!B58-'S&amp;P 500 &amp; Raw Data'!B57+'S&amp;P 500 &amp; Raw Data'!C58)/'S&amp;P 500 &amp; Raw Data'!B57</f>
        <v>0.20419055079559353</v>
      </c>
      <c r="C73" s="26">
        <f>'T. Bill rates'!C60</f>
        <v>0.10614166666666666</v>
      </c>
      <c r="D73" s="26">
        <f>'S&amp;P 500 &amp; Raw Data'!F58</f>
        <v>0.32814549486295586</v>
      </c>
      <c r="E73" s="26">
        <f>'S&amp;P 500 &amp; Raw Data'!J58</f>
        <v>0.2905245565590866</v>
      </c>
      <c r="F73" s="26">
        <f>'Home Prices'!B58/'Home Prices'!B57-1</f>
        <v>5.6372096837011831E-3</v>
      </c>
      <c r="G73" s="26">
        <f>'Gold Prices'!B57/'Gold Prices'!B56-1</f>
        <v>0.15622641509433977</v>
      </c>
      <c r="H73" s="38">
        <f t="shared" si="25"/>
        <v>9105.0819200356327</v>
      </c>
      <c r="I73" s="38">
        <f t="shared" si="26"/>
        <v>571.94404739619824</v>
      </c>
      <c r="J73" s="38">
        <f t="shared" si="27"/>
        <v>644.03524241645721</v>
      </c>
      <c r="K73" s="38">
        <f t="shared" si="28"/>
        <v>1613.8772127981929</v>
      </c>
      <c r="L73" s="38">
        <f t="shared" si="29"/>
        <v>840.33465528721149</v>
      </c>
      <c r="M73" s="38">
        <f t="shared" si="29"/>
        <v>2226.7441860465115</v>
      </c>
      <c r="N73" s="26">
        <f t="shared" si="15"/>
        <v>9.8048884128926872E-2</v>
      </c>
      <c r="O73" s="26">
        <f t="shared" si="16"/>
        <v>-0.12395494406736232</v>
      </c>
      <c r="P73" s="40">
        <f t="shared" si="17"/>
        <v>-8.6334005763493066E-2</v>
      </c>
      <c r="Q73" s="40">
        <f t="shared" si="18"/>
        <v>5.1038688692139678E-2</v>
      </c>
      <c r="R73" s="60">
        <f>'Inflation Rate'!C80</f>
        <v>3.8297900000000003E-2</v>
      </c>
      <c r="S73" s="8">
        <f t="shared" si="19"/>
        <v>0.15977365532145771</v>
      </c>
      <c r="T73" s="8">
        <f t="shared" si="20"/>
        <v>6.5341330909622908E-2</v>
      </c>
      <c r="U73" s="8">
        <f t="shared" si="21"/>
        <v>0.27915648761589118</v>
      </c>
      <c r="V73" s="8">
        <f t="shared" si="22"/>
        <v>0.24292320783764132</v>
      </c>
      <c r="W73" s="8">
        <f t="shared" si="23"/>
        <v>-3.1455991884697942E-2</v>
      </c>
      <c r="X73" s="8">
        <f t="shared" si="24"/>
        <v>0.11357868979060792</v>
      </c>
    </row>
    <row r="74" spans="1:24">
      <c r="A74" s="25">
        <v>1983</v>
      </c>
      <c r="B74" s="26">
        <f>('S&amp;P 500 &amp; Raw Data'!B59-'S&amp;P 500 &amp; Raw Data'!B58+'S&amp;P 500 &amp; Raw Data'!C59)/'S&amp;P 500 &amp; Raw Data'!B58</f>
        <v>0.22337155858930619</v>
      </c>
      <c r="C74" s="26">
        <f>'T. Bill rates'!C61</f>
        <v>8.6108333333333342E-2</v>
      </c>
      <c r="D74" s="26">
        <f>'S&amp;P 500 &amp; Raw Data'!F59</f>
        <v>3.2002094451429264E-2</v>
      </c>
      <c r="E74" s="26">
        <f>'S&amp;P 500 &amp; Raw Data'!J59</f>
        <v>0.16194289622798366</v>
      </c>
      <c r="F74" s="26">
        <f>'Home Prices'!B59/'Home Prices'!B58-1</f>
        <v>4.7494802071017972E-2</v>
      </c>
      <c r="G74" s="26">
        <f>'Gold Prices'!B58/'Gold Prices'!B57-1</f>
        <v>-0.16797214969538743</v>
      </c>
      <c r="H74" s="38">
        <f t="shared" si="25"/>
        <v>11138.898259597305</v>
      </c>
      <c r="I74" s="38">
        <f t="shared" si="26"/>
        <v>621.19319607740579</v>
      </c>
      <c r="J74" s="38">
        <f t="shared" si="27"/>
        <v>664.64571907431775</v>
      </c>
      <c r="K74" s="38">
        <f t="shared" si="28"/>
        <v>1875.233162795078</v>
      </c>
      <c r="L74" s="38">
        <f t="shared" si="29"/>
        <v>880.24618341349469</v>
      </c>
      <c r="M74" s="38">
        <f t="shared" si="29"/>
        <v>1852.7131782945733</v>
      </c>
      <c r="N74" s="26">
        <f t="shared" si="15"/>
        <v>0.13726322525597284</v>
      </c>
      <c r="O74" s="26">
        <f t="shared" si="16"/>
        <v>0.19136946413787692</v>
      </c>
      <c r="P74" s="40">
        <f t="shared" si="17"/>
        <v>6.1428662361322522E-2</v>
      </c>
      <c r="Q74" s="40">
        <f t="shared" si="18"/>
        <v>5.3402830654563971E-2</v>
      </c>
      <c r="R74" s="60">
        <f>'Inflation Rate'!C81</f>
        <v>3.79098E-2</v>
      </c>
      <c r="S74" s="8">
        <f t="shared" si="19"/>
        <v>0.17868774202662507</v>
      </c>
      <c r="T74" s="8">
        <f t="shared" si="20"/>
        <v>4.6438075190477379E-2</v>
      </c>
      <c r="U74" s="8">
        <f t="shared" si="21"/>
        <v>-5.6919257806129497E-3</v>
      </c>
      <c r="V74" s="8">
        <f t="shared" si="22"/>
        <v>0.11950277011353361</v>
      </c>
      <c r="W74" s="8">
        <f t="shared" si="23"/>
        <v>9.2349085354217486E-3</v>
      </c>
      <c r="X74" s="8">
        <f t="shared" si="24"/>
        <v>-0.19836208280853251</v>
      </c>
    </row>
    <row r="75" spans="1:24">
      <c r="A75" s="25">
        <v>1984</v>
      </c>
      <c r="B75" s="26">
        <f>('S&amp;P 500 &amp; Raw Data'!B60-'S&amp;P 500 &amp; Raw Data'!B59+'S&amp;P 500 &amp; Raw Data'!C60)/'S&amp;P 500 &amp; Raw Data'!B59</f>
        <v>6.14614199963621E-2</v>
      </c>
      <c r="C75" s="26">
        <f>'T. Bill rates'!C62</f>
        <v>9.5225000000000004E-2</v>
      </c>
      <c r="D75" s="26">
        <f>'S&amp;P 500 &amp; Raw Data'!F60</f>
        <v>0.13733364344102345</v>
      </c>
      <c r="E75" s="26">
        <f>'S&amp;P 500 &amp; Raw Data'!J60</f>
        <v>0.15619207332454216</v>
      </c>
      <c r="F75" s="26">
        <f>'Home Prices'!B60/'Home Prices'!B59-1</f>
        <v>4.6781349731454869E-2</v>
      </c>
      <c r="G75" s="26">
        <f>'Gold Prices'!B59/'Gold Prices'!B58-1</f>
        <v>-0.193776150627615</v>
      </c>
      <c r="H75" s="38">
        <f t="shared" si="25"/>
        <v>11823.510763827162</v>
      </c>
      <c r="I75" s="38">
        <f t="shared" si="26"/>
        <v>680.34631817387685</v>
      </c>
      <c r="J75" s="38">
        <f t="shared" si="27"/>
        <v>755.92393727227272</v>
      </c>
      <c r="K75" s="38">
        <f t="shared" si="28"/>
        <v>2168.1297184589798</v>
      </c>
      <c r="L75" s="38">
        <f t="shared" si="29"/>
        <v>921.4252879695398</v>
      </c>
      <c r="M75" s="38">
        <f t="shared" si="29"/>
        <v>1493.7015503875966</v>
      </c>
      <c r="N75" s="26">
        <f t="shared" si="15"/>
        <v>-3.3763580003637904E-2</v>
      </c>
      <c r="O75" s="26">
        <f t="shared" si="16"/>
        <v>-7.5872223444661352E-2</v>
      </c>
      <c r="P75" s="40">
        <f t="shared" si="17"/>
        <v>-9.4730653328180064E-2</v>
      </c>
      <c r="Q75" s="40">
        <f t="shared" si="18"/>
        <v>5.1212126318051387E-2</v>
      </c>
      <c r="R75" s="60">
        <f>'Inflation Rate'!C82</f>
        <v>3.94867E-2</v>
      </c>
      <c r="S75" s="8">
        <f t="shared" si="19"/>
        <v>2.1139972253961581E-2</v>
      </c>
      <c r="T75" s="8">
        <f t="shared" si="20"/>
        <v>5.3620984280029704E-2</v>
      </c>
      <c r="U75" s="8">
        <f t="shared" si="21"/>
        <v>9.4130058076763667E-2</v>
      </c>
      <c r="V75" s="8">
        <f t="shared" si="22"/>
        <v>0.11227211788716684</v>
      </c>
      <c r="W75" s="8">
        <f t="shared" si="23"/>
        <v>7.0175498459525976E-3</v>
      </c>
      <c r="X75" s="8">
        <f t="shared" si="24"/>
        <v>-0.22440195783901329</v>
      </c>
    </row>
    <row r="76" spans="1:24">
      <c r="A76" s="25">
        <v>1985</v>
      </c>
      <c r="B76" s="26">
        <f>('S&amp;P 500 &amp; Raw Data'!B61-'S&amp;P 500 &amp; Raw Data'!B60+'S&amp;P 500 &amp; Raw Data'!C61)/'S&amp;P 500 &amp; Raw Data'!B60</f>
        <v>0.31235149485768948</v>
      </c>
      <c r="C76" s="26">
        <f>'T. Bill rates'!C63</f>
        <v>7.4791666666666673E-2</v>
      </c>
      <c r="D76" s="26">
        <f>'S&amp;P 500 &amp; Raw Data'!F61</f>
        <v>0.2571248821260641</v>
      </c>
      <c r="E76" s="26">
        <f>'S&amp;P 500 &amp; Raw Data'!J61</f>
        <v>0.23862641849916477</v>
      </c>
      <c r="F76" s="26">
        <f>'Home Prices'!B61/'Home Prices'!B60-1</f>
        <v>7.4713712076145189E-2</v>
      </c>
      <c r="G76" s="26">
        <f>'Gold Prices'!B60/'Gold Prices'!B59-1</f>
        <v>6.0006487187804103E-2</v>
      </c>
      <c r="H76" s="38">
        <f t="shared" si="25"/>
        <v>15516.602025374559</v>
      </c>
      <c r="I76" s="38">
        <f t="shared" si="26"/>
        <v>731.23055322063135</v>
      </c>
      <c r="J76" s="38">
        <f t="shared" si="27"/>
        <v>950.2907905396761</v>
      </c>
      <c r="K76" s="38">
        <f t="shared" si="28"/>
        <v>2685.5027480164485</v>
      </c>
      <c r="L76" s="38">
        <f t="shared" si="29"/>
        <v>990.26839163457521</v>
      </c>
      <c r="M76" s="38">
        <f t="shared" si="29"/>
        <v>1583.333333333333</v>
      </c>
      <c r="N76" s="26">
        <f t="shared" si="15"/>
        <v>0.23755982819102281</v>
      </c>
      <c r="O76" s="26">
        <f t="shared" si="16"/>
        <v>5.522661273162538E-2</v>
      </c>
      <c r="P76" s="40">
        <f t="shared" si="17"/>
        <v>7.372507635852471E-2</v>
      </c>
      <c r="Q76" s="40">
        <f t="shared" si="18"/>
        <v>5.1284365102581608E-2</v>
      </c>
      <c r="R76" s="60">
        <f>'Inflation Rate'!C83</f>
        <v>3.7986699999999998E-2</v>
      </c>
      <c r="S76" s="8">
        <f t="shared" si="19"/>
        <v>0.26432399842665566</v>
      </c>
      <c r="T76" s="8">
        <f t="shared" si="20"/>
        <v>3.5458033004340583E-2</v>
      </c>
      <c r="U76" s="8">
        <f t="shared" si="21"/>
        <v>0.21111848747779138</v>
      </c>
      <c r="V76" s="8">
        <f t="shared" si="22"/>
        <v>0.19329700322669319</v>
      </c>
      <c r="W76" s="8">
        <f t="shared" si="23"/>
        <v>3.5382931280473207E-2</v>
      </c>
      <c r="X76" s="8">
        <f t="shared" si="24"/>
        <v>2.12139396273614E-2</v>
      </c>
    </row>
    <row r="77" spans="1:24">
      <c r="A77" s="25">
        <v>1986</v>
      </c>
      <c r="B77" s="26">
        <f>('S&amp;P 500 &amp; Raw Data'!B62-'S&amp;P 500 &amp; Raw Data'!B61+'S&amp;P 500 &amp; Raw Data'!C62)/'S&amp;P 500 &amp; Raw Data'!B61</f>
        <v>0.18494578758046187</v>
      </c>
      <c r="C77" s="26">
        <f>'T. Bill rates'!C64</f>
        <v>5.9783333333333334E-2</v>
      </c>
      <c r="D77" s="26">
        <f>'S&amp;P 500 &amp; Raw Data'!F62</f>
        <v>0.24284215141767618</v>
      </c>
      <c r="E77" s="26">
        <f>'S&amp;P 500 &amp; Raw Data'!J62</f>
        <v>0.21485515309759495</v>
      </c>
      <c r="F77" s="26">
        <f>'Home Prices'!B62/'Home Prices'!B61-1</f>
        <v>9.6123575098164826E-2</v>
      </c>
      <c r="G77" s="26">
        <f>'Gold Prices'!B61/'Gold Prices'!B60-1</f>
        <v>0.18956548347613222</v>
      </c>
      <c r="H77" s="38">
        <f t="shared" si="25"/>
        <v>18386.332207530046</v>
      </c>
      <c r="I77" s="38">
        <f t="shared" si="26"/>
        <v>774.94595312733804</v>
      </c>
      <c r="J77" s="38">
        <f t="shared" si="27"/>
        <v>1181.0614505867354</v>
      </c>
      <c r="K77" s="38">
        <f t="shared" si="28"/>
        <v>3262.496852085535</v>
      </c>
      <c r="L77" s="38">
        <f t="shared" si="29"/>
        <v>1085.4565297452002</v>
      </c>
      <c r="M77" s="38">
        <f t="shared" si="29"/>
        <v>1883.4786821705422</v>
      </c>
      <c r="N77" s="26">
        <f t="shared" si="15"/>
        <v>0.12516245424712855</v>
      </c>
      <c r="O77" s="26">
        <f t="shared" si="16"/>
        <v>-5.7896363837214304E-2</v>
      </c>
      <c r="P77" s="40">
        <f t="shared" si="17"/>
        <v>-2.990936551713308E-2</v>
      </c>
      <c r="Q77" s="40">
        <f t="shared" si="18"/>
        <v>4.9663565599739057E-2</v>
      </c>
      <c r="R77" s="60">
        <f>'Inflation Rate'!C84</f>
        <v>1.0979000000000001E-2</v>
      </c>
      <c r="S77" s="8">
        <f t="shared" si="19"/>
        <v>0.17207754817900445</v>
      </c>
      <c r="T77" s="8">
        <f t="shared" si="20"/>
        <v>4.8274329470081145E-2</v>
      </c>
      <c r="U77" s="8">
        <f t="shared" si="21"/>
        <v>0.22934517078759908</v>
      </c>
      <c r="V77" s="8">
        <f t="shared" si="22"/>
        <v>0.2016621048484637</v>
      </c>
      <c r="W77" s="8">
        <f t="shared" si="23"/>
        <v>8.4219924546568015E-2</v>
      </c>
      <c r="X77" s="8">
        <f t="shared" si="24"/>
        <v>0.17664707523710388</v>
      </c>
    </row>
    <row r="78" spans="1:24">
      <c r="A78" s="25">
        <v>1987</v>
      </c>
      <c r="B78" s="26">
        <f>('S&amp;P 500 &amp; Raw Data'!B63-'S&amp;P 500 &amp; Raw Data'!B62+'S&amp;P 500 &amp; Raw Data'!C63)/'S&amp;P 500 &amp; Raw Data'!B62</f>
        <v>5.8127216418218712E-2</v>
      </c>
      <c r="C78" s="26">
        <f>'T. Bill rates'!C65</f>
        <v>5.7750000000000003E-2</v>
      </c>
      <c r="D78" s="26">
        <f>'S&amp;P 500 &amp; Raw Data'!F63</f>
        <v>-4.9605089379262279E-2</v>
      </c>
      <c r="E78" s="26">
        <f>'S&amp;P 500 &amp; Raw Data'!J63</f>
        <v>2.289846084276681E-2</v>
      </c>
      <c r="F78" s="26">
        <f>'Home Prices'!B63/'Home Prices'!B62-1</f>
        <v>7.8762151243529699E-2</v>
      </c>
      <c r="G78" s="26">
        <f>'Gold Prices'!B62/'Gold Prices'!B61-1</f>
        <v>0.24527331189710622</v>
      </c>
      <c r="H78" s="38">
        <f t="shared" si="25"/>
        <v>19455.07851889441</v>
      </c>
      <c r="I78" s="38">
        <f t="shared" si="26"/>
        <v>819.69908192044181</v>
      </c>
      <c r="J78" s="38">
        <f t="shared" si="27"/>
        <v>1122.4747917679792</v>
      </c>
      <c r="K78" s="38">
        <f t="shared" si="28"/>
        <v>3337.2030085026654</v>
      </c>
      <c r="L78" s="38">
        <f t="shared" si="29"/>
        <v>1170.9494211092685</v>
      </c>
      <c r="M78" s="38">
        <f t="shared" si="29"/>
        <v>2345.4457364341083</v>
      </c>
      <c r="N78" s="26">
        <f t="shared" si="15"/>
        <v>3.7721641821870933E-4</v>
      </c>
      <c r="O78" s="26">
        <f t="shared" si="16"/>
        <v>0.107732305797481</v>
      </c>
      <c r="P78" s="40">
        <f t="shared" si="17"/>
        <v>3.5228755575451902E-2</v>
      </c>
      <c r="Q78" s="40">
        <f t="shared" si="18"/>
        <v>5.0693590437507208E-2</v>
      </c>
      <c r="R78" s="60">
        <f>'Inflation Rate'!C85</f>
        <v>4.4343899999999999E-2</v>
      </c>
      <c r="S78" s="8">
        <f t="shared" si="19"/>
        <v>1.3198062839471447E-2</v>
      </c>
      <c r="T78" s="8">
        <f t="shared" si="20"/>
        <v>1.2836863412521327E-2</v>
      </c>
      <c r="U78" s="8">
        <f t="shared" si="21"/>
        <v>-8.9959820112189504E-2</v>
      </c>
      <c r="V78" s="8">
        <f t="shared" si="22"/>
        <v>-2.0534844084629023E-2</v>
      </c>
      <c r="W78" s="8">
        <f t="shared" si="23"/>
        <v>3.2956817427218787E-2</v>
      </c>
      <c r="X78" s="8">
        <f t="shared" si="24"/>
        <v>0.1923977455099859</v>
      </c>
    </row>
    <row r="79" spans="1:24">
      <c r="A79" s="25">
        <v>1988</v>
      </c>
      <c r="B79" s="26">
        <f>('S&amp;P 500 &amp; Raw Data'!B64-'S&amp;P 500 &amp; Raw Data'!B63+'S&amp;P 500 &amp; Raw Data'!C64)/'S&amp;P 500 &amp; Raw Data'!B63</f>
        <v>0.16537192812044688</v>
      </c>
      <c r="C79" s="26">
        <f>'T. Bill rates'!C66</f>
        <v>6.6674999999999998E-2</v>
      </c>
      <c r="D79" s="26">
        <f>'S&amp;P 500 &amp; Raw Data'!F64</f>
        <v>8.2235958434841674E-2</v>
      </c>
      <c r="E79" s="26">
        <f>'S&amp;P 500 &amp; Raw Data'!J64</f>
        <v>0.15115070067120029</v>
      </c>
      <c r="F79" s="26">
        <f>'Home Prices'!B64/'Home Prices'!B63-1</f>
        <v>7.210462411679508E-2</v>
      </c>
      <c r="G79" s="26">
        <f>'Gold Prices'!B63/'Gold Prices'!B62-1</f>
        <v>-0.15255112580045449</v>
      </c>
      <c r="H79" s="38">
        <f t="shared" si="25"/>
        <v>22672.402365298665</v>
      </c>
      <c r="I79" s="38">
        <f t="shared" si="26"/>
        <v>874.35251820748726</v>
      </c>
      <c r="J79" s="38">
        <f t="shared" si="27"/>
        <v>1214.7825820879684</v>
      </c>
      <c r="K79" s="38">
        <f t="shared" si="28"/>
        <v>3841.6235815198806</v>
      </c>
      <c r="L79" s="38">
        <f t="shared" si="29"/>
        <v>1255.3802889781311</v>
      </c>
      <c r="M79" s="38">
        <f t="shared" si="29"/>
        <v>1987.645348837209</v>
      </c>
      <c r="N79" s="26">
        <f t="shared" si="15"/>
        <v>9.8696928120446878E-2</v>
      </c>
      <c r="O79" s="26">
        <f t="shared" si="16"/>
        <v>8.3135969685605202E-2</v>
      </c>
      <c r="P79" s="40">
        <f t="shared" si="17"/>
        <v>1.4221227449246587E-2</v>
      </c>
      <c r="Q79" s="40">
        <f t="shared" si="18"/>
        <v>5.1199933578993884E-2</v>
      </c>
      <c r="R79" s="60">
        <f>'Inflation Rate'!C86</f>
        <v>4.41941E-2</v>
      </c>
      <c r="S79" s="8">
        <f t="shared" si="19"/>
        <v>0.11604914078756723</v>
      </c>
      <c r="T79" s="8">
        <f t="shared" si="20"/>
        <v>2.1529426377720595E-2</v>
      </c>
      <c r="U79" s="8">
        <f t="shared" si="21"/>
        <v>3.6431788337859761E-2</v>
      </c>
      <c r="V79" s="8">
        <f t="shared" si="22"/>
        <v>0.10242980751490594</v>
      </c>
      <c r="W79" s="8">
        <f t="shared" si="23"/>
        <v>2.672924901299023E-2</v>
      </c>
      <c r="X79" s="8">
        <f t="shared" si="24"/>
        <v>-0.18841825078350316</v>
      </c>
    </row>
    <row r="80" spans="1:24">
      <c r="A80" s="25">
        <v>1989</v>
      </c>
      <c r="B80" s="26">
        <f>('S&amp;P 500 &amp; Raw Data'!B65-'S&amp;P 500 &amp; Raw Data'!B64+'S&amp;P 500 &amp; Raw Data'!C65)/'S&amp;P 500 &amp; Raw Data'!B64</f>
        <v>0.31475183638196724</v>
      </c>
      <c r="C80" s="26">
        <f>'T. Bill rates'!C67</f>
        <v>8.111666666666667E-2</v>
      </c>
      <c r="D80" s="26">
        <f>'S&amp;P 500 &amp; Raw Data'!F65</f>
        <v>0.17693647159446219</v>
      </c>
      <c r="E80" s="26">
        <f>'S&amp;P 500 &amp; Raw Data'!J65</f>
        <v>0.15789666531437313</v>
      </c>
      <c r="F80" s="26">
        <f>'Home Prices'!B65/'Home Prices'!B64-1</f>
        <v>4.3813448313502867E-2</v>
      </c>
      <c r="G80" s="26">
        <f>'Gold Prices'!B64/'Gold Prices'!B63-1</f>
        <v>-2.8397318708104802E-2</v>
      </c>
      <c r="H80" s="38">
        <f t="shared" si="25"/>
        <v>29808.582644967279</v>
      </c>
      <c r="I80" s="38">
        <f t="shared" si="26"/>
        <v>945.27707997608468</v>
      </c>
      <c r="J80" s="38">
        <f t="shared" si="27"/>
        <v>1429.7219259170236</v>
      </c>
      <c r="K80" s="38">
        <f t="shared" si="28"/>
        <v>4448.2031344349289</v>
      </c>
      <c r="L80" s="38">
        <f t="shared" si="29"/>
        <v>1310.3828283830649</v>
      </c>
      <c r="M80" s="38">
        <f t="shared" si="29"/>
        <v>1931.2015503875966</v>
      </c>
      <c r="N80" s="26">
        <f t="shared" si="15"/>
        <v>0.23363516971530057</v>
      </c>
      <c r="O80" s="26">
        <f t="shared" si="16"/>
        <v>0.13781536478750506</v>
      </c>
      <c r="P80" s="40">
        <f t="shared" si="17"/>
        <v>0.15685517106759411</v>
      </c>
      <c r="Q80" s="40">
        <f t="shared" si="18"/>
        <v>5.240982169336883E-2</v>
      </c>
      <c r="R80" s="60">
        <f>'Inflation Rate'!C87</f>
        <v>4.6473000000000007E-2</v>
      </c>
      <c r="S80" s="8">
        <f t="shared" si="19"/>
        <v>0.25636479525221123</v>
      </c>
      <c r="T80" s="8">
        <f t="shared" si="20"/>
        <v>3.310517009675995E-2</v>
      </c>
      <c r="U80" s="8">
        <f t="shared" si="21"/>
        <v>0.12466969677618267</v>
      </c>
      <c r="V80" s="8">
        <f t="shared" si="22"/>
        <v>0.10647543253803327</v>
      </c>
      <c r="W80" s="8">
        <f t="shared" si="23"/>
        <v>-2.5414431968117102E-3</v>
      </c>
      <c r="X80" s="8">
        <f t="shared" si="24"/>
        <v>-7.1545389807577298E-2</v>
      </c>
    </row>
    <row r="81" spans="1:24">
      <c r="A81" s="25">
        <v>1990</v>
      </c>
      <c r="B81" s="26">
        <f>('S&amp;P 500 &amp; Raw Data'!B66-'S&amp;P 500 &amp; Raw Data'!B65+'S&amp;P 500 &amp; Raw Data'!C66)/'S&amp;P 500 &amp; Raw Data'!B65</f>
        <v>-3.0644516129032118E-2</v>
      </c>
      <c r="C81" s="26">
        <f>'T. Bill rates'!C68</f>
        <v>7.4933333333333338E-2</v>
      </c>
      <c r="D81" s="26">
        <f>'S&amp;P 500 &amp; Raw Data'!F66</f>
        <v>6.2353753335533363E-2</v>
      </c>
      <c r="E81" s="26">
        <f>'S&amp;P 500 &amp; Raw Data'!J66</f>
        <v>6.1400628860817041E-2</v>
      </c>
      <c r="F81" s="26">
        <f>'Home Prices'!B66/'Home Prices'!B65-1</f>
        <v>-6.9151230735041702E-3</v>
      </c>
      <c r="G81" s="26">
        <f>'Gold Prices'!B65/'Gold Prices'!B64-1</f>
        <v>-3.1108881083793394E-2</v>
      </c>
      <c r="H81" s="38">
        <f t="shared" si="25"/>
        <v>28895.113053319994</v>
      </c>
      <c r="I81" s="38">
        <f t="shared" si="26"/>
        <v>1016.1098425022926</v>
      </c>
      <c r="J81" s="38">
        <f t="shared" si="27"/>
        <v>1518.8704542240573</v>
      </c>
      <c r="K81" s="38">
        <f t="shared" si="28"/>
        <v>4721.3256041898912</v>
      </c>
      <c r="L81" s="38">
        <f t="shared" si="29"/>
        <v>1301.3213698513894</v>
      </c>
      <c r="M81" s="38">
        <f t="shared" si="29"/>
        <v>1871.1240310077515</v>
      </c>
      <c r="N81" s="26">
        <f t="shared" si="15"/>
        <v>-0.10557784946236545</v>
      </c>
      <c r="O81" s="26">
        <f t="shared" si="16"/>
        <v>-9.2998269464565478E-2</v>
      </c>
      <c r="P81" s="40">
        <f t="shared" si="17"/>
        <v>-9.2045144989849156E-2</v>
      </c>
      <c r="Q81" s="40">
        <f t="shared" si="18"/>
        <v>4.9979953137364364E-2</v>
      </c>
      <c r="R81" s="60">
        <f>'Inflation Rate'!C88</f>
        <v>6.1062599999999995E-2</v>
      </c>
      <c r="S81" s="8">
        <f t="shared" si="19"/>
        <v>-8.6429505788849892E-2</v>
      </c>
      <c r="T81" s="8">
        <f t="shared" si="20"/>
        <v>1.3072492926744506E-2</v>
      </c>
      <c r="U81" s="8">
        <f t="shared" si="21"/>
        <v>1.2168493503901257E-3</v>
      </c>
      <c r="V81" s="8">
        <f t="shared" si="22"/>
        <v>3.185757945072254E-4</v>
      </c>
      <c r="W81" s="8">
        <f t="shared" si="23"/>
        <v>-6.4065704580958949E-2</v>
      </c>
      <c r="X81" s="8">
        <f t="shared" si="24"/>
        <v>-8.6867147219959917E-2</v>
      </c>
    </row>
    <row r="82" spans="1:24">
      <c r="A82" s="25">
        <v>1991</v>
      </c>
      <c r="B82" s="26">
        <f>('S&amp;P 500 &amp; Raw Data'!B67-'S&amp;P 500 &amp; Raw Data'!B66+'S&amp;P 500 &amp; Raw Data'!C67)/'S&amp;P 500 &amp; Raw Data'!B66</f>
        <v>0.30234843134879757</v>
      </c>
      <c r="C82" s="26">
        <f>'T. Bill rates'!C69</f>
        <v>5.3749999999999999E-2</v>
      </c>
      <c r="D82" s="26">
        <f>'S&amp;P 500 &amp; Raw Data'!F67</f>
        <v>0.15004510019517303</v>
      </c>
      <c r="E82" s="26">
        <f>'S&amp;P 500 &amp; Raw Data'!J67</f>
        <v>0.17853487146763175</v>
      </c>
      <c r="F82" s="26">
        <f>'Home Prices'!B67/'Home Prices'!B66-1</f>
        <v>-1.579570883243453E-3</v>
      </c>
      <c r="G82" s="26">
        <f>'Gold Prices'!B66/'Gold Prices'!B65-1</f>
        <v>-8.5577421025375466E-2</v>
      </c>
      <c r="H82" s="38">
        <f t="shared" si="25"/>
        <v>37631.505158637461</v>
      </c>
      <c r="I82" s="38">
        <f t="shared" si="26"/>
        <v>1070.7257465367909</v>
      </c>
      <c r="J82" s="38">
        <f t="shared" si="27"/>
        <v>1746.769523711594</v>
      </c>
      <c r="K82" s="38">
        <f t="shared" si="28"/>
        <v>5564.2468640907728</v>
      </c>
      <c r="L82" s="38">
        <f t="shared" si="29"/>
        <v>1299.2658405058296</v>
      </c>
      <c r="M82" s="38">
        <f t="shared" si="29"/>
        <v>1710.9980620155034</v>
      </c>
      <c r="N82" s="26">
        <f t="shared" si="15"/>
        <v>0.24859843134879758</v>
      </c>
      <c r="O82" s="26">
        <f t="shared" si="16"/>
        <v>0.15230333115362454</v>
      </c>
      <c r="P82" s="40">
        <f t="shared" si="17"/>
        <v>0.12381355988116582</v>
      </c>
      <c r="Q82" s="40">
        <f t="shared" si="18"/>
        <v>5.13850639844049E-2</v>
      </c>
      <c r="R82" s="60">
        <f>'Inflation Rate'!C89</f>
        <v>3.0642800000000001E-2</v>
      </c>
      <c r="S82" s="8">
        <f t="shared" si="19"/>
        <v>0.26362735115288971</v>
      </c>
      <c r="T82" s="8">
        <f t="shared" si="20"/>
        <v>2.2420182821827117E-2</v>
      </c>
      <c r="U82" s="8">
        <f t="shared" si="21"/>
        <v>0.11585226248625902</v>
      </c>
      <c r="V82" s="8">
        <f t="shared" si="22"/>
        <v>0.14349498339059052</v>
      </c>
      <c r="W82" s="8">
        <f t="shared" si="23"/>
        <v>-3.1264343847590581E-2</v>
      </c>
      <c r="X82" s="8">
        <f t="shared" si="24"/>
        <v>-0.11276479205538092</v>
      </c>
    </row>
    <row r="83" spans="1:24">
      <c r="A83" s="25">
        <v>1992</v>
      </c>
      <c r="B83" s="26">
        <f>('S&amp;P 500 &amp; Raw Data'!B68-'S&amp;P 500 &amp; Raw Data'!B67+'S&amp;P 500 &amp; Raw Data'!C68)/'S&amp;P 500 &amp; Raw Data'!B67</f>
        <v>7.493727972380064E-2</v>
      </c>
      <c r="C83" s="26">
        <f>'T. Bill rates'!C70</f>
        <v>3.4316666666666669E-2</v>
      </c>
      <c r="D83" s="26">
        <f>'S&amp;P 500 &amp; Raw Data'!F68</f>
        <v>9.3616373162079422E-2</v>
      </c>
      <c r="E83" s="26">
        <f>'S&amp;P 500 &amp; Raw Data'!J68</f>
        <v>0.12172255869896652</v>
      </c>
      <c r="F83" s="26">
        <f>'Home Prices'!B68/'Home Prices'!B67-1</f>
        <v>8.1740276862227734E-3</v>
      </c>
      <c r="G83" s="26">
        <f>'Gold Prices'!B67/'Gold Prices'!B66-1</f>
        <v>-5.7341073198357684E-2</v>
      </c>
      <c r="H83" s="38">
        <f t="shared" si="25"/>
        <v>40451.507787137925</v>
      </c>
      <c r="I83" s="38">
        <f t="shared" si="26"/>
        <v>1107.4694850721119</v>
      </c>
      <c r="J83" s="38">
        <f t="shared" si="27"/>
        <v>1910.2957512715263</v>
      </c>
      <c r="K83" s="38">
        <f t="shared" si="28"/>
        <v>6241.5412296206023</v>
      </c>
      <c r="L83" s="38">
        <f t="shared" si="29"/>
        <v>1309.8860754578877</v>
      </c>
      <c r="M83" s="38">
        <f t="shared" si="29"/>
        <v>1612.8875968992243</v>
      </c>
      <c r="N83" s="26">
        <f t="shared" ref="N83:N112" si="30">B83-C83</f>
        <v>4.0620613057133971E-2</v>
      </c>
      <c r="O83" s="26">
        <f t="shared" ref="O83:O112" si="31">B83-D83</f>
        <v>-1.8679093438278782E-2</v>
      </c>
      <c r="P83" s="40">
        <f t="shared" ref="P83:P113" si="32">B83-E83</f>
        <v>-4.6785278975165878E-2</v>
      </c>
      <c r="Q83" s="40">
        <f t="shared" ref="Q83:Q112" si="33">((H83/100)^(1/(A83-$A$19+1)))-((J83/100)^(1/(A83-$A$19+1)))</f>
        <v>5.0319857010869606E-2</v>
      </c>
      <c r="R83" s="60">
        <f>'Inflation Rate'!C90</f>
        <v>2.9006500000000001E-2</v>
      </c>
      <c r="S83" s="8">
        <f t="shared" ref="S83:S113" si="34">(1+B83)/(1+$R83)-1</f>
        <v>4.4636044304677158E-2</v>
      </c>
      <c r="T83" s="8">
        <f t="shared" ref="T83:T113" si="35">(1+C83)/(1+$R83)-1</f>
        <v>5.1604792259978272E-3</v>
      </c>
      <c r="U83" s="8">
        <f t="shared" ref="U83:U113" si="36">(1+D83)/(1+$R83)-1</f>
        <v>6.2788595759190491E-2</v>
      </c>
      <c r="V83" s="8">
        <f t="shared" ref="V83:V113" si="37">(1+E83)/(1+$R83)-1</f>
        <v>9.0102500517699857E-2</v>
      </c>
      <c r="W83" s="8">
        <f t="shared" ref="W83:W111" si="38">(1+F83)/(1+$R83)-1</f>
        <v>-2.0245229076567672E-2</v>
      </c>
      <c r="X83" s="8">
        <f t="shared" ref="X83:X113" si="39">(1+G83)/(1+$R83)-1</f>
        <v>-8.3913535238463122E-2</v>
      </c>
    </row>
    <row r="84" spans="1:24">
      <c r="A84" s="25">
        <v>1993</v>
      </c>
      <c r="B84" s="26">
        <f>('S&amp;P 500 &amp; Raw Data'!B69-'S&amp;P 500 &amp; Raw Data'!B68+'S&amp;P 500 &amp; Raw Data'!C69)/'S&amp;P 500 &amp; Raw Data'!B68</f>
        <v>9.96705147919488E-2</v>
      </c>
      <c r="C84" s="26">
        <f>'T. Bill rates'!C71</f>
        <v>2.9975000000000002E-2</v>
      </c>
      <c r="D84" s="26">
        <f>'S&amp;P 500 &amp; Raw Data'!F69</f>
        <v>0.14210957589263107</v>
      </c>
      <c r="E84" s="26">
        <f>'S&amp;P 500 &amp; Raw Data'!J69</f>
        <v>0.16431517219561104</v>
      </c>
      <c r="F84" s="26">
        <f>'Home Prices'!B69/'Home Prices'!B68-1</f>
        <v>2.1577089054531262E-2</v>
      </c>
      <c r="G84" s="26">
        <f>'Gold Prices'!B68/'Gold Prices'!B67-1</f>
        <v>0.17677981375788532</v>
      </c>
      <c r="H84" s="38">
        <f t="shared" ref="H84:H112" si="40">H83*(1+B84)</f>
        <v>44483.33039239249</v>
      </c>
      <c r="I84" s="38">
        <f t="shared" ref="I84:I112" si="41">I83*(1+C84)</f>
        <v>1140.6658828871484</v>
      </c>
      <c r="J84" s="38">
        <f t="shared" ref="J84:J112" si="42">J83*(1+D84)</f>
        <v>2181.7670703142176</v>
      </c>
      <c r="K84" s="38">
        <f t="shared" ref="K84:K112" si="43">K83*(1+E84)</f>
        <v>7267.1211515317182</v>
      </c>
      <c r="L84" s="38">
        <f t="shared" ref="L84:M109" si="44">L83*(1+F84)</f>
        <v>1338.149603959333</v>
      </c>
      <c r="M84" s="38">
        <f t="shared" si="44"/>
        <v>1898.0135658914724</v>
      </c>
      <c r="N84" s="26">
        <f t="shared" si="30"/>
        <v>6.9695514791948798E-2</v>
      </c>
      <c r="O84" s="26">
        <f t="shared" si="31"/>
        <v>-4.2439061100682268E-2</v>
      </c>
      <c r="P84" s="40">
        <f t="shared" si="32"/>
        <v>-6.4644657403662237E-2</v>
      </c>
      <c r="Q84" s="40">
        <f t="shared" si="33"/>
        <v>4.8975937931758473E-2</v>
      </c>
      <c r="R84" s="60">
        <f>'Inflation Rate'!C91</f>
        <v>2.7484099999999997E-2</v>
      </c>
      <c r="S84" s="8">
        <f t="shared" si="34"/>
        <v>7.025550545448711E-2</v>
      </c>
      <c r="T84" s="8">
        <f t="shared" si="35"/>
        <v>2.4242710909105902E-3</v>
      </c>
      <c r="U84" s="8">
        <f t="shared" si="36"/>
        <v>0.11155936709155023</v>
      </c>
      <c r="V84" s="8">
        <f t="shared" si="37"/>
        <v>0.13317098745918421</v>
      </c>
      <c r="W84" s="8">
        <f t="shared" si="38"/>
        <v>-5.7490047247140685E-3</v>
      </c>
      <c r="X84" s="8">
        <f t="shared" si="39"/>
        <v>0.14530221320007319</v>
      </c>
    </row>
    <row r="85" spans="1:24">
      <c r="A85" s="25">
        <v>1994</v>
      </c>
      <c r="B85" s="26">
        <f>('S&amp;P 500 &amp; Raw Data'!B70-'S&amp;P 500 &amp; Raw Data'!B69+'S&amp;P 500 &amp; Raw Data'!C70)/'S&amp;P 500 &amp; Raw Data'!B69</f>
        <v>1.3259206774573897E-2</v>
      </c>
      <c r="C85" s="26">
        <f>'T. Bill rates'!C72</f>
        <v>4.2466666666666673E-2</v>
      </c>
      <c r="D85" s="26">
        <f>'S&amp;P 500 &amp; Raw Data'!F70</f>
        <v>-8.0366555509985921E-2</v>
      </c>
      <c r="E85" s="26">
        <f>'S&amp;P 500 &amp; Raw Data'!J70</f>
        <v>-1.3192033475710699E-2</v>
      </c>
      <c r="F85" s="26">
        <f>'Home Prices'!B70/'Home Prices'!B69-1</f>
        <v>2.5089605734766929E-2</v>
      </c>
      <c r="G85" s="26">
        <f>'Gold Prices'!B69/'Gold Prices'!B68-1</f>
        <v>-2.1697511167836581E-2</v>
      </c>
      <c r="H85" s="38">
        <f t="shared" si="40"/>
        <v>45073.144068086905</v>
      </c>
      <c r="I85" s="38">
        <f t="shared" si="41"/>
        <v>1189.106160713756</v>
      </c>
      <c r="J85" s="38">
        <f t="shared" si="42"/>
        <v>2006.4259659479505</v>
      </c>
      <c r="K85" s="38">
        <f t="shared" si="43"/>
        <v>7171.2530460286662</v>
      </c>
      <c r="L85" s="38">
        <f t="shared" si="44"/>
        <v>1371.7232499368072</v>
      </c>
      <c r="M85" s="38">
        <f t="shared" si="44"/>
        <v>1856.8313953488368</v>
      </c>
      <c r="N85" s="26">
        <f t="shared" si="30"/>
        <v>-2.9207459892092776E-2</v>
      </c>
      <c r="O85" s="26">
        <f t="shared" si="31"/>
        <v>9.3625762284559821E-2</v>
      </c>
      <c r="P85" s="40">
        <f t="shared" si="32"/>
        <v>2.6451240250284596E-2</v>
      </c>
      <c r="Q85" s="40">
        <f t="shared" si="33"/>
        <v>4.9718636171719899E-2</v>
      </c>
      <c r="R85" s="60">
        <f>'Inflation Rate'!C92</f>
        <v>2.6749000000000002E-2</v>
      </c>
      <c r="S85" s="8">
        <f t="shared" si="34"/>
        <v>-1.3138355357956155E-2</v>
      </c>
      <c r="T85" s="8">
        <f t="shared" si="35"/>
        <v>1.5308187947265406E-2</v>
      </c>
      <c r="U85" s="8">
        <f t="shared" si="36"/>
        <v>-0.10432496696854432</v>
      </c>
      <c r="V85" s="8">
        <f t="shared" si="37"/>
        <v>-3.8900484418013193E-2</v>
      </c>
      <c r="W85" s="8">
        <f t="shared" si="38"/>
        <v>-1.6161635075689906E-3</v>
      </c>
      <c r="X85" s="8">
        <f t="shared" si="39"/>
        <v>-4.7184376286547591E-2</v>
      </c>
    </row>
    <row r="86" spans="1:24">
      <c r="A86" s="25">
        <v>1995</v>
      </c>
      <c r="B86" s="26">
        <f>('S&amp;P 500 &amp; Raw Data'!B71-'S&amp;P 500 &amp; Raw Data'!B70+'S&amp;P 500 &amp; Raw Data'!C71)/'S&amp;P 500 &amp; Raw Data'!B70</f>
        <v>0.37195198902606308</v>
      </c>
      <c r="C86" s="26">
        <f>'T. Bill rates'!C73</f>
        <v>5.4900000000000004E-2</v>
      </c>
      <c r="D86" s="26">
        <f>'S&amp;P 500 &amp; Raw Data'!F71</f>
        <v>0.23480780112538907</v>
      </c>
      <c r="E86" s="26">
        <f>'S&amp;P 500 &amp; Raw Data'!J71</f>
        <v>0.20156218170640219</v>
      </c>
      <c r="F86" s="26">
        <f>'Home Prices'!B71/'Home Prices'!B70-1</f>
        <v>1.7982017982018039E-2</v>
      </c>
      <c r="G86" s="26">
        <f>'Gold Prices'!B70/'Gold Prices'!B69-1</f>
        <v>9.7847358121330164E-3</v>
      </c>
      <c r="H86" s="38">
        <f t="shared" si="40"/>
        <v>61838.189655870119</v>
      </c>
      <c r="I86" s="38">
        <f t="shared" si="41"/>
        <v>1254.3880889369411</v>
      </c>
      <c r="J86" s="38">
        <f t="shared" si="42"/>
        <v>2477.5504351330737</v>
      </c>
      <c r="K86" s="38">
        <f t="shared" si="43"/>
        <v>8616.7064555548859</v>
      </c>
      <c r="L86" s="38">
        <f t="shared" si="44"/>
        <v>1396.389602083523</v>
      </c>
      <c r="M86" s="38">
        <f t="shared" si="44"/>
        <v>1874.9999999999995</v>
      </c>
      <c r="N86" s="26">
        <f t="shared" si="30"/>
        <v>0.31705198902606307</v>
      </c>
      <c r="O86" s="26">
        <f t="shared" si="31"/>
        <v>0.13714418790067401</v>
      </c>
      <c r="P86" s="40">
        <f t="shared" si="32"/>
        <v>0.17038980731966089</v>
      </c>
      <c r="Q86" s="40">
        <f t="shared" si="33"/>
        <v>5.0791451119413633E-2</v>
      </c>
      <c r="R86" s="60">
        <f>'Inflation Rate'!C93</f>
        <v>2.53841E-2</v>
      </c>
      <c r="S86" s="8">
        <f t="shared" si="34"/>
        <v>0.33798835872924404</v>
      </c>
      <c r="T86" s="8">
        <f t="shared" si="35"/>
        <v>2.8785213267886745E-2</v>
      </c>
      <c r="U86" s="8">
        <f t="shared" si="36"/>
        <v>0.20423927104524942</v>
      </c>
      <c r="V86" s="8">
        <f t="shared" si="37"/>
        <v>0.17181667016916125</v>
      </c>
      <c r="W86" s="8">
        <f t="shared" si="38"/>
        <v>-7.218838304574704E-3</v>
      </c>
      <c r="X86" s="8">
        <f t="shared" si="39"/>
        <v>-1.5213191025555073E-2</v>
      </c>
    </row>
    <row r="87" spans="1:24">
      <c r="A87" s="25">
        <v>1996</v>
      </c>
      <c r="B87" s="26">
        <f>('S&amp;P 500 &amp; Raw Data'!B72-'S&amp;P 500 &amp; Raw Data'!B71+'S&amp;P 500 &amp; Raw Data'!C72)/'S&amp;P 500 &amp; Raw Data'!B71</f>
        <v>0.22680966018865789</v>
      </c>
      <c r="C87" s="26">
        <f>'T. Bill rates'!C74</f>
        <v>5.0058333333333337E-2</v>
      </c>
      <c r="D87" s="26">
        <f>'S&amp;P 500 &amp; Raw Data'!F72</f>
        <v>1.428607793401844E-2</v>
      </c>
      <c r="E87" s="26">
        <f>'S&amp;P 500 &amp; Raw Data'!J72</f>
        <v>4.79259941944115E-2</v>
      </c>
      <c r="F87" s="26">
        <f>'Home Prices'!B72/'Home Prices'!B71-1</f>
        <v>2.4165848871442686E-2</v>
      </c>
      <c r="G87" s="26">
        <f>'Gold Prices'!B71/'Gold Prices'!B70-1</f>
        <v>-4.5865633074935408E-2</v>
      </c>
      <c r="H87" s="38">
        <f t="shared" si="40"/>
        <v>75863.688438399797</v>
      </c>
      <c r="I87" s="38">
        <f t="shared" si="41"/>
        <v>1317.1806660223094</v>
      </c>
      <c r="J87" s="38">
        <f t="shared" si="42"/>
        <v>2512.9449137348461</v>
      </c>
      <c r="K87" s="38">
        <f t="shared" si="43"/>
        <v>9029.6706791187571</v>
      </c>
      <c r="L87" s="38">
        <f t="shared" si="44"/>
        <v>1430.1345421731273</v>
      </c>
      <c r="M87" s="38">
        <f t="shared" si="44"/>
        <v>1789.0019379844957</v>
      </c>
      <c r="N87" s="26">
        <f t="shared" si="30"/>
        <v>0.17675132685532455</v>
      </c>
      <c r="O87" s="26">
        <f t="shared" si="31"/>
        <v>0.21252358225463946</v>
      </c>
      <c r="P87" s="40">
        <f t="shared" si="32"/>
        <v>0.17888366599424638</v>
      </c>
      <c r="Q87" s="40">
        <f t="shared" si="33"/>
        <v>5.304503967737495E-2</v>
      </c>
      <c r="R87" s="60">
        <f>'Inflation Rate'!C94</f>
        <v>3.3224799999999999E-2</v>
      </c>
      <c r="S87" s="8">
        <f t="shared" si="34"/>
        <v>0.18735986610915445</v>
      </c>
      <c r="T87" s="8">
        <f t="shared" si="35"/>
        <v>1.6292227338458476E-2</v>
      </c>
      <c r="U87" s="8">
        <f t="shared" si="36"/>
        <v>-1.8329720759685197E-2</v>
      </c>
      <c r="V87" s="8">
        <f t="shared" si="37"/>
        <v>1.4228456570546388E-2</v>
      </c>
      <c r="W87" s="8">
        <f t="shared" si="38"/>
        <v>-8.7676477844484957E-3</v>
      </c>
      <c r="X87" s="8">
        <f t="shared" si="39"/>
        <v>-7.6547168704172996E-2</v>
      </c>
    </row>
    <row r="88" spans="1:24">
      <c r="A88" s="25">
        <v>1997</v>
      </c>
      <c r="B88" s="26">
        <f>('S&amp;P 500 &amp; Raw Data'!B73-'S&amp;P 500 &amp; Raw Data'!B72+'S&amp;P 500 &amp; Raw Data'!C73)/'S&amp;P 500 &amp; Raw Data'!B72</f>
        <v>0.33103653103653097</v>
      </c>
      <c r="C88" s="26">
        <f>'T. Bill rates'!C75</f>
        <v>5.0608333333333332E-2</v>
      </c>
      <c r="D88" s="26">
        <f>'S&amp;P 500 &amp; Raw Data'!F73</f>
        <v>9.939130272977531E-2</v>
      </c>
      <c r="E88" s="26">
        <f>'S&amp;P 500 &amp; Raw Data'!J73</f>
        <v>0.11834887244426365</v>
      </c>
      <c r="F88" s="26">
        <f>'Home Prices'!B73/'Home Prices'!B72-1</f>
        <v>4.0244340639597587E-2</v>
      </c>
      <c r="G88" s="26">
        <f>'Gold Prices'!B72/'Gold Prices'!B71-1</f>
        <v>-0.21408259986459044</v>
      </c>
      <c r="H88" s="38">
        <f t="shared" si="40"/>
        <v>100977.34069068384</v>
      </c>
      <c r="I88" s="38">
        <f t="shared" si="41"/>
        <v>1383.8409842285885</v>
      </c>
      <c r="J88" s="38">
        <f t="shared" si="42"/>
        <v>2762.7097823991153</v>
      </c>
      <c r="K88" s="38">
        <f t="shared" si="43"/>
        <v>10098.322022535491</v>
      </c>
      <c r="L88" s="38">
        <f t="shared" si="44"/>
        <v>1487.6893638487977</v>
      </c>
      <c r="M88" s="38">
        <f t="shared" si="44"/>
        <v>1406.007751937984</v>
      </c>
      <c r="N88" s="26">
        <f t="shared" si="30"/>
        <v>0.28042819770319766</v>
      </c>
      <c r="O88" s="26">
        <f t="shared" si="31"/>
        <v>0.23164522830675566</v>
      </c>
      <c r="P88" s="40">
        <f t="shared" si="32"/>
        <v>0.21268765859226732</v>
      </c>
      <c r="Q88" s="40">
        <f t="shared" si="33"/>
        <v>5.5315584903303572E-2</v>
      </c>
      <c r="R88" s="60">
        <f>'Inflation Rate'!C95</f>
        <v>1.7023999999999997E-2</v>
      </c>
      <c r="S88" s="8">
        <f t="shared" si="34"/>
        <v>0.30875626439152959</v>
      </c>
      <c r="T88" s="8">
        <f t="shared" si="35"/>
        <v>3.302216401317315E-2</v>
      </c>
      <c r="U88" s="8">
        <f t="shared" si="36"/>
        <v>8.098855359340118E-2</v>
      </c>
      <c r="V88" s="8">
        <f t="shared" si="37"/>
        <v>9.9628791891109403E-2</v>
      </c>
      <c r="W88" s="8">
        <f t="shared" si="38"/>
        <v>2.2831654552496028E-2</v>
      </c>
      <c r="X88" s="8">
        <f t="shared" si="39"/>
        <v>-0.22723809847613274</v>
      </c>
    </row>
    <row r="89" spans="1:24">
      <c r="A89" s="25">
        <v>1998</v>
      </c>
      <c r="B89" s="26">
        <f>('S&amp;P 500 &amp; Raw Data'!B74-'S&amp;P 500 &amp; Raw Data'!B73+'S&amp;P 500 &amp; Raw Data'!C74)/'S&amp;P 500 &amp; Raw Data'!B73</f>
        <v>0.28337953278443584</v>
      </c>
      <c r="C89" s="26">
        <f>'T. Bill rates'!C76</f>
        <v>4.7766666666666666E-2</v>
      </c>
      <c r="D89" s="26">
        <f>'S&amp;P 500 &amp; Raw Data'!F74</f>
        <v>0.14921431922606215</v>
      </c>
      <c r="E89" s="26">
        <f>'S&amp;P 500 &amp; Raw Data'!J74</f>
        <v>7.9454561327070808E-2</v>
      </c>
      <c r="F89" s="26">
        <f>'Home Prices'!B74/'Home Prices'!B73-1</f>
        <v>6.4478986758779611E-2</v>
      </c>
      <c r="G89" s="26">
        <f>'Gold Prices'!B73/'Gold Prices'!B72-1</f>
        <v>-8.2701585113713616E-3</v>
      </c>
      <c r="H89" s="38">
        <f t="shared" si="40"/>
        <v>129592.25231742462</v>
      </c>
      <c r="I89" s="38">
        <f t="shared" si="41"/>
        <v>1449.9424552419075</v>
      </c>
      <c r="J89" s="38">
        <f t="shared" si="42"/>
        <v>3174.9456417989818</v>
      </c>
      <c r="K89" s="38">
        <f t="shared" si="43"/>
        <v>10900.679768975546</v>
      </c>
      <c r="L89" s="38">
        <f t="shared" si="44"/>
        <v>1583.6140666415815</v>
      </c>
      <c r="M89" s="38">
        <f t="shared" si="44"/>
        <v>1394.37984496124</v>
      </c>
      <c r="N89" s="26">
        <f t="shared" si="30"/>
        <v>0.23561286611776916</v>
      </c>
      <c r="O89" s="26">
        <f t="shared" si="31"/>
        <v>0.13416521355837369</v>
      </c>
      <c r="P89" s="40">
        <f t="shared" si="32"/>
        <v>0.20392497145736505</v>
      </c>
      <c r="Q89" s="40">
        <f t="shared" si="33"/>
        <v>5.6306048135548625E-2</v>
      </c>
      <c r="R89" s="60">
        <f>'Inflation Rate'!C96</f>
        <v>1.6119000000000001E-2</v>
      </c>
      <c r="S89" s="8">
        <f t="shared" si="34"/>
        <v>0.26302089891482772</v>
      </c>
      <c r="T89" s="8">
        <f t="shared" si="35"/>
        <v>3.1145630252624734E-2</v>
      </c>
      <c r="U89" s="8">
        <f t="shared" si="36"/>
        <v>0.13098398831835856</v>
      </c>
      <c r="V89" s="8">
        <f t="shared" si="37"/>
        <v>6.2330850350274636E-2</v>
      </c>
      <c r="W89" s="8">
        <f t="shared" si="38"/>
        <v>4.7592837806181842E-2</v>
      </c>
      <c r="X89" s="8">
        <f t="shared" si="39"/>
        <v>-2.4002265985943905E-2</v>
      </c>
    </row>
    <row r="90" spans="1:24">
      <c r="A90" s="25">
        <v>1999</v>
      </c>
      <c r="B90" s="26">
        <f>('S&amp;P 500 &amp; Raw Data'!B75-'S&amp;P 500 &amp; Raw Data'!B74+'S&amp;P 500 &amp; Raw Data'!C75)/'S&amp;P 500 &amp; Raw Data'!B74</f>
        <v>0.20885350992084475</v>
      </c>
      <c r="C90" s="26">
        <f>'T. Bill rates'!C77</f>
        <v>4.6383333333333339E-2</v>
      </c>
      <c r="D90" s="26">
        <f>'S&amp;P 500 &amp; Raw Data'!F75</f>
        <v>-8.2542147962685761E-2</v>
      </c>
      <c r="E90" s="26">
        <f>'S&amp;P 500 &amp; Raw Data'!J75</f>
        <v>8.4316347548218651E-3</v>
      </c>
      <c r="F90" s="26">
        <f>'Home Prices'!B75/'Home Prices'!B74-1</f>
        <v>7.6798269334775515E-2</v>
      </c>
      <c r="G90" s="26">
        <f>'Gold Prices'!B74/'Gold Prices'!B73-1</f>
        <v>8.5128561501042199E-3</v>
      </c>
      <c r="H90" s="38">
        <f t="shared" si="40"/>
        <v>156658.0490724665</v>
      </c>
      <c r="I90" s="38">
        <f t="shared" si="41"/>
        <v>1517.1956194575448</v>
      </c>
      <c r="J90" s="38">
        <f t="shared" si="42"/>
        <v>2912.8788088601259</v>
      </c>
      <c r="K90" s="38">
        <f t="shared" si="43"/>
        <v>10992.590319366824</v>
      </c>
      <c r="L90" s="38">
        <f t="shared" si="44"/>
        <v>1705.2328862538609</v>
      </c>
      <c r="M90" s="38">
        <f t="shared" si="44"/>
        <v>1406.2499999999995</v>
      </c>
      <c r="N90" s="26">
        <f t="shared" si="30"/>
        <v>0.16247017658751142</v>
      </c>
      <c r="O90" s="26">
        <f t="shared" si="31"/>
        <v>0.2913956578835305</v>
      </c>
      <c r="P90" s="40">
        <f t="shared" si="32"/>
        <v>0.20042187516602289</v>
      </c>
      <c r="Q90" s="40">
        <f t="shared" si="33"/>
        <v>5.9634694818320177E-2</v>
      </c>
      <c r="R90" s="60">
        <f>'Inflation Rate'!C97</f>
        <v>2.6845599999999997E-2</v>
      </c>
      <c r="S90" s="8">
        <f t="shared" si="34"/>
        <v>0.17724953967845303</v>
      </c>
      <c r="T90" s="8">
        <f t="shared" si="35"/>
        <v>1.9026943615801262E-2</v>
      </c>
      <c r="U90" s="8">
        <f t="shared" si="36"/>
        <v>-0.10652794145749434</v>
      </c>
      <c r="V90" s="8">
        <f t="shared" si="37"/>
        <v>-1.7932555045449883E-2</v>
      </c>
      <c r="W90" s="8">
        <f t="shared" si="38"/>
        <v>4.8646718975837944E-2</v>
      </c>
      <c r="X90" s="8">
        <f t="shared" si="39"/>
        <v>-1.7853457082443236E-2</v>
      </c>
    </row>
    <row r="91" spans="1:24">
      <c r="A91" s="25">
        <v>2000</v>
      </c>
      <c r="B91" s="26">
        <f>('S&amp;P 500 &amp; Raw Data'!B76-'S&amp;P 500 &amp; Raw Data'!B75+'S&amp;P 500 &amp; Raw Data'!C76)/'S&amp;P 500 &amp; Raw Data'!B75</f>
        <v>-9.0318189552492781E-2</v>
      </c>
      <c r="C91" s="26">
        <f>'T. Bill rates'!C78</f>
        <v>5.8166666666666665E-2</v>
      </c>
      <c r="D91" s="26">
        <f>'S&amp;P 500 &amp; Raw Data'!F76</f>
        <v>0.16655267125397488</v>
      </c>
      <c r="E91" s="26">
        <f>'S&amp;P 500 &amp; Raw Data'!J76</f>
        <v>9.3296855210372037E-2</v>
      </c>
      <c r="F91" s="26">
        <f>'Home Prices'!B76/'Home Prices'!B75-1</f>
        <v>9.2817679558011124E-2</v>
      </c>
      <c r="G91" s="26">
        <f>'Gold Prices'!B75/'Gold Prices'!B74-1</f>
        <v>-5.4435831180017269E-2</v>
      </c>
      <c r="H91" s="38">
        <f t="shared" si="40"/>
        <v>142508.97770141574</v>
      </c>
      <c r="I91" s="38">
        <f t="shared" si="41"/>
        <v>1605.4458313226587</v>
      </c>
      <c r="J91" s="38">
        <f t="shared" si="42"/>
        <v>3398.0265555148762</v>
      </c>
      <c r="K91" s="38">
        <f t="shared" si="43"/>
        <v>12018.164426779729</v>
      </c>
      <c r="L91" s="38">
        <f t="shared" si="44"/>
        <v>1863.5086458619542</v>
      </c>
      <c r="M91" s="38">
        <f t="shared" si="44"/>
        <v>1329.6996124031002</v>
      </c>
      <c r="N91" s="26">
        <f t="shared" si="30"/>
        <v>-0.14848485621915944</v>
      </c>
      <c r="O91" s="26">
        <f t="shared" si="31"/>
        <v>-0.25687086080646765</v>
      </c>
      <c r="P91" s="40">
        <f t="shared" si="32"/>
        <v>-0.18361504476286483</v>
      </c>
      <c r="Q91" s="40">
        <f t="shared" si="33"/>
        <v>5.5111895842923087E-2</v>
      </c>
      <c r="R91" s="60">
        <f>'Inflation Rate'!C98</f>
        <v>3.3868099999999998E-2</v>
      </c>
      <c r="S91" s="8">
        <f t="shared" si="34"/>
        <v>-0.12011811714907628</v>
      </c>
      <c r="T91" s="8">
        <f t="shared" si="35"/>
        <v>2.3502578971791976E-2</v>
      </c>
      <c r="U91" s="8">
        <f t="shared" si="36"/>
        <v>0.12833800680567942</v>
      </c>
      <c r="V91" s="8">
        <f t="shared" si="37"/>
        <v>5.7481950754039168E-2</v>
      </c>
      <c r="W91" s="8">
        <f t="shared" si="38"/>
        <v>5.7018472238393958E-2</v>
      </c>
      <c r="X91" s="8">
        <f t="shared" si="39"/>
        <v>-8.5411215589316747E-2</v>
      </c>
    </row>
    <row r="92" spans="1:24">
      <c r="A92" s="25">
        <v>2001</v>
      </c>
      <c r="B92" s="26">
        <f>('S&amp;P 500 &amp; Raw Data'!B77-'S&amp;P 500 &amp; Raw Data'!B76+'S&amp;P 500 &amp; Raw Data'!C77)/'S&amp;P 500 &amp; Raw Data'!B76</f>
        <v>-0.11849759142000185</v>
      </c>
      <c r="C92" s="26">
        <f>'T. Bill rates'!C79</f>
        <v>3.3883333333333335E-2</v>
      </c>
      <c r="D92" s="26">
        <f>'S&amp;P 500 &amp; Raw Data'!F77</f>
        <v>5.5721811892492555E-2</v>
      </c>
      <c r="E92" s="26">
        <f>'S&amp;P 500 &amp; Raw Data'!J77</f>
        <v>7.8191507542878236E-2</v>
      </c>
      <c r="F92" s="26">
        <f>'Home Prices'!B77/'Home Prices'!B76-1</f>
        <v>6.6734074823053602E-2</v>
      </c>
      <c r="G92" s="26">
        <f>'Gold Prices'!B76/'Gold Prices'!B75-1</f>
        <v>7.4694844233922364E-3</v>
      </c>
      <c r="H92" s="38">
        <f t="shared" si="40"/>
        <v>125622.00708807123</v>
      </c>
      <c r="I92" s="38">
        <f t="shared" si="41"/>
        <v>1659.8436875739746</v>
      </c>
      <c r="J92" s="38">
        <f t="shared" si="42"/>
        <v>3587.3707520469702</v>
      </c>
      <c r="K92" s="38">
        <f t="shared" si="43"/>
        <v>12957.882821207828</v>
      </c>
      <c r="L92" s="38">
        <f t="shared" si="44"/>
        <v>1987.8681712683131</v>
      </c>
      <c r="M92" s="38">
        <f t="shared" si="44"/>
        <v>1339.6317829457359</v>
      </c>
      <c r="N92" s="26">
        <f t="shared" si="30"/>
        <v>-0.1523809247533352</v>
      </c>
      <c r="O92" s="26">
        <f t="shared" si="31"/>
        <v>-0.17421940331249441</v>
      </c>
      <c r="P92" s="40">
        <f t="shared" si="32"/>
        <v>-0.19668909896288009</v>
      </c>
      <c r="Q92" s="40">
        <f t="shared" si="33"/>
        <v>5.1665345512908356E-2</v>
      </c>
      <c r="R92" s="60">
        <f>'Inflation Rate'!C99</f>
        <v>1.55172E-2</v>
      </c>
      <c r="S92" s="8">
        <f t="shared" si="34"/>
        <v>-0.13196703258202003</v>
      </c>
      <c r="T92" s="8">
        <f t="shared" si="35"/>
        <v>1.808549705837903E-2</v>
      </c>
      <c r="U92" s="8">
        <f t="shared" si="36"/>
        <v>3.9590281575233366E-2</v>
      </c>
      <c r="V92" s="8">
        <f t="shared" si="37"/>
        <v>6.1716638125753454E-2</v>
      </c>
      <c r="W92" s="8">
        <f t="shared" si="38"/>
        <v>5.0434276074352802E-2</v>
      </c>
      <c r="X92" s="8">
        <f t="shared" si="39"/>
        <v>-7.9247457124386189E-3</v>
      </c>
    </row>
    <row r="93" spans="1:24">
      <c r="A93" s="25">
        <v>2002</v>
      </c>
      <c r="B93" s="26">
        <f>('S&amp;P 500 &amp; Raw Data'!B78-'S&amp;P 500 &amp; Raw Data'!B77+'S&amp;P 500 &amp; Raw Data'!C78)/'S&amp;P 500 &amp; Raw Data'!B77</f>
        <v>-0.21966047957912699</v>
      </c>
      <c r="C93" s="26">
        <f>'T. Bill rates'!C80</f>
        <v>1.6025000000000001E-2</v>
      </c>
      <c r="D93" s="26">
        <f>'S&amp;P 500 &amp; Raw Data'!F78</f>
        <v>0.15116400378109285</v>
      </c>
      <c r="E93" s="26">
        <f>'S&amp;P 500 &amp; Raw Data'!J78</f>
        <v>0.12177867693975485</v>
      </c>
      <c r="F93" s="26">
        <f>'Home Prices'!B78/'Home Prices'!B77-1</f>
        <v>9.5648427401981984E-2</v>
      </c>
      <c r="G93" s="26">
        <f>'Gold Prices'!B77/'Gold Prices'!B76-1</f>
        <v>0.2556962025316456</v>
      </c>
      <c r="H93" s="38">
        <f t="shared" si="40"/>
        <v>98027.816765413008</v>
      </c>
      <c r="I93" s="38">
        <f t="shared" si="41"/>
        <v>1686.4426826673475</v>
      </c>
      <c r="J93" s="38">
        <f t="shared" si="42"/>
        <v>4129.6520779735802</v>
      </c>
      <c r="K93" s="38">
        <f t="shared" si="43"/>
        <v>14535.876647114896</v>
      </c>
      <c r="L93" s="38">
        <f t="shared" si="44"/>
        <v>2178.0046357325809</v>
      </c>
      <c r="M93" s="38">
        <f t="shared" si="44"/>
        <v>1682.1705426356584</v>
      </c>
      <c r="N93" s="26">
        <f t="shared" si="30"/>
        <v>-0.235685479579127</v>
      </c>
      <c r="O93" s="26">
        <f t="shared" si="31"/>
        <v>-0.37082448336021984</v>
      </c>
      <c r="P93" s="40">
        <f t="shared" si="32"/>
        <v>-0.34143915651888185</v>
      </c>
      <c r="Q93" s="40">
        <f t="shared" si="33"/>
        <v>4.5325449773477855E-2</v>
      </c>
      <c r="R93" s="60">
        <f>'Inflation Rate'!C100</f>
        <v>2.3769100000000001E-2</v>
      </c>
      <c r="S93" s="8">
        <f t="shared" si="34"/>
        <v>-0.23777781491854666</v>
      </c>
      <c r="T93" s="8">
        <f t="shared" si="35"/>
        <v>-7.564303318004062E-3</v>
      </c>
      <c r="U93" s="8">
        <f t="shared" si="36"/>
        <v>0.12443714484163748</v>
      </c>
      <c r="V93" s="8">
        <f t="shared" si="37"/>
        <v>9.5734064389865647E-2</v>
      </c>
      <c r="W93" s="8">
        <f t="shared" si="38"/>
        <v>7.0210487308106861E-2</v>
      </c>
      <c r="X93" s="8">
        <f t="shared" si="39"/>
        <v>0.22654239372105067</v>
      </c>
    </row>
    <row r="94" spans="1:24">
      <c r="A94" s="25">
        <v>2003</v>
      </c>
      <c r="B94" s="26">
        <f>('S&amp;P 500 &amp; Raw Data'!B79-'S&amp;P 500 &amp; Raw Data'!B78+'S&amp;P 500 &amp; Raw Data'!C79)/'S&amp;P 500 &amp; Raw Data'!B78</f>
        <v>0.28355800050010233</v>
      </c>
      <c r="C94" s="26">
        <f>'T. Bill rates'!C81</f>
        <v>1.0108333333333332E-2</v>
      </c>
      <c r="D94" s="26">
        <f>'S&amp;P 500 &amp; Raw Data'!F79</f>
        <v>3.7531858817758529E-3</v>
      </c>
      <c r="E94" s="26">
        <f>'S&amp;P 500 &amp; Raw Data'!J79</f>
        <v>0.13532012096857571</v>
      </c>
      <c r="F94" s="26">
        <f>'Home Prices'!B79/'Home Prices'!B78-1</f>
        <v>9.8151789225324304E-2</v>
      </c>
      <c r="G94" s="26">
        <f>'Gold Prices'!B78/'Gold Prices'!B77-1</f>
        <v>0.1988767281105992</v>
      </c>
      <c r="H94" s="38">
        <f t="shared" si="40"/>
        <v>125824.38848080393</v>
      </c>
      <c r="I94" s="38">
        <f t="shared" si="41"/>
        <v>1703.4898074513101</v>
      </c>
      <c r="J94" s="38">
        <f t="shared" si="42"/>
        <v>4145.1514298492766</v>
      </c>
      <c r="K94" s="38">
        <f t="shared" si="43"/>
        <v>16502.873233386777</v>
      </c>
      <c r="L94" s="38">
        <f t="shared" si="44"/>
        <v>2391.7796876707844</v>
      </c>
      <c r="M94" s="38">
        <f t="shared" si="44"/>
        <v>2016.7151162790694</v>
      </c>
      <c r="N94" s="26">
        <f t="shared" si="30"/>
        <v>0.27344966716676899</v>
      </c>
      <c r="O94" s="26">
        <f t="shared" si="31"/>
        <v>0.27980481461832646</v>
      </c>
      <c r="P94" s="40">
        <f t="shared" si="32"/>
        <v>0.14823787953152662</v>
      </c>
      <c r="Q94" s="40">
        <f t="shared" si="33"/>
        <v>4.8237796117156506E-2</v>
      </c>
      <c r="R94" s="60">
        <f>'Inflation Rate'!C101</f>
        <v>1.87949E-2</v>
      </c>
      <c r="S94" s="8">
        <f t="shared" si="34"/>
        <v>0.25987870620485265</v>
      </c>
      <c r="T94" s="8">
        <f t="shared" si="35"/>
        <v>-8.5263154209612724E-3</v>
      </c>
      <c r="U94" s="8">
        <f t="shared" si="36"/>
        <v>-1.4764222041378727E-2</v>
      </c>
      <c r="V94" s="8">
        <f t="shared" si="37"/>
        <v>0.11437554405560491</v>
      </c>
      <c r="W94" s="8">
        <f t="shared" si="38"/>
        <v>7.7892899959868478E-2</v>
      </c>
      <c r="X94" s="8">
        <f t="shared" si="39"/>
        <v>0.17675964819866996</v>
      </c>
    </row>
    <row r="95" spans="1:24">
      <c r="A95" s="25">
        <v>2004</v>
      </c>
      <c r="B95" s="26">
        <f>('S&amp;P 500 &amp; Raw Data'!B80-'S&amp;P 500 &amp; Raw Data'!B79+'S&amp;P 500 &amp; Raw Data'!C80)/'S&amp;P 500 &amp; Raw Data'!B79</f>
        <v>0.10742775944096193</v>
      </c>
      <c r="C95" s="26">
        <f>'T. Bill rates'!C82</f>
        <v>1.3716666666666665E-2</v>
      </c>
      <c r="D95" s="26">
        <f>'S&amp;P 500 &amp; Raw Data'!F80</f>
        <v>4.490683702274547E-2</v>
      </c>
      <c r="E95" s="26">
        <f>'S&amp;P 500 &amp; Raw Data'!J80</f>
        <v>9.888628408721839E-2</v>
      </c>
      <c r="F95" s="26">
        <f>'Home Prices'!B80/'Home Prices'!B79-1</f>
        <v>0.13636038100694692</v>
      </c>
      <c r="G95" s="26">
        <f>'Gold Prices'!B79/'Gold Prices'!B78-1</f>
        <v>4.6486486486486456E-2</v>
      </c>
      <c r="H95" s="38">
        <f t="shared" si="40"/>
        <v>139341.42061832585</v>
      </c>
      <c r="I95" s="38">
        <f t="shared" si="41"/>
        <v>1726.8560093101837</v>
      </c>
      <c r="J95" s="38">
        <f t="shared" si="42"/>
        <v>4331.2970695441181</v>
      </c>
      <c r="K95" s="38">
        <f t="shared" si="43"/>
        <v>18134.781044198815</v>
      </c>
      <c r="L95" s="38">
        <f t="shared" si="44"/>
        <v>2717.923677166249</v>
      </c>
      <c r="M95" s="38">
        <f t="shared" si="44"/>
        <v>2110.4651162790692</v>
      </c>
      <c r="N95" s="26">
        <f t="shared" si="30"/>
        <v>9.3711092774295263E-2</v>
      </c>
      <c r="O95" s="26">
        <f t="shared" si="31"/>
        <v>6.2520922418216468E-2</v>
      </c>
      <c r="P95" s="40">
        <f t="shared" si="32"/>
        <v>8.5414753537435412E-3</v>
      </c>
      <c r="Q95" s="40">
        <f t="shared" si="33"/>
        <v>4.842299846885445E-2</v>
      </c>
      <c r="R95" s="60">
        <f>'Inflation Rate'!C102</f>
        <v>3.2555599999999997E-2</v>
      </c>
      <c r="S95" s="8">
        <f t="shared" si="34"/>
        <v>7.2511503923819554E-2</v>
      </c>
      <c r="T95" s="8">
        <f t="shared" si="35"/>
        <v>-1.8244957785647054E-2</v>
      </c>
      <c r="U95" s="8">
        <f t="shared" si="36"/>
        <v>1.1961813022703494E-2</v>
      </c>
      <c r="V95" s="8">
        <f t="shared" si="37"/>
        <v>6.4239334024452033E-2</v>
      </c>
      <c r="W95" s="8">
        <f t="shared" si="38"/>
        <v>0.10053190453564631</v>
      </c>
      <c r="X95" s="8">
        <f t="shared" si="39"/>
        <v>1.3491657482160191E-2</v>
      </c>
    </row>
    <row r="96" spans="1:24">
      <c r="A96" s="25">
        <v>2005</v>
      </c>
      <c r="B96" s="26">
        <f>('S&amp;P 500 &amp; Raw Data'!B81-'S&amp;P 500 &amp; Raw Data'!B80+'S&amp;P 500 &amp; Raw Data'!C81)/'S&amp;P 500 &amp; Raw Data'!B80</f>
        <v>4.8344775232688535E-2</v>
      </c>
      <c r="C96" s="26">
        <f>'T. Bill rates'!C83</f>
        <v>3.1466666666666664E-2</v>
      </c>
      <c r="D96" s="26">
        <f>'S&amp;P 500 &amp; Raw Data'!F81</f>
        <v>2.8675329597779506E-2</v>
      </c>
      <c r="E96" s="26">
        <f>'S&amp;P 500 &amp; Raw Data'!J81</f>
        <v>4.9175379871695298E-2</v>
      </c>
      <c r="F96" s="26">
        <f>'Home Prices'!B81/'Home Prices'!B80-1</f>
        <v>0.1351232116972334</v>
      </c>
      <c r="G96" s="26">
        <f>'Gold Prices'!B80/'Gold Prices'!B79-1</f>
        <v>0.1776859504132231</v>
      </c>
      <c r="H96" s="38">
        <f t="shared" si="40"/>
        <v>146077.8502787223</v>
      </c>
      <c r="I96" s="38">
        <f t="shared" si="41"/>
        <v>1781.1944117364776</v>
      </c>
      <c r="J96" s="38">
        <f t="shared" si="42"/>
        <v>4455.4984405991927</v>
      </c>
      <c r="K96" s="38">
        <f t="shared" si="43"/>
        <v>19026.565790937311</v>
      </c>
      <c r="L96" s="38">
        <f t="shared" si="44"/>
        <v>3085.1782535729071</v>
      </c>
      <c r="M96" s="38">
        <f t="shared" si="44"/>
        <v>2485.4651162790692</v>
      </c>
      <c r="N96" s="26">
        <f t="shared" si="30"/>
        <v>1.6878108566021871E-2</v>
      </c>
      <c r="O96" s="26">
        <f t="shared" si="31"/>
        <v>1.9669445634909029E-2</v>
      </c>
      <c r="P96" s="40">
        <f t="shared" si="32"/>
        <v>-8.3060463900676285E-4</v>
      </c>
      <c r="Q96" s="40">
        <f t="shared" si="33"/>
        <v>4.8042189402255131E-2</v>
      </c>
      <c r="R96" s="60">
        <f>'Inflation Rate'!C103</f>
        <v>3.4156600000000002E-2</v>
      </c>
      <c r="S96" s="8">
        <f t="shared" si="34"/>
        <v>1.3719561653127155E-2</v>
      </c>
      <c r="T96" s="8">
        <f t="shared" si="35"/>
        <v>-2.6010889775621715E-3</v>
      </c>
      <c r="U96" s="8">
        <f t="shared" si="36"/>
        <v>-5.3002324814447332E-3</v>
      </c>
      <c r="V96" s="8">
        <f t="shared" si="37"/>
        <v>1.4522732699956187E-2</v>
      </c>
      <c r="W96" s="8">
        <f t="shared" si="38"/>
        <v>9.7631839991383806E-2</v>
      </c>
      <c r="X96" s="8">
        <f t="shared" si="39"/>
        <v>0.13878879698995594</v>
      </c>
    </row>
    <row r="97" spans="1:24">
      <c r="A97" s="25">
        <v>2006</v>
      </c>
      <c r="B97" s="26">
        <f>('S&amp;P 500 &amp; Raw Data'!B82-'S&amp;P 500 &amp; Raw Data'!B81+'S&amp;P 500 &amp; Raw Data'!C82)/'S&amp;P 500 &amp; Raw Data'!B81</f>
        <v>0.15612557979315703</v>
      </c>
      <c r="C97" s="26">
        <f>'T. Bill rates'!C84</f>
        <v>4.7266666666666665E-2</v>
      </c>
      <c r="D97" s="26">
        <f>'S&amp;P 500 &amp; Raw Data'!F82</f>
        <v>1.9610012417568386E-2</v>
      </c>
      <c r="E97" s="26">
        <f>'S&amp;P 500 &amp; Raw Data'!J82</f>
        <v>7.048397662889147E-2</v>
      </c>
      <c r="F97" s="26">
        <f>'Home Prices'!B82/'Home Prices'!B81-1</f>
        <v>1.7322747210038125E-2</v>
      </c>
      <c r="G97" s="26">
        <f>'Gold Prices'!B81/'Gold Prices'!B80-1</f>
        <v>0.23196881091617927</v>
      </c>
      <c r="H97" s="38">
        <f t="shared" si="40"/>
        <v>168884.33934842583</v>
      </c>
      <c r="I97" s="38">
        <f t="shared" si="41"/>
        <v>1865.385534264555</v>
      </c>
      <c r="J97" s="38">
        <f t="shared" si="42"/>
        <v>4542.8708203458</v>
      </c>
      <c r="K97" s="38">
        <f t="shared" si="43"/>
        <v>20367.633809473802</v>
      </c>
      <c r="L97" s="38">
        <f t="shared" si="44"/>
        <v>3138.6220165574573</v>
      </c>
      <c r="M97" s="38">
        <f t="shared" si="44"/>
        <v>3062.0155038759681</v>
      </c>
      <c r="N97" s="26">
        <f t="shared" si="30"/>
        <v>0.10885891312649036</v>
      </c>
      <c r="O97" s="26">
        <f t="shared" si="31"/>
        <v>0.13651556737558865</v>
      </c>
      <c r="P97" s="40">
        <f t="shared" si="32"/>
        <v>8.5641603164265556E-2</v>
      </c>
      <c r="Q97" s="40">
        <f t="shared" si="33"/>
        <v>4.9149036004805913E-2</v>
      </c>
      <c r="R97" s="60">
        <f>'Inflation Rate'!C104</f>
        <v>2.5406499999999999E-2</v>
      </c>
      <c r="S97" s="8">
        <f t="shared" si="34"/>
        <v>0.12748025275162322</v>
      </c>
      <c r="T97" s="8">
        <f t="shared" si="35"/>
        <v>2.1318537250023972E-2</v>
      </c>
      <c r="U97" s="8">
        <f t="shared" si="36"/>
        <v>-5.6528679917978719E-3</v>
      </c>
      <c r="V97" s="8">
        <f t="shared" si="37"/>
        <v>4.3960591852003628E-2</v>
      </c>
      <c r="W97" s="8">
        <f t="shared" si="38"/>
        <v>-7.8834616222559495E-3</v>
      </c>
      <c r="X97" s="8">
        <f t="shared" si="39"/>
        <v>0.20144431590416034</v>
      </c>
    </row>
    <row r="98" spans="1:24">
      <c r="A98" s="25">
        <v>2007</v>
      </c>
      <c r="B98" s="26">
        <f>('S&amp;P 500 &amp; Raw Data'!B83-'S&amp;P 500 &amp; Raw Data'!B82+'S&amp;P 500 &amp; Raw Data'!C83)/'S&amp;P 500 &amp; Raw Data'!B82</f>
        <v>5.4847352464217694E-2</v>
      </c>
      <c r="C98" s="26">
        <f>'T. Bill rates'!C85</f>
        <v>4.3533333333333334E-2</v>
      </c>
      <c r="D98" s="26">
        <f>'S&amp;P 500 &amp; Raw Data'!F83</f>
        <v>0.10209921930012807</v>
      </c>
      <c r="E98" s="26">
        <f>'S&amp;P 500 &amp; Raw Data'!J83</f>
        <v>3.1503861528055586E-2</v>
      </c>
      <c r="F98" s="26">
        <f>'Home Prices'!B83/'Home Prices'!B82-1</f>
        <v>-5.3975877312667064E-2</v>
      </c>
      <c r="G98" s="26">
        <f>'Gold Prices'!B82/'Gold Prices'!B81-1</f>
        <v>0.31922468354430378</v>
      </c>
      <c r="H98" s="38">
        <f t="shared" si="40"/>
        <v>178147.19823435548</v>
      </c>
      <c r="I98" s="38">
        <f t="shared" si="41"/>
        <v>1946.5919845228721</v>
      </c>
      <c r="J98" s="38">
        <f t="shared" si="42"/>
        <v>5006.6943844844382</v>
      </c>
      <c r="K98" s="38">
        <f t="shared" si="43"/>
        <v>21009.292924661608</v>
      </c>
      <c r="L98" s="38">
        <f t="shared" si="44"/>
        <v>2969.2121396609164</v>
      </c>
      <c r="M98" s="38">
        <f t="shared" si="44"/>
        <v>4039.4864341085258</v>
      </c>
      <c r="N98" s="26">
        <f t="shared" si="30"/>
        <v>1.131401913088436E-2</v>
      </c>
      <c r="O98" s="26">
        <f t="shared" si="31"/>
        <v>-4.7251866835910372E-2</v>
      </c>
      <c r="P98" s="40">
        <f t="shared" si="32"/>
        <v>2.3343490936162108E-2</v>
      </c>
      <c r="Q98" s="40">
        <f t="shared" si="33"/>
        <v>4.7948712238125024E-2</v>
      </c>
      <c r="R98" s="60">
        <f>'Inflation Rate'!C105</f>
        <v>4.08127E-2</v>
      </c>
      <c r="S98" s="8">
        <f t="shared" si="34"/>
        <v>1.3484320919813664E-2</v>
      </c>
      <c r="T98" s="8">
        <f t="shared" si="35"/>
        <v>2.61395093789063E-3</v>
      </c>
      <c r="U98" s="8">
        <f t="shared" si="36"/>
        <v>5.8883331554397733E-2</v>
      </c>
      <c r="V98" s="8">
        <f t="shared" si="37"/>
        <v>-8.943817145913413E-3</v>
      </c>
      <c r="W98" s="8">
        <f t="shared" si="38"/>
        <v>-9.107169552472516E-2</v>
      </c>
      <c r="X98" s="8">
        <f t="shared" si="39"/>
        <v>0.26749479857836445</v>
      </c>
    </row>
    <row r="99" spans="1:24">
      <c r="A99" s="25">
        <v>2008</v>
      </c>
      <c r="B99" s="26">
        <f>('S&amp;P 500 &amp; Raw Data'!B84-'S&amp;P 500 &amp; Raw Data'!B83+'S&amp;P 500 &amp; Raw Data'!C84)/'S&amp;P 500 &amp; Raw Data'!B83</f>
        <v>-0.36552344111798191</v>
      </c>
      <c r="C99" s="26">
        <f>'T. Bill rates'!C86</f>
        <v>1.3650000000000001E-2</v>
      </c>
      <c r="D99" s="26">
        <f>'S&amp;P 500 &amp; Raw Data'!F84</f>
        <v>0.20101279926977011</v>
      </c>
      <c r="E99" s="26">
        <f>'S&amp;P 500 &amp; Raw Data'!J84</f>
        <v>-5.0657146287488741E-2</v>
      </c>
      <c r="F99" s="26">
        <f>'Home Prices'!B84/'Home Prices'!B83-1</f>
        <v>-0.11999538479289262</v>
      </c>
      <c r="G99" s="26">
        <f>'Gold Prices'!B83/'Gold Prices'!B82-1</f>
        <v>4.3178410794602717E-2</v>
      </c>
      <c r="H99" s="38">
        <f t="shared" si="40"/>
        <v>113030.22131020659</v>
      </c>
      <c r="I99" s="38">
        <f t="shared" si="41"/>
        <v>1973.1629651116091</v>
      </c>
      <c r="J99" s="38">
        <f t="shared" si="42"/>
        <v>6013.1040377978934</v>
      </c>
      <c r="K99" s="38">
        <f t="shared" si="43"/>
        <v>19945.022099580321</v>
      </c>
      <c r="L99" s="38">
        <f t="shared" si="44"/>
        <v>2612.9203864305769</v>
      </c>
      <c r="M99" s="38">
        <f t="shared" si="44"/>
        <v>4213.905038759689</v>
      </c>
      <c r="N99" s="26">
        <f t="shared" si="30"/>
        <v>-0.3791734411179819</v>
      </c>
      <c r="O99" s="26">
        <f t="shared" si="31"/>
        <v>-0.56653624038775208</v>
      </c>
      <c r="P99" s="40">
        <f t="shared" si="32"/>
        <v>-0.31486629483049317</v>
      </c>
      <c r="Q99" s="40">
        <f t="shared" si="33"/>
        <v>3.8795868868689798E-2</v>
      </c>
      <c r="R99" s="60">
        <f>'Inflation Rate'!C106</f>
        <v>9.1410000000000005E-4</v>
      </c>
      <c r="S99" s="8">
        <f t="shared" si="34"/>
        <v>-0.36610288646946021</v>
      </c>
      <c r="T99" s="8">
        <f t="shared" si="35"/>
        <v>1.272426874593946E-2</v>
      </c>
      <c r="U99" s="8">
        <f t="shared" si="36"/>
        <v>0.19991595609430446</v>
      </c>
      <c r="V99" s="8">
        <f t="shared" si="37"/>
        <v>-5.1524148063743613E-2</v>
      </c>
      <c r="W99" s="8">
        <f t="shared" si="38"/>
        <v>-0.12079906236998017</v>
      </c>
      <c r="X99" s="8">
        <f t="shared" si="39"/>
        <v>4.2225712271015903E-2</v>
      </c>
    </row>
    <row r="100" spans="1:24">
      <c r="A100" s="25">
        <v>2009</v>
      </c>
      <c r="B100" s="26">
        <f>('S&amp;P 500 &amp; Raw Data'!B85-'S&amp;P 500 &amp; Raw Data'!B84+'S&amp;P 500 &amp; Raw Data'!C85)/'S&amp;P 500 &amp; Raw Data'!B84</f>
        <v>0.25935233877663982</v>
      </c>
      <c r="C100" s="26">
        <f>'T. Bill rates'!C87</f>
        <v>1.5E-3</v>
      </c>
      <c r="D100" s="26">
        <f>'S&amp;P 500 &amp; Raw Data'!F85</f>
        <v>-0.11116695313259162</v>
      </c>
      <c r="E100" s="26">
        <f>'S&amp;P 500 &amp; Raw Data'!J85</f>
        <v>0.23329502491661896</v>
      </c>
      <c r="F100" s="26">
        <f>'Home Prices'!B85/'Home Prices'!B84-1</f>
        <v>-3.848170971548448E-2</v>
      </c>
      <c r="G100" s="26">
        <f>'Gold Prices'!B84/'Gold Prices'!B83-1</f>
        <v>0.25035929864903705</v>
      </c>
      <c r="H100" s="38">
        <f t="shared" si="40"/>
        <v>142344.87355944986</v>
      </c>
      <c r="I100" s="38">
        <f t="shared" si="41"/>
        <v>1976.1227095592767</v>
      </c>
      <c r="J100" s="38">
        <f t="shared" si="42"/>
        <v>5344.6455830466175</v>
      </c>
      <c r="K100" s="38">
        <f t="shared" si="43"/>
        <v>24598.096527264428</v>
      </c>
      <c r="L100" s="38">
        <f t="shared" si="44"/>
        <v>2512.3707426102837</v>
      </c>
      <c r="M100" s="38">
        <f t="shared" si="44"/>
        <v>5268.8953488372081</v>
      </c>
      <c r="N100" s="26">
        <f t="shared" si="30"/>
        <v>0.25785233877663982</v>
      </c>
      <c r="O100" s="26">
        <f t="shared" si="31"/>
        <v>0.37051929190923144</v>
      </c>
      <c r="P100" s="40">
        <f t="shared" si="32"/>
        <v>2.6057313860020859E-2</v>
      </c>
      <c r="Q100" s="40">
        <f t="shared" si="33"/>
        <v>4.2868506133348472E-2</v>
      </c>
      <c r="R100" s="60">
        <f>'Inflation Rate'!C107</f>
        <v>2.7213299999999999E-2</v>
      </c>
      <c r="S100" s="8">
        <f t="shared" si="34"/>
        <v>0.22598912881739341</v>
      </c>
      <c r="T100" s="8">
        <f t="shared" si="35"/>
        <v>-2.5032094113267456E-2</v>
      </c>
      <c r="U100" s="8">
        <f t="shared" si="36"/>
        <v>-0.13471423426136686</v>
      </c>
      <c r="V100" s="8">
        <f t="shared" si="37"/>
        <v>0.20062213458160927</v>
      </c>
      <c r="W100" s="8">
        <f t="shared" si="38"/>
        <v>-6.3954594158277089E-2</v>
      </c>
      <c r="X100" s="8">
        <f t="shared" si="39"/>
        <v>0.21723433550659532</v>
      </c>
    </row>
    <row r="101" spans="1:24">
      <c r="A101" s="25">
        <v>2010</v>
      </c>
      <c r="B101" s="26">
        <f>('S&amp;P 500 &amp; Raw Data'!B86-'S&amp;P 500 &amp; Raw Data'!B85+'S&amp;P 500 &amp; Raw Data'!C86)/'S&amp;P 500 &amp; Raw Data'!B85</f>
        <v>0.14821092278719414</v>
      </c>
      <c r="C101" s="26">
        <f>'T. Bill rates'!C88</f>
        <v>1.3666666666666666E-3</v>
      </c>
      <c r="D101" s="26">
        <f>'S&amp;P 500 &amp; Raw Data'!F86</f>
        <v>8.4629338803557719E-2</v>
      </c>
      <c r="E101" s="26">
        <f>'S&amp;P 500 &amp; Raw Data'!J86</f>
        <v>8.3478423659066131E-2</v>
      </c>
      <c r="F101" s="26">
        <f>'Home Prices'!B86/'Home Prices'!B85-1</f>
        <v>-4.1180882252676021E-2</v>
      </c>
      <c r="G101" s="26">
        <f>'Gold Prices'!B85/'Gold Prices'!B84-1</f>
        <v>0.29241379310344828</v>
      </c>
      <c r="H101" s="38">
        <f t="shared" si="40"/>
        <v>163441.93862372241</v>
      </c>
      <c r="I101" s="38">
        <f t="shared" si="41"/>
        <v>1978.8234105956744</v>
      </c>
      <c r="J101" s="38">
        <f t="shared" si="42"/>
        <v>5796.9594048792078</v>
      </c>
      <c r="K101" s="38">
        <f t="shared" si="43"/>
        <v>26651.506850374015</v>
      </c>
      <c r="L101" s="38">
        <f t="shared" si="44"/>
        <v>2408.9090988837816</v>
      </c>
      <c r="M101" s="38">
        <f t="shared" si="44"/>
        <v>6809.5930232558121</v>
      </c>
      <c r="N101" s="26">
        <f t="shared" si="30"/>
        <v>0.14684425612052748</v>
      </c>
      <c r="O101" s="26">
        <f t="shared" si="31"/>
        <v>6.3581583983636419E-2</v>
      </c>
      <c r="P101" s="40">
        <f t="shared" si="32"/>
        <v>6.4732499128128007E-2</v>
      </c>
      <c r="Q101" s="40">
        <f t="shared" si="33"/>
        <v>4.3108516433475463E-2</v>
      </c>
      <c r="R101" s="60">
        <f>'Inflation Rate'!C108</f>
        <v>1.4957199999999999E-2</v>
      </c>
      <c r="S101" s="8">
        <f t="shared" si="34"/>
        <v>0.13128999211710024</v>
      </c>
      <c r="T101" s="8">
        <f t="shared" si="35"/>
        <v>-1.3390252646449774E-2</v>
      </c>
      <c r="U101" s="8">
        <f t="shared" si="36"/>
        <v>6.8645395888178973E-2</v>
      </c>
      <c r="V101" s="8">
        <f t="shared" si="37"/>
        <v>6.7511441525875293E-2</v>
      </c>
      <c r="W101" s="8">
        <f t="shared" si="38"/>
        <v>-5.5310787738316436E-2</v>
      </c>
      <c r="X101" s="8">
        <f t="shared" si="39"/>
        <v>0.27336777659535616</v>
      </c>
    </row>
    <row r="102" spans="1:24">
      <c r="A102" s="25">
        <v>2011</v>
      </c>
      <c r="B102" s="26">
        <f>('S&amp;P 500 &amp; Raw Data'!B87-'S&amp;P 500 &amp; Raw Data'!B86+'S&amp;P 500 &amp; Raw Data'!C87)/'S&amp;P 500 &amp; Raw Data'!B86</f>
        <v>2.09837473362805E-2</v>
      </c>
      <c r="C102" s="26">
        <f>'T. Bill rates'!C89</f>
        <v>5.2499999999999997E-4</v>
      </c>
      <c r="D102" s="26">
        <f>'S&amp;P 500 &amp; Raw Data'!F87</f>
        <v>0.16035334999461354</v>
      </c>
      <c r="E102" s="26">
        <f>'S&amp;P 500 &amp; Raw Data'!J87</f>
        <v>0.12584514401372299</v>
      </c>
      <c r="F102" s="26">
        <f>'Home Prices'!B87/'Home Prices'!B86-1</f>
        <v>-3.882528621204584E-2</v>
      </c>
      <c r="G102" s="26">
        <f>'Gold Prices'!B86/'Gold Prices'!B85-1</f>
        <v>0.1202419067947349</v>
      </c>
      <c r="H102" s="38">
        <f t="shared" si="40"/>
        <v>166871.56296795449</v>
      </c>
      <c r="I102" s="38">
        <f t="shared" si="41"/>
        <v>1979.8622928862374</v>
      </c>
      <c r="J102" s="38">
        <f t="shared" si="42"/>
        <v>6726.5212652343698</v>
      </c>
      <c r="K102" s="38">
        <f t="shared" si="43"/>
        <v>30005.469568142056</v>
      </c>
      <c r="L102" s="38">
        <f t="shared" si="44"/>
        <v>2315.3825136608175</v>
      </c>
      <c r="M102" s="38">
        <f t="shared" si="44"/>
        <v>7628.3914728682148</v>
      </c>
      <c r="N102" s="26">
        <f t="shared" si="30"/>
        <v>2.0458747336280499E-2</v>
      </c>
      <c r="O102" s="26">
        <f t="shared" si="31"/>
        <v>-0.13936960265833304</v>
      </c>
      <c r="P102" s="40">
        <f t="shared" si="32"/>
        <v>-0.10486139667744249</v>
      </c>
      <c r="Q102" s="40">
        <f t="shared" si="33"/>
        <v>4.0970429004248521E-2</v>
      </c>
      <c r="R102" s="60">
        <f>'Inflation Rate'!C109</f>
        <v>2.96242E-2</v>
      </c>
      <c r="S102" s="8">
        <f t="shared" si="34"/>
        <v>-8.3918507973291812E-3</v>
      </c>
      <c r="T102" s="8">
        <f t="shared" si="35"/>
        <v>-2.8261961985741824E-2</v>
      </c>
      <c r="U102" s="8">
        <f t="shared" si="36"/>
        <v>0.12696782961648867</v>
      </c>
      <c r="V102" s="8">
        <f t="shared" si="37"/>
        <v>9.3452488795157329E-2</v>
      </c>
      <c r="W102" s="8">
        <f t="shared" si="38"/>
        <v>-6.6480067399392717E-2</v>
      </c>
      <c r="X102" s="8">
        <f t="shared" si="39"/>
        <v>8.8010467114831625E-2</v>
      </c>
    </row>
    <row r="103" spans="1:24">
      <c r="A103" s="25">
        <v>2012</v>
      </c>
      <c r="B103" s="26">
        <f>('S&amp;P 500 &amp; Raw Data'!B88-'S&amp;P 500 &amp; Raw Data'!B87+'S&amp;P 500 &amp; Raw Data'!C88)/'S&amp;P 500 &amp; Raw Data'!B87</f>
        <v>0.15890585241730293</v>
      </c>
      <c r="C103" s="26">
        <f>'T. Bill rates'!C90</f>
        <v>8.5833333333333334E-4</v>
      </c>
      <c r="D103" s="26">
        <f>'S&amp;P 500 &amp; Raw Data'!F88</f>
        <v>2.971571978018946E-2</v>
      </c>
      <c r="E103" s="26">
        <f>'S&amp;P 500 &amp; Raw Data'!J88</f>
        <v>0.10124677875843502</v>
      </c>
      <c r="F103" s="26">
        <f>'Home Prices'!B88/'Home Prices'!B87-1</f>
        <v>6.4363394244285166E-2</v>
      </c>
      <c r="G103" s="26">
        <f>'Gold Prices'!B87/'Gold Prices'!B86-1</f>
        <v>5.6843442362654706E-2</v>
      </c>
      <c r="H103" s="38">
        <f t="shared" si="40"/>
        <v>193388.43092558492</v>
      </c>
      <c r="I103" s="38">
        <f t="shared" si="41"/>
        <v>1981.5616746876315</v>
      </c>
      <c r="J103" s="38">
        <f t="shared" si="42"/>
        <v>6926.4046862475598</v>
      </c>
      <c r="K103" s="38">
        <f t="shared" si="43"/>
        <v>33043.42670705069</v>
      </c>
      <c r="L103" s="38">
        <f t="shared" si="44"/>
        <v>2464.4083912138926</v>
      </c>
      <c r="M103" s="38">
        <f t="shared" si="44"/>
        <v>8062.0155038759658</v>
      </c>
      <c r="N103" s="26">
        <f t="shared" si="30"/>
        <v>0.15804751908396961</v>
      </c>
      <c r="O103" s="26">
        <f t="shared" si="31"/>
        <v>0.12919013263711346</v>
      </c>
      <c r="P103" s="40">
        <f t="shared" si="32"/>
        <v>5.765907365886791E-2</v>
      </c>
      <c r="Q103" s="40">
        <f t="shared" si="33"/>
        <v>4.1988275684727405E-2</v>
      </c>
      <c r="R103" s="60">
        <f>'Inflation Rate'!C110</f>
        <v>1.7410200000000001E-2</v>
      </c>
      <c r="S103" s="8">
        <f t="shared" si="34"/>
        <v>0.13907434033716459</v>
      </c>
      <c r="T103" s="8">
        <f t="shared" si="35"/>
        <v>-1.6268626623427429E-2</v>
      </c>
      <c r="U103" s="8">
        <f t="shared" si="36"/>
        <v>1.2094944379552386E-2</v>
      </c>
      <c r="V103" s="8">
        <f t="shared" si="37"/>
        <v>8.2401944425596563E-2</v>
      </c>
      <c r="W103" s="8">
        <f t="shared" si="38"/>
        <v>4.6149718416706564E-2</v>
      </c>
      <c r="X103" s="8">
        <f t="shared" si="39"/>
        <v>3.8758449996525224E-2</v>
      </c>
    </row>
    <row r="104" spans="1:24">
      <c r="A104" s="25">
        <v>2013</v>
      </c>
      <c r="B104" s="26">
        <f>('S&amp;P 500 &amp; Raw Data'!B89-'S&amp;P 500 &amp; Raw Data'!B88+'S&amp;P 500 &amp; Raw Data'!C89)/'S&amp;P 500 &amp; Raw Data'!B88</f>
        <v>0.32145085858125483</v>
      </c>
      <c r="C104" s="26">
        <f>'T. Bill rates'!C91</f>
        <v>5.8333333333333338E-4</v>
      </c>
      <c r="D104" s="26">
        <f>'S&amp;P 500 &amp; Raw Data'!F89</f>
        <v>-9.104568794347262E-2</v>
      </c>
      <c r="E104" s="26">
        <f>'S&amp;P 500 &amp; Raw Data'!J89</f>
        <v>-1.0559012069494618E-2</v>
      </c>
      <c r="F104" s="26">
        <f>'Home Prices'!B89/'Home Prices'!B88-1</f>
        <v>0.10718009313963983</v>
      </c>
      <c r="G104" s="26">
        <f>'Gold Prices'!B88/'Gold Prices'!B87-1</f>
        <v>-0.27614182692307687</v>
      </c>
      <c r="H104" s="38">
        <f t="shared" si="40"/>
        <v>255553.30808629587</v>
      </c>
      <c r="I104" s="38">
        <f t="shared" si="41"/>
        <v>1982.7175856645326</v>
      </c>
      <c r="J104" s="38">
        <f t="shared" si="42"/>
        <v>6295.7854066132577</v>
      </c>
      <c r="K104" s="38">
        <f t="shared" si="43"/>
        <v>32694.520765633482</v>
      </c>
      <c r="L104" s="38">
        <f t="shared" si="44"/>
        <v>2728.5439121183076</v>
      </c>
      <c r="M104" s="38">
        <f t="shared" si="44"/>
        <v>5835.7558139534867</v>
      </c>
      <c r="N104" s="26">
        <f t="shared" si="30"/>
        <v>0.3208675252479215</v>
      </c>
      <c r="O104" s="26">
        <f t="shared" si="31"/>
        <v>0.41249654652472745</v>
      </c>
      <c r="P104" s="40">
        <f t="shared" si="32"/>
        <v>0.33200987065074944</v>
      </c>
      <c r="Q104" s="40">
        <f t="shared" si="33"/>
        <v>4.6176809418723153E-2</v>
      </c>
      <c r="R104" s="60">
        <f>'Inflation Rate'!C111</f>
        <v>1.50174E-2</v>
      </c>
      <c r="S104" s="8">
        <f t="shared" si="34"/>
        <v>0.30189970987813086</v>
      </c>
      <c r="T104" s="8">
        <f t="shared" si="35"/>
        <v>-1.4220511556419346E-2</v>
      </c>
      <c r="U104" s="8">
        <f t="shared" si="36"/>
        <v>-0.10449386182293308</v>
      </c>
      <c r="V104" s="8">
        <f t="shared" si="37"/>
        <v>-2.5198003570672478E-2</v>
      </c>
      <c r="W104" s="8">
        <f t="shared" si="38"/>
        <v>9.0799126339745184E-2</v>
      </c>
      <c r="X104" s="8">
        <f t="shared" si="39"/>
        <v>-0.28685146375133763</v>
      </c>
    </row>
    <row r="105" spans="1:24">
      <c r="A105" s="25">
        <v>2014</v>
      </c>
      <c r="B105" s="26">
        <f>('S&amp;P 500 &amp; Raw Data'!B90-'S&amp;P 500 &amp; Raw Data'!B89+'S&amp;P 500 &amp; Raw Data'!C90)/'S&amp;P 500 &amp; Raw Data'!B89</f>
        <v>0.13524421649462237</v>
      </c>
      <c r="C105" s="26">
        <f>'T. Bill rates'!C92</f>
        <v>3.2499999999999999E-4</v>
      </c>
      <c r="D105" s="26">
        <f>'S&amp;P 500 &amp; Raw Data'!F90</f>
        <v>0.10746180452004755</v>
      </c>
      <c r="E105" s="26">
        <f>'S&amp;P 500 &amp; Raw Data'!J90</f>
        <v>0.10384907822030469</v>
      </c>
      <c r="F105" s="26">
        <f>'Home Prices'!B90/'Home Prices'!B89-1</f>
        <v>4.5137798982987087E-2</v>
      </c>
      <c r="G105" s="26">
        <f>'Gold Prices'!B89/'Gold Prices'!B88-1</f>
        <v>1.2453300124533051E-3</v>
      </c>
      <c r="H105" s="38">
        <f t="shared" si="40"/>
        <v>290115.4150110358</v>
      </c>
      <c r="I105" s="38">
        <f t="shared" si="41"/>
        <v>1983.3619688798735</v>
      </c>
      <c r="J105" s="38">
        <f t="shared" si="42"/>
        <v>6972.3418672788994</v>
      </c>
      <c r="K105" s="38">
        <f t="shared" si="43"/>
        <v>36089.816609999129</v>
      </c>
      <c r="L105" s="38">
        <f t="shared" si="44"/>
        <v>2851.704378739757</v>
      </c>
      <c r="M105" s="38">
        <f t="shared" si="44"/>
        <v>5843.0232558139514</v>
      </c>
      <c r="N105" s="26">
        <f t="shared" si="30"/>
        <v>0.13491921649462238</v>
      </c>
      <c r="O105" s="26">
        <f t="shared" si="31"/>
        <v>2.7782411974574817E-2</v>
      </c>
      <c r="P105" s="40">
        <f t="shared" si="32"/>
        <v>3.1395138274317683E-2</v>
      </c>
      <c r="Q105" s="40">
        <f t="shared" si="33"/>
        <v>4.5975029375833421E-2</v>
      </c>
      <c r="R105" s="60">
        <f>'Inflation Rate'!C112</f>
        <v>7.5649000000000003E-3</v>
      </c>
      <c r="S105" s="8">
        <f t="shared" si="34"/>
        <v>0.12672068716826312</v>
      </c>
      <c r="T105" s="8">
        <f t="shared" si="35"/>
        <v>-7.1855420926235647E-3</v>
      </c>
      <c r="U105" s="8">
        <f t="shared" si="36"/>
        <v>9.9146868375473929E-2</v>
      </c>
      <c r="V105" s="8">
        <f t="shared" si="37"/>
        <v>9.5561266793141364E-2</v>
      </c>
      <c r="W105" s="8">
        <f t="shared" si="38"/>
        <v>3.7290797826509348E-2</v>
      </c>
      <c r="X105" s="8">
        <f t="shared" si="39"/>
        <v>-6.2721220117401E-3</v>
      </c>
    </row>
    <row r="106" spans="1:24">
      <c r="A106" s="37">
        <v>2015</v>
      </c>
      <c r="B106" s="26">
        <f>('S&amp;P 500 &amp; Raw Data'!B91-'S&amp;P 500 &amp; Raw Data'!B90+'S&amp;P 500 &amp; Raw Data'!C91)/'S&amp;P 500 &amp; Raw Data'!B90</f>
        <v>1.3788916411676138E-2</v>
      </c>
      <c r="C106" s="26">
        <f>'T. Bill rates'!C93</f>
        <v>5.2499999999999997E-4</v>
      </c>
      <c r="D106" s="26">
        <f>'S&amp;P 500 &amp; Raw Data'!F91</f>
        <v>1.2842996709792224E-2</v>
      </c>
      <c r="E106" s="26">
        <f>'S&amp;P 500 &amp; Raw Data'!J91</f>
        <v>-6.9751836790324859E-3</v>
      </c>
      <c r="F106" s="26">
        <f>'Home Prices'!B91/'Home Prices'!B90-1</f>
        <v>5.2078327727054452E-2</v>
      </c>
      <c r="G106" s="26">
        <f>'Gold Prices'!B90/'Gold Prices'!B89-1</f>
        <v>-0.12106135986733002</v>
      </c>
      <c r="H106" s="38">
        <f t="shared" si="40"/>
        <v>294115.79221836175</v>
      </c>
      <c r="I106" s="38">
        <f t="shared" si="41"/>
        <v>1984.4032339135356</v>
      </c>
      <c r="J106" s="38">
        <f t="shared" si="42"/>
        <v>7061.8876309399093</v>
      </c>
      <c r="K106" s="38">
        <f t="shared" si="43"/>
        <v>35838.083510201788</v>
      </c>
      <c r="L106" s="38">
        <f t="shared" si="44"/>
        <v>3000.2163739564421</v>
      </c>
      <c r="M106" s="38">
        <f t="shared" si="44"/>
        <v>5135.6589147286804</v>
      </c>
      <c r="N106" s="26">
        <f t="shared" si="30"/>
        <v>1.3263916411676138E-2</v>
      </c>
      <c r="O106" s="26">
        <f t="shared" si="31"/>
        <v>9.4591970188391376E-4</v>
      </c>
      <c r="P106" s="40">
        <f t="shared" si="32"/>
        <v>2.0764100090708622E-2</v>
      </c>
      <c r="Q106" s="40">
        <f t="shared" si="33"/>
        <v>4.5434457313765497E-2</v>
      </c>
      <c r="R106" s="60">
        <f>'Inflation Rate'!C113</f>
        <v>7.2951999999999991E-3</v>
      </c>
      <c r="S106" s="8">
        <f t="shared" si="34"/>
        <v>6.4466865440004906E-3</v>
      </c>
      <c r="T106" s="8">
        <f t="shared" si="35"/>
        <v>-6.7211677371239453E-3</v>
      </c>
      <c r="U106" s="8">
        <f t="shared" si="36"/>
        <v>5.5076175383266257E-3</v>
      </c>
      <c r="V106" s="8">
        <f t="shared" si="37"/>
        <v>-1.4167032344671537E-2</v>
      </c>
      <c r="W106" s="8">
        <f t="shared" si="38"/>
        <v>4.4458791948035259E-2</v>
      </c>
      <c r="X106" s="8">
        <f t="shared" si="39"/>
        <v>-0.12742695474705923</v>
      </c>
    </row>
    <row r="107" spans="1:24">
      <c r="A107" s="42">
        <v>2016</v>
      </c>
      <c r="B107" s="26">
        <f>('S&amp;P 500 &amp; Raw Data'!B92-'S&amp;P 500 &amp; Raw Data'!B91+'S&amp;P 500 &amp; Raw Data'!C92)/'S&amp;P 500 &amp; Raw Data'!B91</f>
        <v>0.11773080874798171</v>
      </c>
      <c r="C107" s="26">
        <f>'T. Bill rates'!C94</f>
        <v>3.1749999999999999E-3</v>
      </c>
      <c r="D107" s="26">
        <f>'S&amp;P 500 &amp; Raw Data'!F92</f>
        <v>6.9055046987477921E-3</v>
      </c>
      <c r="E107" s="26">
        <f>'S&amp;P 500 &amp; Raw Data'!J92</f>
        <v>0.10365105821793222</v>
      </c>
      <c r="F107" s="26">
        <f>'Home Prices'!B92/'Home Prices'!B91-1</f>
        <v>5.3097345132743223E-2</v>
      </c>
      <c r="G107" s="26">
        <f>'Gold Prices'!B91/'Gold Prices'!B90-1</f>
        <v>8.1037735849056602E-2</v>
      </c>
      <c r="H107" s="38">
        <f t="shared" si="40"/>
        <v>328742.28230178286</v>
      </c>
      <c r="I107" s="38">
        <f t="shared" si="41"/>
        <v>1990.7037141812109</v>
      </c>
      <c r="J107" s="38">
        <f t="shared" si="42"/>
        <v>7110.6535291573937</v>
      </c>
      <c r="K107" s="38">
        <f t="shared" si="43"/>
        <v>39552.73879053683</v>
      </c>
      <c r="L107" s="38">
        <f t="shared" si="44"/>
        <v>3159.5198982373149</v>
      </c>
      <c r="M107" s="38">
        <f t="shared" si="44"/>
        <v>5551.8410852713159</v>
      </c>
      <c r="N107" s="26">
        <f t="shared" si="30"/>
        <v>0.11455580874798171</v>
      </c>
      <c r="O107" s="26">
        <f t="shared" si="31"/>
        <v>0.11082530404923392</v>
      </c>
      <c r="P107" s="40">
        <f t="shared" si="32"/>
        <v>1.4079750530049492E-2</v>
      </c>
      <c r="Q107" s="40">
        <f t="shared" si="33"/>
        <v>4.6176501247687796E-2</v>
      </c>
      <c r="R107" s="60">
        <f>'Inflation Rate'!C114</f>
        <v>2.0746199999999999E-2</v>
      </c>
      <c r="S107" s="8">
        <f t="shared" si="34"/>
        <v>9.5013440900374446E-2</v>
      </c>
      <c r="T107" s="8">
        <f t="shared" si="35"/>
        <v>-1.721407339062353E-2</v>
      </c>
      <c r="U107" s="8">
        <f t="shared" si="36"/>
        <v>-1.3559389494912866E-2</v>
      </c>
      <c r="V107" s="8">
        <f t="shared" si="37"/>
        <v>8.1219854864933216E-2</v>
      </c>
      <c r="W107" s="8">
        <f t="shared" si="38"/>
        <v>3.1693622893470552E-2</v>
      </c>
      <c r="X107" s="8">
        <f t="shared" si="39"/>
        <v>5.9066137938163843E-2</v>
      </c>
    </row>
    <row r="108" spans="1:24">
      <c r="A108" s="42">
        <v>2017</v>
      </c>
      <c r="B108" s="26">
        <f>('S&amp;P 500 &amp; Raw Data'!B93-'S&amp;P 500 &amp; Raw Data'!B92+'S&amp;P 500 &amp; Raw Data'!C93)/'S&amp;P 500 &amp; Raw Data'!B92</f>
        <v>0.2160548143449928</v>
      </c>
      <c r="C108" s="26">
        <f>'T. Bill rates'!C95</f>
        <v>9.3083333333333334E-3</v>
      </c>
      <c r="D108" s="26">
        <f>'S&amp;P 500 &amp; Raw Data'!F93</f>
        <v>2.8017162707789457E-2</v>
      </c>
      <c r="E108" s="26">
        <f>'S&amp;P 500 &amp; Raw Data'!J93</f>
        <v>9.7239019462488363E-2</v>
      </c>
      <c r="F108" s="26">
        <f>'Home Prices'!B93/'Home Prices'!B92-1</f>
        <v>6.213065871509893E-2</v>
      </c>
      <c r="G108" s="26">
        <f>'Gold Prices'!B92/'Gold Prices'!B91-1</f>
        <v>0.12662535997905566</v>
      </c>
      <c r="H108" s="38">
        <f t="shared" si="40"/>
        <v>399768.63507184375</v>
      </c>
      <c r="I108" s="38">
        <f t="shared" si="41"/>
        <v>2009.2338479207142</v>
      </c>
      <c r="J108" s="38">
        <f t="shared" si="42"/>
        <v>7309.8738660425133</v>
      </c>
      <c r="K108" s="38">
        <f t="shared" si="43"/>
        <v>43398.808327584557</v>
      </c>
      <c r="L108" s="38">
        <f t="shared" si="44"/>
        <v>3355.8229507382616</v>
      </c>
      <c r="M108" s="38">
        <f t="shared" si="44"/>
        <v>6254.8449612403074</v>
      </c>
      <c r="N108" s="26">
        <f t="shared" si="30"/>
        <v>0.20674648101165946</v>
      </c>
      <c r="O108" s="26">
        <f t="shared" si="31"/>
        <v>0.18803765163720335</v>
      </c>
      <c r="P108" s="40">
        <f t="shared" si="32"/>
        <v>0.11881579488250443</v>
      </c>
      <c r="Q108" s="40">
        <f t="shared" si="33"/>
        <v>4.7686840373502015E-2</v>
      </c>
      <c r="R108" s="60">
        <f>'Inflation Rate'!C115</f>
        <v>2.10908E-2</v>
      </c>
      <c r="S108" s="8">
        <f t="shared" si="34"/>
        <v>0.19093700025991089</v>
      </c>
      <c r="T108" s="8">
        <f t="shared" si="35"/>
        <v>-1.1539097861489767E-2</v>
      </c>
      <c r="U108" s="8">
        <f t="shared" si="36"/>
        <v>6.7832975361146186E-3</v>
      </c>
      <c r="V108" s="8">
        <f t="shared" si="37"/>
        <v>7.4575365347027134E-2</v>
      </c>
      <c r="W108" s="8">
        <f t="shared" si="38"/>
        <v>4.0192173619720162E-2</v>
      </c>
      <c r="X108" s="8">
        <f t="shared" si="39"/>
        <v>0.10335472612137497</v>
      </c>
    </row>
    <row r="109" spans="1:24">
      <c r="A109" s="42">
        <v>2018</v>
      </c>
      <c r="B109" s="26">
        <f>('S&amp;P 500 &amp; Raw Data'!B94-'S&amp;P 500 &amp; Raw Data'!B93+'S&amp;P 500 &amp; Raw Data'!C94)/'S&amp;P 500 &amp; Raw Data'!B93</f>
        <v>-4.2268692890885438E-2</v>
      </c>
      <c r="C109" s="26">
        <f>'T. Bill rates'!C96</f>
        <v>1.9391666666666668E-2</v>
      </c>
      <c r="D109" s="26">
        <f>'S&amp;P 500 &amp; Raw Data'!F94</f>
        <v>-1.6692385713402633E-4</v>
      </c>
      <c r="E109" s="26">
        <f>'S&amp;P 500 &amp; Raw Data'!J94</f>
        <v>-2.7626282217172247E-2</v>
      </c>
      <c r="F109" s="26">
        <f>'Home Prices'!B94/'Home Prices'!B93-1</f>
        <v>4.5326935837884719E-2</v>
      </c>
      <c r="G109" s="26">
        <f>'Gold Prices'!B93/'Gold Prices'!B92-1</f>
        <v>-9.2951200619674212E-3</v>
      </c>
      <c r="H109" s="38">
        <f t="shared" si="40"/>
        <v>382870.93740858353</v>
      </c>
      <c r="I109" s="38">
        <f t="shared" si="41"/>
        <v>2048.1962409549769</v>
      </c>
      <c r="J109" s="38">
        <f t="shared" si="42"/>
        <v>7308.6536737016304</v>
      </c>
      <c r="K109" s="38">
        <f t="shared" si="43"/>
        <v>42199.860600837739</v>
      </c>
      <c r="L109" s="38">
        <f t="shared" si="44"/>
        <v>3507.9321223096758</v>
      </c>
      <c r="M109" s="38">
        <f t="shared" si="44"/>
        <v>6196.7054263565869</v>
      </c>
      <c r="N109" s="26">
        <f t="shared" si="30"/>
        <v>-6.1660359557552107E-2</v>
      </c>
      <c r="O109" s="26">
        <f t="shared" si="31"/>
        <v>-4.2101769033751416E-2</v>
      </c>
      <c r="P109" s="40">
        <f t="shared" si="32"/>
        <v>-1.4642410673713191E-2</v>
      </c>
      <c r="Q109" s="40">
        <f t="shared" si="33"/>
        <v>4.6608669094632571E-2</v>
      </c>
      <c r="R109" s="60">
        <f>'Inflation Rate'!C116</f>
        <v>1.91016E-2</v>
      </c>
      <c r="S109" s="8">
        <f t="shared" si="34"/>
        <v>-6.0219994641246166E-2</v>
      </c>
      <c r="T109" s="8">
        <f t="shared" si="35"/>
        <v>2.8462978241505787E-4</v>
      </c>
      <c r="U109" s="8">
        <f t="shared" si="36"/>
        <v>-1.8907362972577002E-2</v>
      </c>
      <c r="V109" s="8">
        <f t="shared" si="37"/>
        <v>-4.5852034985689571E-2</v>
      </c>
      <c r="W109" s="8">
        <f t="shared" si="38"/>
        <v>2.5733779475848984E-2</v>
      </c>
      <c r="X109" s="8">
        <f t="shared" si="39"/>
        <v>-2.7864464212368434E-2</v>
      </c>
    </row>
    <row r="110" spans="1:24">
      <c r="A110" s="25">
        <v>2019</v>
      </c>
      <c r="B110" s="26">
        <f>('S&amp;P 500 &amp; Raw Data'!B95-'S&amp;P 500 &amp; Raw Data'!B94+'S&amp;P 500 &amp; Raw Data'!C95)/'S&amp;P 500 &amp; Raw Data'!B94</f>
        <v>0.31211679996808755</v>
      </c>
      <c r="C110" s="26">
        <v>1.55E-2</v>
      </c>
      <c r="D110" s="26">
        <f>'S&amp;P 500 &amp; Raw Data'!F95</f>
        <v>9.6356307415483927E-2</v>
      </c>
      <c r="E110" s="26">
        <f>'S&amp;P 500 &amp; Raw Data'!J95</f>
        <v>0.15329457562368487</v>
      </c>
      <c r="F110" s="26">
        <f>'Home Prices'!B95/'Home Prices'!B94-1</f>
        <v>3.691586503247235E-2</v>
      </c>
      <c r="G110" s="26">
        <f>'Gold Prices'!B94/'Gold Prices'!B93-1</f>
        <v>0.19077404222048466</v>
      </c>
      <c r="H110" s="38">
        <f t="shared" si="40"/>
        <v>502371.38919333258</v>
      </c>
      <c r="I110" s="38">
        <f t="shared" si="41"/>
        <v>2079.9432826897792</v>
      </c>
      <c r="J110" s="38">
        <f t="shared" si="42"/>
        <v>8012.8885538781296</v>
      </c>
      <c r="K110" s="38">
        <f t="shared" si="43"/>
        <v>48668.870323021823</v>
      </c>
      <c r="L110" s="38">
        <f t="shared" ref="L110:M113" si="45">L109*(1+F110)</f>
        <v>3637.4304710799343</v>
      </c>
      <c r="M110" s="38">
        <f t="shared" si="45"/>
        <v>7378.8759689922445</v>
      </c>
      <c r="N110" s="26">
        <f t="shared" si="30"/>
        <v>0.29661679996808754</v>
      </c>
      <c r="O110" s="26">
        <f t="shared" si="31"/>
        <v>0.21576049255260363</v>
      </c>
      <c r="P110" s="40">
        <f t="shared" si="32"/>
        <v>0.15882222434440268</v>
      </c>
      <c r="Q110" s="40">
        <f t="shared" si="33"/>
        <v>4.8253684406804442E-2</v>
      </c>
      <c r="R110" s="60">
        <f>'Inflation Rate'!C117</f>
        <v>2.2851300000000001E-2</v>
      </c>
      <c r="S110" s="8">
        <f t="shared" si="34"/>
        <v>0.28280308190260661</v>
      </c>
      <c r="T110" s="8">
        <f t="shared" si="35"/>
        <v>-7.1870661942745606E-3</v>
      </c>
      <c r="U110" s="8">
        <f t="shared" si="36"/>
        <v>7.1862847918836348E-2</v>
      </c>
      <c r="V110" s="8">
        <f t="shared" si="37"/>
        <v>0.12752907057329366</v>
      </c>
      <c r="W110" s="8">
        <f t="shared" si="38"/>
        <v>1.3750351622442425E-2</v>
      </c>
      <c r="X110" s="8">
        <f t="shared" si="39"/>
        <v>0.16417121650085864</v>
      </c>
    </row>
    <row r="111" spans="1:24">
      <c r="A111" s="42">
        <v>2020</v>
      </c>
      <c r="B111" s="26">
        <f>('S&amp;P 500 &amp; Raw Data'!B96-'S&amp;P 500 &amp; Raw Data'!B95+'S&amp;P 500 &amp; Raw Data'!C96)/'S&amp;P 500 &amp; Raw Data'!B95</f>
        <v>0.18023201827422478</v>
      </c>
      <c r="C111" s="93">
        <v>8.9999999999999998E-4</v>
      </c>
      <c r="D111" s="93">
        <f>'S&amp;P 500 &amp; Raw Data'!F96</f>
        <v>0.1133189764661412</v>
      </c>
      <c r="E111" s="93">
        <f>'S&amp;P 500 &amp; Raw Data'!J96</f>
        <v>0.10411537157111345</v>
      </c>
      <c r="F111" s="93">
        <f>'Home Prices'!B96/'Home Prices'!B95-1</f>
        <v>0.10346126677654821</v>
      </c>
      <c r="G111" s="26">
        <f>'Gold Prices'!B95/'Gold Prices'!B94-1</f>
        <v>0.24169402495075509</v>
      </c>
      <c r="H111" s="38">
        <f t="shared" si="40"/>
        <v>592914.79859087302</v>
      </c>
      <c r="I111" s="38">
        <f t="shared" si="41"/>
        <v>2081.8152316441997</v>
      </c>
      <c r="J111" s="38">
        <f t="shared" si="42"/>
        <v>8920.9008833408589</v>
      </c>
      <c r="K111" s="38">
        <f t="shared" si="43"/>
        <v>53736.047840649575</v>
      </c>
      <c r="L111" s="38">
        <f t="shared" si="45"/>
        <v>4013.7636354294809</v>
      </c>
      <c r="M111" s="38">
        <f t="shared" si="45"/>
        <v>9162.3062015503838</v>
      </c>
      <c r="N111" s="26">
        <f t="shared" si="30"/>
        <v>0.17933201827422476</v>
      </c>
      <c r="O111" s="26">
        <f t="shared" si="31"/>
        <v>6.6913041808083579E-2</v>
      </c>
      <c r="P111" s="94">
        <f t="shared" si="32"/>
        <v>7.6116646703111329E-2</v>
      </c>
      <c r="Q111" s="40">
        <f t="shared" si="33"/>
        <v>4.8442663414424603E-2</v>
      </c>
      <c r="R111" s="60">
        <f>'Inflation Rate'!C118</f>
        <v>1.36201E-2</v>
      </c>
      <c r="S111" s="95">
        <f t="shared" si="34"/>
        <v>0.16437313967454337</v>
      </c>
      <c r="T111" s="95">
        <f t="shared" si="35"/>
        <v>-1.2549178928081717E-2</v>
      </c>
      <c r="U111" s="95">
        <f t="shared" si="36"/>
        <v>9.835921413371862E-2</v>
      </c>
      <c r="V111" s="95">
        <f t="shared" si="37"/>
        <v>8.927927886504361E-2</v>
      </c>
      <c r="W111" s="95">
        <f t="shared" si="38"/>
        <v>8.8633963332562349E-2</v>
      </c>
      <c r="X111" s="8">
        <f t="shared" si="39"/>
        <v>0.22500927610921995</v>
      </c>
    </row>
    <row r="112" spans="1:24">
      <c r="A112" s="42">
        <v>2021</v>
      </c>
      <c r="B112" s="26">
        <f>('S&amp;P 500 &amp; Raw Data'!B97-'S&amp;P 500 &amp; Raw Data'!B96+'S&amp;P 500 &amp; Raw Data'!C97)/'S&amp;P 500 &amp; Raw Data'!B96</f>
        <v>0.28468851751964158</v>
      </c>
      <c r="C112" s="93">
        <v>5.9999999999999995E-4</v>
      </c>
      <c r="D112" s="93">
        <f>'S&amp;P 500 &amp; Raw Data'!F97</f>
        <v>-4.416034448604475E-2</v>
      </c>
      <c r="E112" s="93">
        <f>'S&amp;P 500 &amp; Raw Data'!J97</f>
        <v>9.3344457198752777E-3</v>
      </c>
      <c r="F112" s="93">
        <f>'Home Prices'!B97/'Home Prices'!B96-1</f>
        <v>0.18914305223625805</v>
      </c>
      <c r="G112" s="26">
        <f>'Gold Prices'!B96/'Gold Prices'!B95-1</f>
        <v>-3.7544286394162185E-2</v>
      </c>
      <c r="H112" s="38">
        <f t="shared" si="40"/>
        <v>761710.83361716557</v>
      </c>
      <c r="I112" s="38">
        <f t="shared" si="41"/>
        <v>2083.0643207831858</v>
      </c>
      <c r="J112" s="38">
        <f t="shared" si="42"/>
        <v>8526.9508272066651</v>
      </c>
      <c r="K112" s="38">
        <f t="shared" si="43"/>
        <v>54237.644062418738</v>
      </c>
      <c r="L112" s="38">
        <f t="shared" si="45"/>
        <v>4772.9391403895124</v>
      </c>
      <c r="M112" s="38">
        <f t="shared" si="45"/>
        <v>8818.3139534883685</v>
      </c>
      <c r="N112" s="26">
        <f t="shared" si="30"/>
        <v>0.28408851751964159</v>
      </c>
      <c r="O112" s="26">
        <f t="shared" si="31"/>
        <v>0.3288488620056863</v>
      </c>
      <c r="P112" s="94">
        <f t="shared" si="32"/>
        <v>0.27535407179976629</v>
      </c>
      <c r="Q112" s="40">
        <f t="shared" si="33"/>
        <v>5.1322006296357525E-2</v>
      </c>
      <c r="R112" s="60">
        <v>7.0999999999999994E-2</v>
      </c>
      <c r="S112" s="95">
        <f t="shared" si="34"/>
        <v>0.19952242532179421</v>
      </c>
      <c r="T112" s="95">
        <f t="shared" si="35"/>
        <v>-6.5732959850606898E-2</v>
      </c>
      <c r="U112" s="95">
        <f t="shared" si="36"/>
        <v>-0.10752599858640965</v>
      </c>
      <c r="V112" s="95">
        <f t="shared" si="37"/>
        <v>-5.7577548347455432E-2</v>
      </c>
      <c r="W112" s="95">
        <f>(1+F112)/(1+$R112)-1</f>
        <v>0.11031097314309823</v>
      </c>
      <c r="X112" s="8">
        <f t="shared" si="39"/>
        <v>-0.10134854005057159</v>
      </c>
    </row>
    <row r="113" spans="1:25">
      <c r="A113" s="42">
        <v>2022</v>
      </c>
      <c r="B113" s="26">
        <f>('S&amp;P 500 &amp; Raw Data'!B98-'S&amp;P 500 &amp; Raw Data'!B97+'S&amp;P 500 &amp; Raw Data'!C98)/'S&amp;P 500 &amp; Raw Data'!B97</f>
        <v>-0.18008971545346592</v>
      </c>
      <c r="C113" s="93">
        <v>4.4200000000000003E-2</v>
      </c>
      <c r="D113" s="93">
        <f>'S&amp;P 500 &amp; Raw Data'!F98</f>
        <v>-0.1782817153825067</v>
      </c>
      <c r="E113" s="93">
        <f>'S&amp;P 500 &amp; Raw Data'!J98</f>
        <v>-0.14488298214231426</v>
      </c>
      <c r="F113" s="93">
        <f>'Home Prices'!B98/'Home Prices'!B97-1</f>
        <v>7.3033304622452055E-2</v>
      </c>
      <c r="G113" s="26">
        <f>'Gold Prices'!B97/'Gold Prices'!B96-1</f>
        <v>5.494203615185933E-3</v>
      </c>
      <c r="H113" s="38">
        <f>H112*(1+B113)</f>
        <v>624534.54633322789</v>
      </c>
      <c r="I113" s="38">
        <f>I112*(1+C113)</f>
        <v>2175.1357637618025</v>
      </c>
      <c r="J113" s="38">
        <f>J112*(1+D113)</f>
        <v>7006.751406749976</v>
      </c>
      <c r="K113" s="38">
        <f>K112*(1+E113)</f>
        <v>46379.532446282123</v>
      </c>
      <c r="L113" s="108">
        <f t="shared" si="45"/>
        <v>5121.5226585740038</v>
      </c>
      <c r="M113" s="38">
        <f t="shared" si="45"/>
        <v>8866.7635658914696</v>
      </c>
      <c r="N113" s="26">
        <f>B113-C113</f>
        <v>-0.22428971545346593</v>
      </c>
      <c r="O113" s="26">
        <f>B113-D113</f>
        <v>-1.8080000709592148E-3</v>
      </c>
      <c r="P113" s="94">
        <f t="shared" si="32"/>
        <v>-3.520673331115165E-2</v>
      </c>
      <c r="Q113" s="40">
        <f>((H113/100)^(1/(A113-$A$19+1)))-((J113/100)^(1/(A113-$A$19+1)))</f>
        <v>5.0613437213325563E-2</v>
      </c>
      <c r="R113" s="60">
        <v>7.1199999999999999E-2</v>
      </c>
      <c r="S113" s="95">
        <f t="shared" si="34"/>
        <v>-0.23458711300734314</v>
      </c>
      <c r="T113" s="95">
        <f t="shared" si="35"/>
        <v>-2.5205377147124675E-2</v>
      </c>
      <c r="U113" s="95">
        <f t="shared" si="36"/>
        <v>-0.23289928620472988</v>
      </c>
      <c r="V113" s="95">
        <f t="shared" si="37"/>
        <v>-0.20172048370268325</v>
      </c>
      <c r="W113" s="95">
        <f>(1+F113)/(1+$R113)-1</f>
        <v>1.7114494234991007E-3</v>
      </c>
      <c r="X113" s="95">
        <f t="shared" si="39"/>
        <v>-6.1338495504867474E-2</v>
      </c>
    </row>
    <row r="114" spans="1:25" ht="16.5" thickBot="1">
      <c r="J114" s="125"/>
      <c r="K114" s="126"/>
      <c r="L114" s="126"/>
      <c r="M114" s="127"/>
      <c r="R114" s="3"/>
      <c r="T114" s="6"/>
    </row>
    <row r="115" spans="1:25" ht="16.5" thickBot="1">
      <c r="A115" s="150" t="s">
        <v>60</v>
      </c>
      <c r="B115" s="151"/>
      <c r="C115" s="151"/>
      <c r="D115" s="151"/>
      <c r="E115" s="151"/>
      <c r="F115" s="151"/>
      <c r="G115" s="152"/>
      <c r="H115" s="71"/>
      <c r="I115" s="69"/>
      <c r="J115" s="157" t="s">
        <v>6</v>
      </c>
      <c r="K115" s="158"/>
      <c r="L115" s="153" t="s">
        <v>22</v>
      </c>
      <c r="M115" s="154"/>
      <c r="R115" s="150" t="s">
        <v>66</v>
      </c>
      <c r="S115" s="151"/>
      <c r="T115" s="151"/>
      <c r="U115" s="151"/>
      <c r="V115" s="151"/>
      <c r="W115" s="151"/>
      <c r="X115" s="152"/>
    </row>
    <row r="116" spans="1:25" ht="63">
      <c r="A116" s="111" t="s">
        <v>137</v>
      </c>
      <c r="B116" s="112">
        <f t="shared" ref="B116:G116" si="46">AVERAGE(B19:B113)</f>
        <v>0.11506540881685207</v>
      </c>
      <c r="C116" s="112">
        <f t="shared" si="46"/>
        <v>3.3378508771929827E-2</v>
      </c>
      <c r="D116" s="112">
        <f t="shared" si="46"/>
        <v>4.8689804402703145E-2</v>
      </c>
      <c r="E116" s="112">
        <f t="shared" si="46"/>
        <v>6.957901972804012E-2</v>
      </c>
      <c r="F116" s="112">
        <f t="shared" si="46"/>
        <v>4.4156775308831817E-2</v>
      </c>
      <c r="G116" s="112">
        <f t="shared" si="46"/>
        <v>6.4835671280724233E-2</v>
      </c>
      <c r="H116" s="16"/>
      <c r="I116" s="16"/>
      <c r="J116" s="70" t="s">
        <v>7</v>
      </c>
      <c r="K116" s="70" t="s">
        <v>8</v>
      </c>
      <c r="L116" s="70" t="s">
        <v>7</v>
      </c>
      <c r="M116" s="70" t="s">
        <v>8</v>
      </c>
      <c r="R116" s="113"/>
      <c r="S116" s="128" t="s">
        <v>50</v>
      </c>
      <c r="T116" s="128" t="s">
        <v>51</v>
      </c>
      <c r="U116" s="128" t="s">
        <v>52</v>
      </c>
      <c r="V116" s="128" t="s">
        <v>59</v>
      </c>
      <c r="W116" s="128" t="s">
        <v>121</v>
      </c>
      <c r="X116" s="128" t="s">
        <v>127</v>
      </c>
    </row>
    <row r="117" spans="1:25">
      <c r="A117" s="1" t="s">
        <v>138</v>
      </c>
      <c r="B117" s="2">
        <f t="shared" ref="B117:G117" si="47">AVERAGE(B64:B113)</f>
        <v>0.11731722766215238</v>
      </c>
      <c r="C117" s="2">
        <f t="shared" si="47"/>
        <v>4.430583333333335E-2</v>
      </c>
      <c r="D117" s="2">
        <f t="shared" si="47"/>
        <v>6.5890064066559825E-2</v>
      </c>
      <c r="E117" s="2">
        <f t="shared" si="47"/>
        <v>8.771151838077447E-2</v>
      </c>
      <c r="F117" s="2">
        <f t="shared" si="47"/>
        <v>5.5352252479900305E-2</v>
      </c>
      <c r="G117" s="2">
        <f t="shared" si="47"/>
        <v>9.5565515608308824E-2</v>
      </c>
      <c r="H117" s="59"/>
      <c r="I117" s="59"/>
      <c r="J117" s="2">
        <f>B116-C116</f>
        <v>8.1686900044922239E-2</v>
      </c>
      <c r="K117" s="2">
        <f>B116-D116</f>
        <v>6.6375604414148914E-2</v>
      </c>
      <c r="L117" s="23">
        <f>STDEV(N19:N113)/(($A$113-$A$19+1)^0.5)</f>
        <v>2.0495578778816914E-2</v>
      </c>
      <c r="M117" s="23">
        <f>STDEV(O19:O113)/(($A$113-$A$19+1)^0.5)</f>
        <v>2.153129733232095E-2</v>
      </c>
      <c r="R117" s="1" t="s">
        <v>137</v>
      </c>
      <c r="S117" s="23">
        <f t="shared" ref="S117:X117" si="48">AVERAGE(S19:S113)</f>
        <v>8.2650284885909975E-2</v>
      </c>
      <c r="T117" s="23">
        <f t="shared" si="48"/>
        <v>3.1533327092503781E-3</v>
      </c>
      <c r="U117" s="23">
        <f t="shared" si="48"/>
        <v>1.8749619823718228E-2</v>
      </c>
      <c r="V117" s="23">
        <f t="shared" si="48"/>
        <v>3.9059126952565942E-2</v>
      </c>
      <c r="W117" s="23">
        <f t="shared" si="48"/>
        <v>1.2763730033656894E-2</v>
      </c>
      <c r="X117" s="23">
        <f t="shared" si="48"/>
        <v>3.2045970565268159E-2</v>
      </c>
    </row>
    <row r="118" spans="1:25">
      <c r="A118" s="1" t="s">
        <v>139</v>
      </c>
      <c r="B118" s="2">
        <f t="shared" ref="B118:G118" si="49">AVERAGE(B104:B113)</f>
        <v>0.13589485419981304</v>
      </c>
      <c r="C118" s="2">
        <f t="shared" si="49"/>
        <v>9.4508333333333337E-3</v>
      </c>
      <c r="D118" s="2">
        <f t="shared" si="49"/>
        <v>5.1248080848844049E-3</v>
      </c>
      <c r="E118" s="2">
        <f t="shared" si="49"/>
        <v>3.814400887073853E-2</v>
      </c>
      <c r="F118" s="2">
        <f t="shared" si="49"/>
        <v>7.6750464820313891E-2</v>
      </c>
      <c r="G118" s="2">
        <f t="shared" si="49"/>
        <v>2.0282810338045475E-2</v>
      </c>
      <c r="H118" s="59"/>
      <c r="I118" s="59"/>
      <c r="J118" s="2">
        <f>B117-C117</f>
        <v>7.3011394328819035E-2</v>
      </c>
      <c r="K118" s="2">
        <f>B117-D117</f>
        <v>5.1427163595592559E-2</v>
      </c>
      <c r="L118" s="2">
        <f>STDEV(N64:N113)/(($A$113-$A$64+1)^0.5)</f>
        <v>2.5144063055755242E-2</v>
      </c>
      <c r="M118" s="2">
        <f>STDEV(O64:O113)/(($A$113-$A$64+1)^0.5)</f>
        <v>2.7530261522021229E-2</v>
      </c>
      <c r="R118" s="1" t="s">
        <v>138</v>
      </c>
      <c r="S118" s="2">
        <f t="shared" ref="S118:X118" si="50">AVERAGE(S64:S113)</f>
        <v>7.5547783303450231E-2</v>
      </c>
      <c r="T118" s="2">
        <f t="shared" si="50"/>
        <v>4.1513278267361689E-3</v>
      </c>
      <c r="U118" s="2">
        <f t="shared" si="50"/>
        <v>2.6244453366537662E-2</v>
      </c>
      <c r="V118" s="2">
        <f t="shared" si="50"/>
        <v>4.7265814271735207E-2</v>
      </c>
      <c r="W118" s="2">
        <f t="shared" si="50"/>
        <v>1.4826381766520548E-2</v>
      </c>
      <c r="X118" s="2">
        <f t="shared" si="50"/>
        <v>5.0845011826094265E-2</v>
      </c>
    </row>
    <row r="119" spans="1:25" ht="16.5" thickBot="1">
      <c r="J119" s="2">
        <f>B118-C118</f>
        <v>0.12644402086647971</v>
      </c>
      <c r="K119" s="2">
        <f>B118-D118</f>
        <v>0.13077004611492862</v>
      </c>
      <c r="L119" s="2">
        <f>STDEV(N104:N113)/(($A$113-$A$104+1)^0.5)</f>
        <v>5.5002726478248505E-2</v>
      </c>
      <c r="M119" s="2">
        <f>STDEV(O104:O113)/(($A$113-$A$104+1)^0.5)</f>
        <v>4.8132440214345984E-2</v>
      </c>
      <c r="R119" s="1" t="s">
        <v>139</v>
      </c>
      <c r="S119" s="2">
        <f t="shared" ref="S119:X119" si="51">AVERAGE(S104:S113)</f>
        <v>0.10729090640010346</v>
      </c>
      <c r="T119" s="2">
        <f t="shared" si="51"/>
        <v>-1.6727034497595293E-2</v>
      </c>
      <c r="U119" s="2">
        <f t="shared" si="51"/>
        <v>-1.9572605357909233E-2</v>
      </c>
      <c r="V119" s="2">
        <f t="shared" si="51"/>
        <v>1.2364973349226671E-2</v>
      </c>
      <c r="W119" s="2">
        <f t="shared" si="51"/>
        <v>4.8457502962493161E-2</v>
      </c>
      <c r="X119" s="2">
        <f t="shared" si="51"/>
        <v>-5.9500683608327051E-3</v>
      </c>
    </row>
    <row r="120" spans="1:25" ht="16.5" thickBot="1">
      <c r="A120" s="150" t="s">
        <v>61</v>
      </c>
      <c r="B120" s="151"/>
      <c r="C120" s="151"/>
      <c r="D120" s="151"/>
      <c r="E120" s="151"/>
      <c r="F120" s="151"/>
      <c r="G120" s="152"/>
      <c r="H120" s="71"/>
      <c r="I120" s="71"/>
      <c r="K120" s="7" t="s">
        <v>6</v>
      </c>
      <c r="L120" s="7"/>
      <c r="M120" s="7"/>
      <c r="T120" s="6"/>
      <c r="Y120"/>
    </row>
    <row r="121" spans="1:25">
      <c r="A121" s="111" t="s">
        <v>137</v>
      </c>
      <c r="B121" s="63">
        <f t="shared" ref="B121:G121" si="52">(H113/100)^(1/($A$113-$A$19+1))-1</f>
        <v>9.6360110485247841E-2</v>
      </c>
      <c r="C121" s="63">
        <f t="shared" si="52"/>
        <v>3.2948820061176054E-2</v>
      </c>
      <c r="D121" s="63">
        <f t="shared" si="52"/>
        <v>4.5746673271922278E-2</v>
      </c>
      <c r="E121" s="63">
        <f t="shared" si="52"/>
        <v>6.6759682211323002E-2</v>
      </c>
      <c r="F121" s="63">
        <f t="shared" si="52"/>
        <v>4.2302248677857923E-2</v>
      </c>
      <c r="G121" s="63">
        <f t="shared" si="52"/>
        <v>4.8341530311630798E-2</v>
      </c>
      <c r="H121" s="56"/>
      <c r="I121" s="56"/>
      <c r="J121" s="5" t="s">
        <v>7</v>
      </c>
      <c r="K121" s="5" t="s">
        <v>8</v>
      </c>
      <c r="T121"/>
      <c r="U121"/>
      <c r="V121"/>
      <c r="W121"/>
      <c r="X121"/>
      <c r="Y121"/>
    </row>
    <row r="122" spans="1:25">
      <c r="A122" s="1" t="s">
        <v>138</v>
      </c>
      <c r="B122" s="9">
        <f t="shared" ref="B122:G122" si="53">(H113/H63)^(1/($A$113-$A$63))-1</f>
        <v>0.10244207952869133</v>
      </c>
      <c r="C122" s="9">
        <f t="shared" si="53"/>
        <v>4.3748526633844653E-2</v>
      </c>
      <c r="D122" s="9">
        <f t="shared" si="53"/>
        <v>6.1202494941573704E-2</v>
      </c>
      <c r="E122" s="9">
        <f t="shared" si="53"/>
        <v>8.4345434501160277E-2</v>
      </c>
      <c r="F122" s="9">
        <f t="shared" si="53"/>
        <v>5.3784847565350624E-2</v>
      </c>
      <c r="G122" s="9">
        <f t="shared" si="53"/>
        <v>6.9066208711503485E-2</v>
      </c>
      <c r="H122" s="56"/>
      <c r="I122" s="56"/>
      <c r="J122" s="2">
        <f>B121-C121</f>
        <v>6.3411290424071787E-2</v>
      </c>
      <c r="K122" s="2">
        <f>B121-D121</f>
        <v>5.0613437213325563E-2</v>
      </c>
      <c r="L122" s="98"/>
      <c r="M122" s="98"/>
      <c r="T122"/>
      <c r="U122"/>
      <c r="V122"/>
      <c r="W122"/>
      <c r="X122"/>
      <c r="Y122"/>
    </row>
    <row r="123" spans="1:25">
      <c r="A123" s="1" t="s">
        <v>139</v>
      </c>
      <c r="B123" s="9">
        <f t="shared" ref="B123:G123" si="54">(H113/H103)^(1/($A$113-$A$103))-1</f>
        <v>0.12437866854698409</v>
      </c>
      <c r="C123" s="9">
        <f t="shared" si="54"/>
        <v>9.3641543246754111E-3</v>
      </c>
      <c r="D123" s="9">
        <f t="shared" si="54"/>
        <v>1.1539950036607571E-3</v>
      </c>
      <c r="E123" s="9">
        <f t="shared" si="54"/>
        <v>3.4484835545236514E-2</v>
      </c>
      <c r="F123" s="9">
        <f t="shared" si="54"/>
        <v>7.5891910100448046E-2</v>
      </c>
      <c r="G123" s="9">
        <f t="shared" si="54"/>
        <v>9.560034737367884E-3</v>
      </c>
      <c r="H123" s="56"/>
      <c r="I123" s="56"/>
      <c r="J123" s="2">
        <f>B122-C122</f>
        <v>5.8693552894846679E-2</v>
      </c>
      <c r="K123" s="2">
        <f>B122-D122</f>
        <v>4.1239584587117628E-2</v>
      </c>
      <c r="L123" s="98"/>
      <c r="M123" s="98"/>
      <c r="T123"/>
      <c r="U123"/>
      <c r="V123"/>
      <c r="W123"/>
      <c r="X123"/>
      <c r="Y123"/>
    </row>
    <row r="124" spans="1:25">
      <c r="J124" s="2">
        <f>B123-C123</f>
        <v>0.11501451422230868</v>
      </c>
      <c r="K124" s="2">
        <f>B123-D123</f>
        <v>0.12322467354332334</v>
      </c>
      <c r="L124" s="98"/>
      <c r="M124" s="98"/>
      <c r="T124"/>
      <c r="U124"/>
      <c r="V124"/>
      <c r="W124"/>
      <c r="X124"/>
    </row>
    <row r="125" spans="1:25">
      <c r="A125" s="6" t="s">
        <v>134</v>
      </c>
    </row>
    <row r="126" spans="1:25">
      <c r="A126" s="6" t="s">
        <v>140</v>
      </c>
    </row>
  </sheetData>
  <mergeCells count="17">
    <mergeCell ref="R115:X115"/>
    <mergeCell ref="L115:M115"/>
    <mergeCell ref="A120:G120"/>
    <mergeCell ref="A115:G115"/>
    <mergeCell ref="H17:M17"/>
    <mergeCell ref="R17:W17"/>
    <mergeCell ref="B17:E17"/>
    <mergeCell ref="N17:Q17"/>
    <mergeCell ref="J115:K115"/>
    <mergeCell ref="B7:I7"/>
    <mergeCell ref="B1:I1"/>
    <mergeCell ref="B2:I2"/>
    <mergeCell ref="B4:I4"/>
    <mergeCell ref="B5:I5"/>
    <mergeCell ref="B6:I6"/>
    <mergeCell ref="B3:E3"/>
    <mergeCell ref="H3:I3"/>
  </mergeCells>
  <phoneticPr fontId="12" type="noConversion"/>
  <hyperlinks>
    <hyperlink ref="B2" r:id="rId1"/>
    <hyperlink ref="B4" r:id="rId2"/>
    <hyperlink ref="B5" r:id="rId3" display="http://www.stern.nyu.edu/~adamodar/New_Home_Page/data.html"/>
    <hyperlink ref="B6" r:id="rId4" display="http://www.stern.nyu.edu/~adamodar/pc/datasets/indname.xls"/>
    <hyperlink ref="B7" r:id="rId5" display="http://www.stern.nyu.edu/~adamodar/New_Home_Page/datafile/variable.htm"/>
  </hyperlinks>
  <printOptions gridLines="1" gridLinesSet="0"/>
  <pageMargins left="0.75" right="0.75" top="1" bottom="1" header="0.5" footer="0.5"/>
  <pageSetup orientation="portrait" horizontalDpi="4294967292" verticalDpi="4294967292"/>
  <headerFooter alignWithMargins="0">
    <oddHeader>&amp;A</oddHeader>
    <oddFooter>Page &amp;P</oddFooter>
  </headerFooter>
  <legacyDrawing r:id="rId6"/>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98"/>
  <sheetViews>
    <sheetView topLeftCell="A89" workbookViewId="0">
      <selection activeCell="C98" sqref="C98"/>
    </sheetView>
  </sheetViews>
  <sheetFormatPr defaultRowHeight="12.75"/>
  <cols>
    <col min="1" max="2" width="10.7109375" style="100" customWidth="1"/>
    <col min="3" max="3" width="11.42578125" customWidth="1"/>
    <col min="4" max="4" width="12.28515625" customWidth="1"/>
    <col min="5" max="256" width="11.42578125" customWidth="1"/>
  </cols>
  <sheetData>
    <row r="2" spans="1:5">
      <c r="A2" s="101" t="s">
        <v>5</v>
      </c>
      <c r="B2" s="101" t="s">
        <v>118</v>
      </c>
      <c r="D2" t="s">
        <v>122</v>
      </c>
      <c r="E2" s="104" t="s">
        <v>123</v>
      </c>
    </row>
    <row r="3" spans="1:5">
      <c r="A3" s="100">
        <v>1927</v>
      </c>
      <c r="B3" s="100">
        <v>5.8379122759411635</v>
      </c>
    </row>
    <row r="4" spans="1:5">
      <c r="A4" s="100">
        <v>1928</v>
      </c>
      <c r="B4" s="100">
        <v>5.9249586816460518</v>
      </c>
    </row>
    <row r="5" spans="1:5">
      <c r="A5" s="100">
        <v>1929</v>
      </c>
      <c r="B5" s="100">
        <v>5.8030937136592087</v>
      </c>
    </row>
    <row r="6" spans="1:5">
      <c r="A6" s="100">
        <v>1930</v>
      </c>
      <c r="B6" s="100">
        <v>5.5535606839718632</v>
      </c>
    </row>
    <row r="7" spans="1:5">
      <c r="A7" s="100">
        <v>1931</v>
      </c>
      <c r="B7" s="100">
        <v>5.1009193743064447</v>
      </c>
    </row>
    <row r="8" spans="1:5">
      <c r="A8" s="100">
        <v>1932</v>
      </c>
      <c r="B8" s="100">
        <v>4.5670347526497972</v>
      </c>
    </row>
    <row r="9" spans="1:5">
      <c r="A9" s="100">
        <v>1933</v>
      </c>
      <c r="B9" s="100">
        <v>4.3929419412400215</v>
      </c>
    </row>
    <row r="10" spans="1:5">
      <c r="A10" s="100">
        <v>1934</v>
      </c>
      <c r="B10" s="100">
        <v>4.5206100029405238</v>
      </c>
    </row>
    <row r="11" spans="1:5">
      <c r="A11" s="100">
        <v>1935</v>
      </c>
      <c r="B11" s="100">
        <v>4.9620852592390055</v>
      </c>
    </row>
    <row r="12" spans="1:5">
      <c r="A12" s="100">
        <v>1936</v>
      </c>
      <c r="B12" s="100">
        <v>5.1217950075748586</v>
      </c>
    </row>
    <row r="13" spans="1:5">
      <c r="A13" s="100">
        <v>1937</v>
      </c>
      <c r="B13" s="100">
        <v>5.253086651224617</v>
      </c>
    </row>
    <row r="14" spans="1:5">
      <c r="A14" s="100">
        <v>1938</v>
      </c>
      <c r="B14" s="100">
        <v>5.2071914121565737</v>
      </c>
    </row>
    <row r="15" spans="1:5">
      <c r="A15" s="100">
        <v>1939</v>
      </c>
      <c r="B15" s="100">
        <v>5.1394142324802372</v>
      </c>
    </row>
    <row r="16" spans="1:5">
      <c r="A16" s="100">
        <v>1940</v>
      </c>
      <c r="B16" s="100">
        <v>5.3093544985030841</v>
      </c>
    </row>
    <row r="17" spans="1:2">
      <c r="A17" s="100">
        <v>1941</v>
      </c>
      <c r="B17" s="100">
        <v>4.8641848885954095</v>
      </c>
    </row>
    <row r="18" spans="1:2">
      <c r="A18" s="100">
        <v>1942</v>
      </c>
      <c r="B18" s="100">
        <v>5.0263101758295807</v>
      </c>
    </row>
    <row r="19" spans="1:2">
      <c r="A19" s="100">
        <v>1943</v>
      </c>
      <c r="B19" s="100">
        <v>5.6016347051995687</v>
      </c>
    </row>
    <row r="20" spans="1:2">
      <c r="A20" s="100">
        <v>1944</v>
      </c>
      <c r="B20" s="100">
        <v>6.5306225473880071</v>
      </c>
    </row>
    <row r="21" spans="1:2">
      <c r="A21" s="100">
        <v>1945</v>
      </c>
      <c r="B21" s="100">
        <v>7.2997585507171605</v>
      </c>
    </row>
    <row r="22" spans="1:2">
      <c r="A22" s="100">
        <v>1946</v>
      </c>
      <c r="B22" s="100">
        <v>9.0591234118332888</v>
      </c>
    </row>
    <row r="23" spans="1:2">
      <c r="A23" s="100">
        <v>1947</v>
      </c>
      <c r="B23" s="100">
        <v>10.985444637980221</v>
      </c>
    </row>
    <row r="24" spans="1:2">
      <c r="A24" s="100">
        <v>1948</v>
      </c>
      <c r="B24" s="100">
        <v>11.211581706019819</v>
      </c>
    </row>
    <row r="25" spans="1:2">
      <c r="A25" s="100">
        <v>1949</v>
      </c>
      <c r="B25" s="100">
        <v>11.221599087921668</v>
      </c>
    </row>
    <row r="26" spans="1:2">
      <c r="A26" s="100">
        <v>1950</v>
      </c>
      <c r="B26" s="100">
        <v>11.630109342784282</v>
      </c>
    </row>
    <row r="27" spans="1:2">
      <c r="A27" s="100">
        <v>1951</v>
      </c>
      <c r="B27" s="100">
        <v>12.333457433765126</v>
      </c>
    </row>
    <row r="28" spans="1:2">
      <c r="A28" s="100">
        <v>1952</v>
      </c>
      <c r="B28" s="100">
        <v>12.876953685886688</v>
      </c>
    </row>
    <row r="29" spans="1:2">
      <c r="A29" s="100">
        <f>A28+1</f>
        <v>1953</v>
      </c>
      <c r="B29" s="100">
        <v>14.359936883629192</v>
      </c>
    </row>
    <row r="30" spans="1:2">
      <c r="A30" s="100">
        <f t="shared" ref="A30:A93" si="0">A29+1</f>
        <v>1954</v>
      </c>
      <c r="B30" s="100">
        <v>14.492439184746878</v>
      </c>
    </row>
    <row r="31" spans="1:2">
      <c r="A31" s="100">
        <f t="shared" si="0"/>
        <v>1955</v>
      </c>
      <c r="B31" s="100">
        <v>14.492439184746878</v>
      </c>
    </row>
    <row r="32" spans="1:2">
      <c r="A32" s="100">
        <f t="shared" si="0"/>
        <v>1956</v>
      </c>
      <c r="B32" s="100">
        <v>14.624941485864563</v>
      </c>
    </row>
    <row r="33" spans="1:2">
      <c r="A33" s="100">
        <f t="shared" si="0"/>
        <v>1957</v>
      </c>
      <c r="B33" s="100">
        <v>15.022448389217621</v>
      </c>
    </row>
    <row r="34" spans="1:2">
      <c r="A34" s="100">
        <f t="shared" si="0"/>
        <v>1958</v>
      </c>
      <c r="B34" s="100">
        <v>15.121825115055884</v>
      </c>
    </row>
    <row r="35" spans="1:2">
      <c r="A35" s="100">
        <f t="shared" si="0"/>
        <v>1959</v>
      </c>
      <c r="B35" s="100">
        <v>15.138387902695596</v>
      </c>
    </row>
    <row r="36" spans="1:2">
      <c r="A36" s="100">
        <f t="shared" si="0"/>
        <v>1960</v>
      </c>
      <c r="B36" s="100">
        <v>15.25432741617357</v>
      </c>
    </row>
    <row r="37" spans="1:2">
      <c r="A37" s="100">
        <f t="shared" si="0"/>
        <v>1961</v>
      </c>
      <c r="B37" s="100">
        <v>15.403392504930968</v>
      </c>
    </row>
    <row r="38" spans="1:2">
      <c r="A38" s="100">
        <f t="shared" si="0"/>
        <v>1962</v>
      </c>
      <c r="B38" s="100">
        <v>15.453080867850097</v>
      </c>
    </row>
    <row r="39" spans="1:2">
      <c r="A39" s="100">
        <f t="shared" si="0"/>
        <v>1963</v>
      </c>
      <c r="B39" s="100">
        <v>15.784336620644313</v>
      </c>
    </row>
    <row r="40" spans="1:2">
      <c r="A40" s="100">
        <f t="shared" si="0"/>
        <v>1964</v>
      </c>
      <c r="B40" s="100">
        <v>15.983090072320842</v>
      </c>
    </row>
    <row r="41" spans="1:2">
      <c r="A41" s="100">
        <f t="shared" si="0"/>
        <v>1965</v>
      </c>
      <c r="B41" s="100">
        <v>16.248094674556214</v>
      </c>
    </row>
    <row r="42" spans="1:2">
      <c r="A42" s="100">
        <f t="shared" si="0"/>
        <v>1966</v>
      </c>
      <c r="B42" s="100">
        <v>16.446848126232741</v>
      </c>
    </row>
    <row r="43" spans="1:2">
      <c r="A43" s="100">
        <f t="shared" si="0"/>
        <v>1967</v>
      </c>
      <c r="B43" s="100">
        <v>16.827792241946089</v>
      </c>
    </row>
    <row r="44" spans="1:2">
      <c r="A44" s="100">
        <f t="shared" si="0"/>
        <v>1968</v>
      </c>
      <c r="B44" s="100">
        <v>17.523429322813939</v>
      </c>
    </row>
    <row r="45" spans="1:2">
      <c r="A45" s="100">
        <f t="shared" si="0"/>
        <v>1969</v>
      </c>
      <c r="B45" s="100">
        <v>18.749075608152534</v>
      </c>
    </row>
    <row r="46" spans="1:2">
      <c r="A46" s="100">
        <f t="shared" si="0"/>
        <v>1970</v>
      </c>
      <c r="B46" s="100">
        <v>20.289414858645628</v>
      </c>
    </row>
    <row r="47" spans="1:2">
      <c r="A47" s="100">
        <f t="shared" si="0"/>
        <v>1971</v>
      </c>
      <c r="B47" s="100">
        <v>21.150679815910586</v>
      </c>
    </row>
    <row r="48" spans="1:2">
      <c r="A48" s="100">
        <f t="shared" si="0"/>
        <v>1972</v>
      </c>
      <c r="B48" s="100">
        <v>21.780065746219595</v>
      </c>
    </row>
    <row r="49" spans="1:2">
      <c r="A49" s="100">
        <f t="shared" si="0"/>
        <v>1973</v>
      </c>
      <c r="B49" s="100">
        <v>22.525391190006577</v>
      </c>
    </row>
    <row r="50" spans="1:2">
      <c r="A50" s="100">
        <f t="shared" si="0"/>
        <v>1974</v>
      </c>
      <c r="B50" s="100">
        <v>24.794493096646942</v>
      </c>
    </row>
    <row r="51" spans="1:2">
      <c r="A51" s="100">
        <f t="shared" si="0"/>
        <v>1975</v>
      </c>
      <c r="B51" s="102">
        <v>26.474</v>
      </c>
    </row>
    <row r="52" spans="1:2">
      <c r="A52" s="100">
        <f t="shared" si="0"/>
        <v>1976</v>
      </c>
      <c r="B52" s="102">
        <v>28.638999999999999</v>
      </c>
    </row>
    <row r="53" spans="1:2">
      <c r="A53" s="100">
        <f t="shared" si="0"/>
        <v>1977</v>
      </c>
      <c r="B53" s="102">
        <v>32.835999999999999</v>
      </c>
    </row>
    <row r="54" spans="1:2">
      <c r="A54" s="100">
        <f t="shared" si="0"/>
        <v>1978</v>
      </c>
      <c r="B54" s="102">
        <v>37.999000000000002</v>
      </c>
    </row>
    <row r="55" spans="1:2">
      <c r="A55" s="100">
        <f t="shared" si="0"/>
        <v>1979</v>
      </c>
      <c r="B55" s="102">
        <v>43.220999999999997</v>
      </c>
    </row>
    <row r="56" spans="1:2">
      <c r="A56" s="100">
        <f t="shared" si="0"/>
        <v>1980</v>
      </c>
      <c r="B56" s="102">
        <v>46.417999999999999</v>
      </c>
    </row>
    <row r="57" spans="1:2">
      <c r="A57" s="100">
        <f t="shared" si="0"/>
        <v>1981</v>
      </c>
      <c r="B57" s="102">
        <v>48.783000000000001</v>
      </c>
    </row>
    <row r="58" spans="1:2">
      <c r="A58" s="100">
        <f t="shared" si="0"/>
        <v>1982</v>
      </c>
      <c r="B58" s="102">
        <v>49.058</v>
      </c>
    </row>
    <row r="59" spans="1:2">
      <c r="A59" s="100">
        <f t="shared" si="0"/>
        <v>1983</v>
      </c>
      <c r="B59" s="102">
        <v>51.387999999999998</v>
      </c>
    </row>
    <row r="60" spans="1:2">
      <c r="A60" s="100">
        <f t="shared" si="0"/>
        <v>1984</v>
      </c>
      <c r="B60" s="102">
        <v>53.792000000000002</v>
      </c>
    </row>
    <row r="61" spans="1:2">
      <c r="A61" s="100">
        <f t="shared" si="0"/>
        <v>1985</v>
      </c>
      <c r="B61" s="102">
        <v>57.811</v>
      </c>
    </row>
    <row r="62" spans="1:2">
      <c r="A62" s="100">
        <f t="shared" si="0"/>
        <v>1986</v>
      </c>
      <c r="B62" s="102">
        <v>63.368000000000002</v>
      </c>
    </row>
    <row r="63" spans="1:2">
      <c r="A63" s="100">
        <f t="shared" si="0"/>
        <v>1987</v>
      </c>
      <c r="B63" s="102">
        <v>68.358999999999995</v>
      </c>
    </row>
    <row r="64" spans="1:2">
      <c r="A64" s="100">
        <f t="shared" si="0"/>
        <v>1988</v>
      </c>
      <c r="B64" s="102">
        <v>73.287999999999997</v>
      </c>
    </row>
    <row r="65" spans="1:2">
      <c r="A65" s="100">
        <f t="shared" si="0"/>
        <v>1989</v>
      </c>
      <c r="B65" s="102">
        <v>76.498999999999995</v>
      </c>
    </row>
    <row r="66" spans="1:2">
      <c r="A66" s="100">
        <f t="shared" si="0"/>
        <v>1990</v>
      </c>
      <c r="B66" s="103">
        <v>75.97</v>
      </c>
    </row>
    <row r="67" spans="1:2">
      <c r="A67" s="100">
        <f t="shared" si="0"/>
        <v>1991</v>
      </c>
      <c r="B67" s="103">
        <v>75.849999999999994</v>
      </c>
    </row>
    <row r="68" spans="1:2">
      <c r="A68" s="100">
        <f t="shared" si="0"/>
        <v>1992</v>
      </c>
      <c r="B68" s="103">
        <v>76.47</v>
      </c>
    </row>
    <row r="69" spans="1:2">
      <c r="A69" s="100">
        <f t="shared" si="0"/>
        <v>1993</v>
      </c>
      <c r="B69" s="103">
        <v>78.12</v>
      </c>
    </row>
    <row r="70" spans="1:2">
      <c r="A70" s="100">
        <f t="shared" si="0"/>
        <v>1994</v>
      </c>
      <c r="B70" s="103">
        <v>80.08</v>
      </c>
    </row>
    <row r="71" spans="1:2">
      <c r="A71" s="100">
        <f t="shared" si="0"/>
        <v>1995</v>
      </c>
      <c r="B71" s="103">
        <v>81.52</v>
      </c>
    </row>
    <row r="72" spans="1:2">
      <c r="A72" s="100">
        <f t="shared" si="0"/>
        <v>1996</v>
      </c>
      <c r="B72" s="103">
        <v>83.49</v>
      </c>
    </row>
    <row r="73" spans="1:2">
      <c r="A73" s="100">
        <f t="shared" si="0"/>
        <v>1997</v>
      </c>
      <c r="B73" s="103">
        <v>86.85</v>
      </c>
    </row>
    <row r="74" spans="1:2">
      <c r="A74" s="100">
        <f t="shared" si="0"/>
        <v>1998</v>
      </c>
      <c r="B74" s="103">
        <v>92.45</v>
      </c>
    </row>
    <row r="75" spans="1:2">
      <c r="A75" s="100">
        <f t="shared" si="0"/>
        <v>1999</v>
      </c>
      <c r="B75" s="103">
        <v>99.55</v>
      </c>
    </row>
    <row r="76" spans="1:2">
      <c r="A76" s="100">
        <f t="shared" si="0"/>
        <v>2000</v>
      </c>
      <c r="B76" s="103">
        <v>108.79</v>
      </c>
    </row>
    <row r="77" spans="1:2">
      <c r="A77" s="100">
        <f t="shared" si="0"/>
        <v>2001</v>
      </c>
      <c r="B77" s="103">
        <v>116.05</v>
      </c>
    </row>
    <row r="78" spans="1:2">
      <c r="A78" s="100">
        <f t="shared" si="0"/>
        <v>2002</v>
      </c>
      <c r="B78" s="103">
        <v>127.15</v>
      </c>
    </row>
    <row r="79" spans="1:2">
      <c r="A79" s="100">
        <f t="shared" si="0"/>
        <v>2003</v>
      </c>
      <c r="B79" s="103">
        <v>139.63</v>
      </c>
    </row>
    <row r="80" spans="1:2">
      <c r="A80" s="100">
        <f t="shared" si="0"/>
        <v>2004</v>
      </c>
      <c r="B80" s="103">
        <v>158.66999999999999</v>
      </c>
    </row>
    <row r="81" spans="1:2">
      <c r="A81" s="100">
        <f t="shared" si="0"/>
        <v>2005</v>
      </c>
      <c r="B81" s="103">
        <v>180.11</v>
      </c>
    </row>
    <row r="82" spans="1:2">
      <c r="A82" s="100">
        <f t="shared" si="0"/>
        <v>2006</v>
      </c>
      <c r="B82" s="103">
        <v>183.23</v>
      </c>
    </row>
    <row r="83" spans="1:2">
      <c r="A83" s="100">
        <f t="shared" si="0"/>
        <v>2007</v>
      </c>
      <c r="B83" s="103">
        <v>173.34</v>
      </c>
    </row>
    <row r="84" spans="1:2">
      <c r="A84" s="100">
        <f t="shared" si="0"/>
        <v>2008</v>
      </c>
      <c r="B84" s="103">
        <v>152.54</v>
      </c>
    </row>
    <row r="85" spans="1:2">
      <c r="A85" s="100">
        <f t="shared" si="0"/>
        <v>2009</v>
      </c>
      <c r="B85" s="103">
        <v>146.66999999999999</v>
      </c>
    </row>
    <row r="86" spans="1:2">
      <c r="A86" s="100">
        <f t="shared" si="0"/>
        <v>2010</v>
      </c>
      <c r="B86" s="103">
        <v>140.63</v>
      </c>
    </row>
    <row r="87" spans="1:2">
      <c r="A87" s="100">
        <f t="shared" si="0"/>
        <v>2011</v>
      </c>
      <c r="B87" s="103">
        <v>135.16999999999999</v>
      </c>
    </row>
    <row r="88" spans="1:2">
      <c r="A88" s="100">
        <f t="shared" si="0"/>
        <v>2012</v>
      </c>
      <c r="B88" s="103">
        <v>143.87</v>
      </c>
    </row>
    <row r="89" spans="1:2">
      <c r="A89" s="100">
        <f t="shared" si="0"/>
        <v>2013</v>
      </c>
      <c r="B89" s="103">
        <v>159.29</v>
      </c>
    </row>
    <row r="90" spans="1:2">
      <c r="A90" s="100">
        <f t="shared" si="0"/>
        <v>2014</v>
      </c>
      <c r="B90" s="103">
        <v>166.48</v>
      </c>
    </row>
    <row r="91" spans="1:2">
      <c r="A91" s="100">
        <f t="shared" si="0"/>
        <v>2015</v>
      </c>
      <c r="B91" s="103">
        <v>175.15</v>
      </c>
    </row>
    <row r="92" spans="1:2">
      <c r="A92" s="100">
        <f t="shared" si="0"/>
        <v>2016</v>
      </c>
      <c r="B92" s="103">
        <v>184.45</v>
      </c>
    </row>
    <row r="93" spans="1:2">
      <c r="A93" s="100">
        <f t="shared" si="0"/>
        <v>2017</v>
      </c>
      <c r="B93" s="103">
        <v>195.91</v>
      </c>
    </row>
    <row r="94" spans="1:2">
      <c r="A94" s="100">
        <f>A93+1</f>
        <v>2018</v>
      </c>
      <c r="B94" s="103">
        <v>204.79</v>
      </c>
    </row>
    <row r="95" spans="1:2">
      <c r="A95" s="100">
        <f>A94+1</f>
        <v>2019</v>
      </c>
      <c r="B95" s="103">
        <v>212.35</v>
      </c>
    </row>
    <row r="96" spans="1:2">
      <c r="A96" s="100">
        <f>A95+1</f>
        <v>2020</v>
      </c>
      <c r="B96" s="103">
        <v>234.32</v>
      </c>
    </row>
    <row r="97" spans="1:2">
      <c r="A97" s="100">
        <v>2021</v>
      </c>
      <c r="B97" s="100">
        <v>278.64</v>
      </c>
    </row>
    <row r="98" spans="1:2">
      <c r="A98" s="99">
        <v>2022</v>
      </c>
      <c r="B98" s="99">
        <v>298.99</v>
      </c>
    </row>
  </sheetData>
  <hyperlinks>
    <hyperlink ref="E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
  <sheetViews>
    <sheetView topLeftCell="A76" workbookViewId="0">
      <selection activeCell="K97" sqref="K97"/>
    </sheetView>
  </sheetViews>
  <sheetFormatPr defaultRowHeight="12.75"/>
  <cols>
    <col min="1" max="1" width="11.42578125" customWidth="1"/>
    <col min="2" max="5" width="10.7109375" style="10" customWidth="1"/>
    <col min="6" max="6" width="11" style="10" bestFit="1" customWidth="1"/>
    <col min="7" max="11" width="11" style="10" customWidth="1"/>
    <col min="12" max="12" width="11" customWidth="1"/>
    <col min="13" max="256" width="11.42578125" customWidth="1"/>
  </cols>
  <sheetData>
    <row r="1" spans="1:13" ht="15.75">
      <c r="B1" s="3"/>
      <c r="D1" s="3"/>
      <c r="E1" s="3"/>
      <c r="F1" s="3"/>
      <c r="G1" s="3"/>
      <c r="H1" s="3"/>
      <c r="I1" s="3"/>
      <c r="J1" s="3"/>
      <c r="K1" s="3"/>
      <c r="L1" s="6"/>
    </row>
    <row r="2" spans="1:13" ht="15.75">
      <c r="A2" s="4" t="s">
        <v>5</v>
      </c>
      <c r="B2" s="1" t="s">
        <v>9</v>
      </c>
      <c r="C2" s="1" t="s">
        <v>11</v>
      </c>
      <c r="D2" s="1" t="s">
        <v>12</v>
      </c>
      <c r="E2" s="1" t="s">
        <v>10</v>
      </c>
      <c r="F2" s="1" t="s">
        <v>13</v>
      </c>
      <c r="G2" s="43" t="s">
        <v>53</v>
      </c>
      <c r="H2" s="43" t="s">
        <v>55</v>
      </c>
      <c r="I2" s="43" t="s">
        <v>54</v>
      </c>
      <c r="J2" s="43" t="s">
        <v>56</v>
      </c>
      <c r="K2" s="43" t="s">
        <v>57</v>
      </c>
      <c r="L2" s="43"/>
      <c r="M2" s="43" t="s">
        <v>33</v>
      </c>
    </row>
    <row r="3" spans="1:13" ht="15.75">
      <c r="A3" s="1">
        <v>1927</v>
      </c>
      <c r="B3" s="1">
        <v>17.66</v>
      </c>
      <c r="C3" s="11">
        <f>D3*B3</f>
        <v>0.61810000000000009</v>
      </c>
      <c r="D3" s="9">
        <v>3.5000000000000003E-2</v>
      </c>
      <c r="E3" s="2">
        <v>3.1699999999999999E-2</v>
      </c>
      <c r="F3" s="1"/>
      <c r="G3" s="59">
        <f>'Moody''s Rates'!C20</f>
        <v>4.4600000000000001E-2</v>
      </c>
      <c r="H3" s="3"/>
      <c r="I3" s="60">
        <f>'Moody''s Rates'!K20</f>
        <v>5.3200000000000004E-2</v>
      </c>
      <c r="J3" s="3"/>
      <c r="K3" s="1"/>
      <c r="L3" s="3"/>
    </row>
    <row r="4" spans="1:13" ht="15.75">
      <c r="A4" s="1">
        <v>1928</v>
      </c>
      <c r="B4" s="1">
        <v>24.35</v>
      </c>
      <c r="C4" s="11">
        <f t="shared" ref="C4:C35" si="0">D4*B4</f>
        <v>1.04705</v>
      </c>
      <c r="D4" s="9">
        <v>4.2999999999999997E-2</v>
      </c>
      <c r="E4" s="2">
        <v>3.4500000000000003E-2</v>
      </c>
      <c r="F4" s="9">
        <f t="shared" ref="F4:J38" si="1">((E3*(1-(1+E4)^(-10))/E4+1/(1+E4)^10)-1)+E3</f>
        <v>8.354708589799302E-3</v>
      </c>
      <c r="G4" s="59">
        <f>'Moody''s Rates'!C21</f>
        <v>4.6100000000000002E-2</v>
      </c>
      <c r="H4" s="9">
        <f t="shared" si="1"/>
        <v>3.279485596639467E-2</v>
      </c>
      <c r="I4" s="60">
        <f>'Moody''s Rates'!K21</f>
        <v>5.5999999999999994E-2</v>
      </c>
      <c r="J4" s="61">
        <f t="shared" si="1"/>
        <v>3.2195514702324381E-2</v>
      </c>
      <c r="K4" s="60">
        <f>'Home Prices (Raw Data)'!C48</f>
        <v>1.4910639283360227E-2</v>
      </c>
      <c r="L4" s="56"/>
    </row>
    <row r="5" spans="1:13" ht="15.75">
      <c r="A5" s="1">
        <v>1929</v>
      </c>
      <c r="B5" s="1">
        <v>21.45</v>
      </c>
      <c r="C5" s="11">
        <f t="shared" si="0"/>
        <v>0.87944999999999995</v>
      </c>
      <c r="D5" s="9">
        <v>4.1000000000000002E-2</v>
      </c>
      <c r="E5" s="2">
        <v>3.3599999999999998E-2</v>
      </c>
      <c r="F5" s="9">
        <f t="shared" si="1"/>
        <v>4.2038041563204259E-2</v>
      </c>
      <c r="G5" s="59">
        <f>'Moody''s Rates'!C22</f>
        <v>4.6699999999999998E-2</v>
      </c>
      <c r="H5" s="9">
        <f t="shared" si="1"/>
        <v>4.1391804160856499E-2</v>
      </c>
      <c r="I5" s="60">
        <f>'Moody''s Rates'!K22</f>
        <v>5.9500000000000004E-2</v>
      </c>
      <c r="J5" s="61">
        <f t="shared" si="1"/>
        <v>3.0178562399040432E-2</v>
      </c>
      <c r="K5" s="60">
        <f>'Home Prices (Raw Data)'!C49</f>
        <v>-2.0568074817057913E-2</v>
      </c>
      <c r="L5" s="56"/>
    </row>
    <row r="6" spans="1:13" ht="15.75">
      <c r="A6" s="1">
        <v>1930</v>
      </c>
      <c r="B6" s="1">
        <v>15.34</v>
      </c>
      <c r="C6" s="11">
        <f t="shared" si="0"/>
        <v>0.72097999999999995</v>
      </c>
      <c r="D6" s="9">
        <v>4.7E-2</v>
      </c>
      <c r="E6" s="2">
        <v>3.2199999999999999E-2</v>
      </c>
      <c r="F6" s="9">
        <f t="shared" si="1"/>
        <v>4.5409314348970366E-2</v>
      </c>
      <c r="G6" s="59">
        <f>'Moody''s Rates'!C23</f>
        <v>4.5199999999999997E-2</v>
      </c>
      <c r="H6" s="9">
        <f t="shared" si="1"/>
        <v>5.8557414353302785E-2</v>
      </c>
      <c r="I6" s="60">
        <f>'Moody''s Rates'!K23</f>
        <v>6.7099999999999993E-2</v>
      </c>
      <c r="J6" s="61">
        <f t="shared" si="1"/>
        <v>5.3978094648238287E-3</v>
      </c>
      <c r="K6" s="60">
        <f>'Home Prices (Raw Data)'!C50</f>
        <v>-4.2999992762481454E-2</v>
      </c>
      <c r="L6" s="56"/>
    </row>
    <row r="7" spans="1:13" ht="15.75">
      <c r="A7" s="1">
        <v>1931</v>
      </c>
      <c r="B7" s="1">
        <v>8.1199999999999992</v>
      </c>
      <c r="C7" s="11">
        <f t="shared" si="0"/>
        <v>0.49531999999999993</v>
      </c>
      <c r="D7" s="9">
        <v>6.0999999999999999E-2</v>
      </c>
      <c r="E7" s="2">
        <v>3.9300000000000002E-2</v>
      </c>
      <c r="F7" s="9">
        <f t="shared" si="1"/>
        <v>-2.5588559619422531E-2</v>
      </c>
      <c r="G7" s="59">
        <f>'Moody''s Rates'!C24</f>
        <v>5.3200000000000004E-2</v>
      </c>
      <c r="H7" s="9">
        <f t="shared" si="1"/>
        <v>-1.5625061412875695E-2</v>
      </c>
      <c r="I7" s="60">
        <f>'Moody''s Rates'!K24</f>
        <v>0.1042</v>
      </c>
      <c r="J7" s="61">
        <f t="shared" si="1"/>
        <v>-0.15680775082667592</v>
      </c>
      <c r="K7" s="60">
        <f>'Home Prices (Raw Data)'!C51</f>
        <v>-8.1504821861144605E-2</v>
      </c>
      <c r="L7" s="56"/>
    </row>
    <row r="8" spans="1:13" ht="15.75">
      <c r="A8" s="1">
        <v>1932</v>
      </c>
      <c r="B8" s="1">
        <v>6.92</v>
      </c>
      <c r="C8" s="11">
        <f t="shared" si="0"/>
        <v>0.49823999999999996</v>
      </c>
      <c r="D8" s="9">
        <v>7.1999999999999995E-2</v>
      </c>
      <c r="E8" s="2">
        <v>3.3500000000000002E-2</v>
      </c>
      <c r="F8" s="9">
        <f t="shared" si="1"/>
        <v>8.7903069904773257E-2</v>
      </c>
      <c r="G8" s="59">
        <f>'Moody''s Rates'!C25</f>
        <v>4.5899999999999996E-2</v>
      </c>
      <c r="H8" s="9">
        <f t="shared" si="1"/>
        <v>0.11070808430446419</v>
      </c>
      <c r="I8" s="60">
        <f>'Moody''s Rates'!K25</f>
        <v>8.4199999999999997E-2</v>
      </c>
      <c r="J8" s="61">
        <f t="shared" si="1"/>
        <v>0.23589601675740196</v>
      </c>
      <c r="K8" s="60">
        <f>'Home Prices (Raw Data)'!C52</f>
        <v>-0.10466427716260551</v>
      </c>
      <c r="L8" s="56"/>
    </row>
    <row r="9" spans="1:13" ht="15.75">
      <c r="A9" s="1">
        <v>1933</v>
      </c>
      <c r="B9" s="1">
        <v>9.9700000000000006</v>
      </c>
      <c r="C9" s="11">
        <f t="shared" si="0"/>
        <v>0.40877000000000002</v>
      </c>
      <c r="D9" s="9">
        <v>4.1000000000000002E-2</v>
      </c>
      <c r="E9" s="2">
        <v>3.5299999999999998E-2</v>
      </c>
      <c r="F9" s="9">
        <f t="shared" si="1"/>
        <v>1.8552720891857361E-2</v>
      </c>
      <c r="G9" s="59">
        <f>'Moody''s Rates'!C26</f>
        <v>4.4999999999999998E-2</v>
      </c>
      <c r="H9" s="9">
        <f t="shared" si="1"/>
        <v>5.3021446359399149E-2</v>
      </c>
      <c r="I9" s="60">
        <f>'Moody''s Rates'!K26</f>
        <v>7.7499999999999999E-2</v>
      </c>
      <c r="J9" s="61">
        <f t="shared" si="1"/>
        <v>0.1296689369754826</v>
      </c>
      <c r="K9" s="60">
        <f>'Home Prices (Raw Data)'!C53</f>
        <v>-3.8119480144119811E-2</v>
      </c>
      <c r="L9" s="56"/>
    </row>
    <row r="10" spans="1:13" ht="15.75">
      <c r="A10" s="1">
        <v>1934</v>
      </c>
      <c r="B10" s="1">
        <v>9.5</v>
      </c>
      <c r="C10" s="11">
        <f t="shared" si="0"/>
        <v>0.35149999999999998</v>
      </c>
      <c r="D10" s="9">
        <v>3.6999999999999998E-2</v>
      </c>
      <c r="E10" s="2">
        <v>3.0099999999999998E-2</v>
      </c>
      <c r="F10" s="9">
        <f t="shared" si="1"/>
        <v>7.9634426179656104E-2</v>
      </c>
      <c r="G10" s="59">
        <f>'Moody''s Rates'!C27</f>
        <v>3.8100000000000002E-2</v>
      </c>
      <c r="H10" s="9">
        <f t="shared" si="1"/>
        <v>0.10149829894135538</v>
      </c>
      <c r="I10" s="60">
        <f>'Moody''s Rates'!K27</f>
        <v>6.2300000000000001E-2</v>
      </c>
      <c r="J10" s="61">
        <f t="shared" si="1"/>
        <v>0.18816429268482648</v>
      </c>
      <c r="K10" s="60">
        <f>'Home Prices (Raw Data)'!C54</f>
        <v>2.9062072752155554E-2</v>
      </c>
      <c r="L10" s="56"/>
    </row>
    <row r="11" spans="1:13" ht="15.75">
      <c r="A11" s="1">
        <v>1935</v>
      </c>
      <c r="B11" s="1">
        <v>13.43</v>
      </c>
      <c r="C11" s="11">
        <f t="shared" si="0"/>
        <v>0.51034000000000002</v>
      </c>
      <c r="D11" s="9">
        <v>3.7999999999999999E-2</v>
      </c>
      <c r="E11" s="2">
        <v>2.8400000000000002E-2</v>
      </c>
      <c r="F11" s="9">
        <f t="shared" si="1"/>
        <v>4.4720477296566127E-2</v>
      </c>
      <c r="G11" s="59">
        <f>'Moody''s Rates'!C28</f>
        <v>3.44E-2</v>
      </c>
      <c r="H11" s="9">
        <f t="shared" si="1"/>
        <v>6.896470928924045E-2</v>
      </c>
      <c r="I11" s="60">
        <f>'Moody''s Rates'!K28</f>
        <v>5.2999999999999999E-2</v>
      </c>
      <c r="J11" s="61">
        <f t="shared" si="1"/>
        <v>0.1330773186567917</v>
      </c>
      <c r="K11" s="60">
        <f>'Home Prices (Raw Data)'!C55</f>
        <v>9.7658280630269045E-2</v>
      </c>
      <c r="L11" s="56"/>
    </row>
    <row r="12" spans="1:13" ht="15.75">
      <c r="A12" s="1">
        <v>1936</v>
      </c>
      <c r="B12" s="1">
        <v>17.18</v>
      </c>
      <c r="C12" s="11">
        <v>0.54</v>
      </c>
      <c r="D12" s="9">
        <f>C12/B12</f>
        <v>3.1431897555296857E-2</v>
      </c>
      <c r="E12" s="2">
        <v>2.5899999999999999E-2</v>
      </c>
      <c r="F12" s="9">
        <f t="shared" si="1"/>
        <v>5.0178754045450601E-2</v>
      </c>
      <c r="G12" s="59">
        <f>'Moody''s Rates'!C29</f>
        <v>3.1E-2</v>
      </c>
      <c r="H12" s="9">
        <f t="shared" si="1"/>
        <v>6.3255237498925046E-2</v>
      </c>
      <c r="I12" s="60">
        <f>'Moody''s Rates'!K29</f>
        <v>4.53E-2</v>
      </c>
      <c r="J12" s="61">
        <f t="shared" si="1"/>
        <v>0.11383815871922703</v>
      </c>
      <c r="K12" s="60">
        <f>'Home Prices (Raw Data)'!C56</f>
        <v>3.218606694564885E-2</v>
      </c>
      <c r="L12" s="56"/>
    </row>
    <row r="13" spans="1:13" ht="15.75">
      <c r="A13" s="1">
        <v>1937</v>
      </c>
      <c r="B13" s="1">
        <v>10.55</v>
      </c>
      <c r="C13" s="11">
        <f t="shared" si="0"/>
        <v>0.55915000000000004</v>
      </c>
      <c r="D13" s="9">
        <v>5.2999999999999999E-2</v>
      </c>
      <c r="E13" s="2">
        <v>2.7300000000000001E-2</v>
      </c>
      <c r="F13" s="9">
        <f t="shared" si="1"/>
        <v>1.379146059646038E-2</v>
      </c>
      <c r="G13" s="59">
        <f>'Moody''s Rates'!C30</f>
        <v>3.2099999999999997E-2</v>
      </c>
      <c r="H13" s="9">
        <f t="shared" si="1"/>
        <v>2.1716541759769864E-2</v>
      </c>
      <c r="I13" s="60">
        <f>'Moody''s Rates'!K30</f>
        <v>5.7300000000000004E-2</v>
      </c>
      <c r="J13" s="61">
        <f t="shared" si="1"/>
        <v>-4.4161916839982614E-2</v>
      </c>
      <c r="K13" s="60">
        <f>'Home Prices (Raw Data)'!C57</f>
        <v>2.563398183644594E-2</v>
      </c>
      <c r="L13" s="56"/>
    </row>
    <row r="14" spans="1:13" ht="15.75">
      <c r="A14" s="1">
        <v>1938</v>
      </c>
      <c r="B14" s="1">
        <v>13.14</v>
      </c>
      <c r="C14" s="11">
        <f t="shared" si="0"/>
        <v>0.49931999999999999</v>
      </c>
      <c r="D14" s="9">
        <v>3.7999999999999999E-2</v>
      </c>
      <c r="E14" s="2">
        <v>2.5600000000000001E-2</v>
      </c>
      <c r="F14" s="9">
        <f t="shared" si="1"/>
        <v>4.2132485322046068E-2</v>
      </c>
      <c r="G14" s="59">
        <f>'Moody''s Rates'!C31</f>
        <v>3.0800000000000001E-2</v>
      </c>
      <c r="H14" s="9">
        <f t="shared" si="1"/>
        <v>4.3144126500957093E-2</v>
      </c>
      <c r="I14" s="60">
        <f>'Moody''s Rates'!K31</f>
        <v>5.2699999999999997E-2</v>
      </c>
      <c r="J14" s="61">
        <f t="shared" si="1"/>
        <v>9.2358817136874202E-2</v>
      </c>
      <c r="K14" s="60">
        <f>'Home Prices (Raw Data)'!C58</f>
        <v>-8.7369579068460324E-3</v>
      </c>
      <c r="L14" s="56"/>
    </row>
    <row r="15" spans="1:13" ht="15.75">
      <c r="A15" s="1">
        <v>1939</v>
      </c>
      <c r="B15" s="1">
        <v>12.46</v>
      </c>
      <c r="C15" s="11">
        <f t="shared" si="0"/>
        <v>0.53578000000000003</v>
      </c>
      <c r="D15" s="9">
        <v>4.2999999999999997E-2</v>
      </c>
      <c r="E15" s="2">
        <v>2.35E-2</v>
      </c>
      <c r="F15" s="9">
        <f t="shared" si="1"/>
        <v>4.4122613942060671E-2</v>
      </c>
      <c r="G15" s="59">
        <f>'Moody''s Rates'!C32</f>
        <v>2.9399999999999999E-2</v>
      </c>
      <c r="H15" s="9">
        <f t="shared" si="1"/>
        <v>4.2778935128661218E-2</v>
      </c>
      <c r="I15" s="60">
        <f>'Moody''s Rates'!K32</f>
        <v>4.9200000000000001E-2</v>
      </c>
      <c r="J15" s="61">
        <f t="shared" si="1"/>
        <v>7.9831377653461405E-2</v>
      </c>
      <c r="K15" s="60">
        <f>'Home Prices (Raw Data)'!C59</f>
        <v>-1.3016038781753836E-2</v>
      </c>
      <c r="L15" s="56"/>
    </row>
    <row r="16" spans="1:13" ht="15.75">
      <c r="A16" s="1">
        <v>1940</v>
      </c>
      <c r="B16" s="1">
        <v>10.58</v>
      </c>
      <c r="C16" s="11">
        <f t="shared" si="0"/>
        <v>0.55015999999999998</v>
      </c>
      <c r="D16" s="9">
        <v>5.1999999999999998E-2</v>
      </c>
      <c r="E16" s="2">
        <v>2.01E-2</v>
      </c>
      <c r="F16" s="9">
        <f t="shared" si="1"/>
        <v>5.4024815962845509E-2</v>
      </c>
      <c r="G16" s="59">
        <f>'Moody''s Rates'!C33</f>
        <v>2.7099999999999999E-2</v>
      </c>
      <c r="H16" s="9">
        <f t="shared" si="1"/>
        <v>4.931305690287914E-2</v>
      </c>
      <c r="I16" s="60">
        <f>'Moody''s Rates'!K33</f>
        <v>4.4500000000000005E-2</v>
      </c>
      <c r="J16" s="61">
        <f t="shared" si="1"/>
        <v>8.6481371775829569E-2</v>
      </c>
      <c r="K16" s="60">
        <f>'Home Prices (Raw Data)'!C60</f>
        <v>3.3066026593693287E-2</v>
      </c>
      <c r="L16" s="56"/>
    </row>
    <row r="17" spans="1:12" ht="15.75">
      <c r="A17" s="1">
        <v>1941</v>
      </c>
      <c r="B17" s="1">
        <v>8.69</v>
      </c>
      <c r="C17" s="11">
        <f t="shared" si="0"/>
        <v>0.53877999999999993</v>
      </c>
      <c r="D17" s="9">
        <v>6.2E-2</v>
      </c>
      <c r="E17" s="2">
        <v>2.47E-2</v>
      </c>
      <c r="F17" s="9">
        <f t="shared" si="1"/>
        <v>-2.0221975848580105E-2</v>
      </c>
      <c r="G17" s="59">
        <f>'Moody''s Rates'!C34</f>
        <v>2.7999999999999997E-2</v>
      </c>
      <c r="H17" s="9">
        <f t="shared" si="1"/>
        <v>1.9343859466896082E-2</v>
      </c>
      <c r="I17" s="60">
        <f>'Moody''s Rates'!K34</f>
        <v>4.3799999999999999E-2</v>
      </c>
      <c r="J17" s="61">
        <f t="shared" si="1"/>
        <v>5.0071728572759232E-2</v>
      </c>
      <c r="K17" s="60">
        <f>'Home Prices (Raw Data)'!C61</f>
        <v>-8.3846170362722128E-2</v>
      </c>
      <c r="L17" s="56"/>
    </row>
    <row r="18" spans="1:12" ht="15.75">
      <c r="A18" s="1">
        <v>1942</v>
      </c>
      <c r="B18" s="1">
        <v>9.77</v>
      </c>
      <c r="C18" s="11">
        <f t="shared" si="0"/>
        <v>0.58619999999999994</v>
      </c>
      <c r="D18" s="9">
        <v>0.06</v>
      </c>
      <c r="E18" s="2">
        <v>2.4899999999999999E-2</v>
      </c>
      <c r="F18" s="9">
        <f t="shared" si="1"/>
        <v>2.2948682374484164E-2</v>
      </c>
      <c r="G18" s="59">
        <f>'Moody''s Rates'!C35</f>
        <v>2.81E-2</v>
      </c>
      <c r="H18" s="9">
        <f t="shared" si="1"/>
        <v>2.7138648440788254E-2</v>
      </c>
      <c r="I18" s="60">
        <f>'Moody''s Rates'!K35</f>
        <v>4.2800000000000005E-2</v>
      </c>
      <c r="J18" s="61">
        <f t="shared" si="1"/>
        <v>5.1799010426587015E-2</v>
      </c>
      <c r="K18" s="60">
        <f>'Home Prices (Raw Data)'!C62</f>
        <v>3.3330352361186755E-2</v>
      </c>
      <c r="L18" s="56"/>
    </row>
    <row r="19" spans="1:12" ht="15.75">
      <c r="A19" s="1">
        <v>1943</v>
      </c>
      <c r="B19" s="1">
        <v>11.67</v>
      </c>
      <c r="C19" s="11">
        <f t="shared" si="0"/>
        <v>0.54849000000000003</v>
      </c>
      <c r="D19" s="9">
        <v>4.7E-2</v>
      </c>
      <c r="E19" s="2">
        <v>2.4899999999999999E-2</v>
      </c>
      <c r="F19" s="9">
        <f t="shared" si="1"/>
        <v>2.4899999999999999E-2</v>
      </c>
      <c r="G19" s="59">
        <f>'Moody''s Rates'!C36</f>
        <v>2.7400000000000001E-2</v>
      </c>
      <c r="H19" s="9">
        <f t="shared" si="1"/>
        <v>3.4151160322936289E-2</v>
      </c>
      <c r="I19" s="60">
        <f>'Moody''s Rates'!K36</f>
        <v>3.8199999999999998E-2</v>
      </c>
      <c r="J19" s="61">
        <f t="shared" si="1"/>
        <v>8.044670060105924E-2</v>
      </c>
      <c r="K19" s="60">
        <f>'Home Prices (Raw Data)'!C63</f>
        <v>0.11446269728687652</v>
      </c>
      <c r="L19" s="56"/>
    </row>
    <row r="20" spans="1:12" ht="15.75">
      <c r="A20" s="1">
        <v>1944</v>
      </c>
      <c r="B20" s="1">
        <v>13.28</v>
      </c>
      <c r="C20" s="11">
        <f t="shared" si="0"/>
        <v>0.61087999999999998</v>
      </c>
      <c r="D20" s="9">
        <v>4.5999999999999999E-2</v>
      </c>
      <c r="E20" s="2">
        <v>2.4799999999999999E-2</v>
      </c>
      <c r="F20" s="9">
        <f t="shared" si="1"/>
        <v>2.5776111579070303E-2</v>
      </c>
      <c r="G20" s="59">
        <f>'Moody''s Rates'!C37</f>
        <v>2.7000000000000003E-2</v>
      </c>
      <c r="H20" s="9">
        <f t="shared" si="1"/>
        <v>3.0864921189784809E-2</v>
      </c>
      <c r="I20" s="60">
        <f>'Moody''s Rates'!K37</f>
        <v>3.49E-2</v>
      </c>
      <c r="J20" s="61">
        <f t="shared" si="1"/>
        <v>6.5658635882561697E-2</v>
      </c>
      <c r="K20" s="60">
        <f>'Home Prices (Raw Data)'!C64</f>
        <v>0.16584229425872987</v>
      </c>
      <c r="L20" s="56"/>
    </row>
    <row r="21" spans="1:12" ht="15.75">
      <c r="A21" s="1">
        <v>1945</v>
      </c>
      <c r="B21" s="1">
        <v>17.36</v>
      </c>
      <c r="C21" s="11">
        <f t="shared" si="0"/>
        <v>0.67703999999999998</v>
      </c>
      <c r="D21" s="9">
        <v>3.9E-2</v>
      </c>
      <c r="E21" s="2">
        <v>2.3300000000000001E-2</v>
      </c>
      <c r="F21" s="9">
        <f t="shared" si="1"/>
        <v>3.8044173419237229E-2</v>
      </c>
      <c r="G21" s="59">
        <f>'Moody''s Rates'!C38</f>
        <v>2.6099999999999998E-2</v>
      </c>
      <c r="H21" s="9">
        <f t="shared" si="1"/>
        <v>3.4832273065963905E-2</v>
      </c>
      <c r="I21" s="60">
        <f>'Moody''s Rates'!K38</f>
        <v>3.1E-2</v>
      </c>
      <c r="J21" s="61">
        <f t="shared" si="1"/>
        <v>6.799865477817886E-2</v>
      </c>
      <c r="K21" s="60">
        <f>'Home Prices (Raw Data)'!C65</f>
        <v>0.11777375604134543</v>
      </c>
      <c r="L21" s="56"/>
    </row>
    <row r="22" spans="1:12" ht="15.75">
      <c r="A22" s="1">
        <v>1946</v>
      </c>
      <c r="B22" s="1">
        <v>15.3</v>
      </c>
      <c r="C22" s="11">
        <f t="shared" si="0"/>
        <v>0.59670000000000001</v>
      </c>
      <c r="D22" s="9">
        <v>3.9E-2</v>
      </c>
      <c r="E22" s="2">
        <v>2.24E-2</v>
      </c>
      <c r="F22" s="9">
        <f t="shared" si="1"/>
        <v>3.1283745375695685E-2</v>
      </c>
      <c r="G22" s="59">
        <f>'Moody''s Rates'!C39</f>
        <v>2.6099999999999998E-2</v>
      </c>
      <c r="H22" s="9">
        <f t="shared" si="1"/>
        <v>2.6099999999999998E-2</v>
      </c>
      <c r="I22" s="60">
        <f>'Moody''s Rates'!K39</f>
        <v>3.1699999999999999E-2</v>
      </c>
      <c r="J22" s="61">
        <f t="shared" si="1"/>
        <v>2.5080329773195936E-2</v>
      </c>
      <c r="K22" s="60">
        <f>'Home Prices (Raw Data)'!C66</f>
        <v>0.24101672397677776</v>
      </c>
      <c r="L22" s="56"/>
    </row>
    <row r="23" spans="1:12" ht="15.75">
      <c r="A23" s="1">
        <v>1947</v>
      </c>
      <c r="B23" s="1">
        <v>15.3</v>
      </c>
      <c r="C23" s="11">
        <f t="shared" si="0"/>
        <v>0.79559999999999997</v>
      </c>
      <c r="D23" s="9">
        <v>5.1999999999999998E-2</v>
      </c>
      <c r="E23" s="2">
        <v>2.3900000000000001E-2</v>
      </c>
      <c r="F23" s="9">
        <f t="shared" si="1"/>
        <v>9.1969680628322358E-3</v>
      </c>
      <c r="G23" s="59">
        <f>'Moody''s Rates'!C40</f>
        <v>2.86E-2</v>
      </c>
      <c r="H23" s="9">
        <f t="shared" si="1"/>
        <v>4.6213141975309652E-3</v>
      </c>
      <c r="I23" s="60">
        <f>'Moody''s Rates'!K40</f>
        <v>3.5200000000000002E-2</v>
      </c>
      <c r="J23" s="61">
        <f t="shared" si="1"/>
        <v>2.6212022665691934E-3</v>
      </c>
      <c r="K23" s="60">
        <f>'Home Prices (Raw Data)'!C67</f>
        <v>0.21263835362429684</v>
      </c>
      <c r="L23" s="56"/>
    </row>
    <row r="24" spans="1:12" ht="15.75">
      <c r="A24" s="1">
        <v>1948</v>
      </c>
      <c r="B24" s="1">
        <v>15.2</v>
      </c>
      <c r="C24" s="11">
        <f t="shared" si="0"/>
        <v>0.9728</v>
      </c>
      <c r="D24" s="9">
        <v>6.4000000000000001E-2</v>
      </c>
      <c r="E24" s="2">
        <v>2.4400000000000002E-2</v>
      </c>
      <c r="F24" s="9">
        <f t="shared" si="1"/>
        <v>1.9510369413175046E-2</v>
      </c>
      <c r="G24" s="59">
        <f>'Moody''s Rates'!C41</f>
        <v>2.7900000000000001E-2</v>
      </c>
      <c r="H24" s="9">
        <f t="shared" si="1"/>
        <v>3.4635648938441663E-2</v>
      </c>
      <c r="I24" s="60">
        <f>'Moody''s Rates'!K41</f>
        <v>3.5299999999999998E-2</v>
      </c>
      <c r="J24" s="61">
        <f t="shared" si="1"/>
        <v>3.4369595605103213E-2</v>
      </c>
      <c r="K24" s="60">
        <f>'Home Prices (Raw Data)'!C68</f>
        <v>2.058542944115116E-2</v>
      </c>
      <c r="L24" s="56"/>
    </row>
    <row r="25" spans="1:12" ht="15.75">
      <c r="A25" s="1">
        <v>1949</v>
      </c>
      <c r="B25" s="1">
        <v>16.79</v>
      </c>
      <c r="C25" s="11">
        <f t="shared" si="0"/>
        <v>1.1920899999999999</v>
      </c>
      <c r="D25" s="9">
        <v>7.0999999999999994E-2</v>
      </c>
      <c r="E25" s="2">
        <v>2.1899999999999999E-2</v>
      </c>
      <c r="F25" s="9">
        <f t="shared" si="1"/>
        <v>4.6634851827973139E-2</v>
      </c>
      <c r="G25" s="59">
        <f>'Moody''s Rates'!C42</f>
        <v>2.58E-2</v>
      </c>
      <c r="H25" s="9">
        <f t="shared" si="1"/>
        <v>4.6203589000967292E-2</v>
      </c>
      <c r="I25" s="60">
        <f>'Moody''s Rates'!K42</f>
        <v>3.3099999999999997E-2</v>
      </c>
      <c r="J25" s="61">
        <f t="shared" si="1"/>
        <v>5.3773011179658936E-2</v>
      </c>
      <c r="K25" s="60">
        <f>'Home Prices (Raw Data)'!C69</f>
        <v>8.9371881572453127E-4</v>
      </c>
      <c r="L25" s="56"/>
    </row>
    <row r="26" spans="1:12" ht="15.75">
      <c r="A26" s="1">
        <v>1950</v>
      </c>
      <c r="B26" s="1">
        <v>20.43</v>
      </c>
      <c r="C26" s="11">
        <f t="shared" si="0"/>
        <v>1.5322499999999999</v>
      </c>
      <c r="D26" s="9">
        <v>7.4999999999999997E-2</v>
      </c>
      <c r="E26" s="2">
        <v>2.3900000000000001E-2</v>
      </c>
      <c r="F26" s="9">
        <f t="shared" si="1"/>
        <v>4.2959574171096103E-3</v>
      </c>
      <c r="G26" s="59">
        <f>'Moody''s Rates'!C43</f>
        <v>2.6699999999999998E-2</v>
      </c>
      <c r="H26" s="9">
        <f t="shared" si="1"/>
        <v>1.7991888160641522E-2</v>
      </c>
      <c r="I26" s="60">
        <f>'Moody''s Rates'!K43</f>
        <v>3.2000000000000001E-2</v>
      </c>
      <c r="J26" s="61">
        <f t="shared" si="1"/>
        <v>4.2388173056720914E-2</v>
      </c>
      <c r="K26" s="60">
        <f>'Home Prices (Raw Data)'!C70</f>
        <v>3.6403899622157176E-2</v>
      </c>
      <c r="L26" s="56"/>
    </row>
    <row r="27" spans="1:12" ht="15.75">
      <c r="A27" s="1">
        <v>1951</v>
      </c>
      <c r="B27" s="1">
        <v>23.77</v>
      </c>
      <c r="C27" s="11">
        <f t="shared" si="0"/>
        <v>1.4975099999999999</v>
      </c>
      <c r="D27" s="9">
        <v>6.3E-2</v>
      </c>
      <c r="E27" s="2">
        <v>2.7E-2</v>
      </c>
      <c r="F27" s="9">
        <f t="shared" si="1"/>
        <v>-2.9531392208319886E-3</v>
      </c>
      <c r="G27" s="59">
        <f>'Moody''s Rates'!C44</f>
        <v>3.0099999999999998E-2</v>
      </c>
      <c r="H27" s="9">
        <f t="shared" si="1"/>
        <v>-2.2878940405443617E-3</v>
      </c>
      <c r="I27" s="60">
        <f>'Moody''s Rates'!K44</f>
        <v>3.61E-2</v>
      </c>
      <c r="J27" s="61">
        <f t="shared" si="1"/>
        <v>-1.9098091301369691E-3</v>
      </c>
      <c r="K27" s="60">
        <f>'Home Prices (Raw Data)'!C71</f>
        <v>6.0476642095388611E-2</v>
      </c>
      <c r="L27" s="56"/>
    </row>
    <row r="28" spans="1:12" ht="15.75">
      <c r="A28" s="1">
        <v>1952</v>
      </c>
      <c r="B28" s="1">
        <v>26.57</v>
      </c>
      <c r="C28" s="11">
        <f t="shared" si="0"/>
        <v>1.5144900000000001</v>
      </c>
      <c r="D28" s="9">
        <v>5.7000000000000002E-2</v>
      </c>
      <c r="E28" s="2">
        <v>2.75E-2</v>
      </c>
      <c r="F28" s="9">
        <f t="shared" si="1"/>
        <v>2.2679961918305656E-2</v>
      </c>
      <c r="G28" s="59">
        <f>'Moody''s Rates'!C45</f>
        <v>2.9700000000000001E-2</v>
      </c>
      <c r="H28" s="9">
        <f t="shared" si="1"/>
        <v>3.3517311049082718E-2</v>
      </c>
      <c r="I28" s="60">
        <f>'Moody''s Rates'!K45</f>
        <v>3.5099999999999999E-2</v>
      </c>
      <c r="J28" s="61">
        <f t="shared" si="1"/>
        <v>4.4412415047400768E-2</v>
      </c>
      <c r="K28" s="60">
        <f>'Home Prices (Raw Data)'!C72</f>
        <v>4.4066304183902893E-2</v>
      </c>
      <c r="L28" s="56"/>
    </row>
    <row r="29" spans="1:12" ht="15.75">
      <c r="A29" s="1">
        <v>1953</v>
      </c>
      <c r="B29" s="1">
        <v>24.81</v>
      </c>
      <c r="C29" s="11">
        <f t="shared" si="0"/>
        <v>1.4389799999999999</v>
      </c>
      <c r="D29" s="9">
        <v>5.8000000000000003E-2</v>
      </c>
      <c r="E29" s="2">
        <v>2.5899999999999999E-2</v>
      </c>
      <c r="F29" s="9">
        <f t="shared" si="1"/>
        <v>4.1438402589088513E-2</v>
      </c>
      <c r="G29" s="59">
        <f>'Moody''s Rates'!C46</f>
        <v>3.1300000000000001E-2</v>
      </c>
      <c r="H29" s="9">
        <f t="shared" si="1"/>
        <v>1.6141779106714601E-2</v>
      </c>
      <c r="I29" s="60">
        <f>'Moody''s Rates'!K46</f>
        <v>3.7400000000000003E-2</v>
      </c>
      <c r="J29" s="61">
        <f t="shared" si="1"/>
        <v>1.6201123818443276E-2</v>
      </c>
      <c r="K29" s="60">
        <f>'Home Prices (Raw Data)'!C73</f>
        <v>0.11516624666555342</v>
      </c>
      <c r="L29" s="56"/>
    </row>
    <row r="30" spans="1:12" ht="15.75">
      <c r="A30" s="1">
        <v>1954</v>
      </c>
      <c r="B30" s="1">
        <v>35.979999999999997</v>
      </c>
      <c r="C30" s="11">
        <f t="shared" si="0"/>
        <v>1.8709599999999997</v>
      </c>
      <c r="D30" s="9">
        <v>5.1999999999999998E-2</v>
      </c>
      <c r="E30" s="2">
        <v>2.5100000000000001E-2</v>
      </c>
      <c r="F30" s="9">
        <f t="shared" si="1"/>
        <v>3.2898034558095555E-2</v>
      </c>
      <c r="G30" s="59">
        <f>'Moody''s Rates'!C47</f>
        <v>2.8999999999999998E-2</v>
      </c>
      <c r="H30" s="9">
        <f t="shared" si="1"/>
        <v>5.1019973661012748E-2</v>
      </c>
      <c r="I30" s="60">
        <f>'Moody''s Rates'!K47</f>
        <v>3.4500000000000003E-2</v>
      </c>
      <c r="J30" s="61">
        <f t="shared" si="1"/>
        <v>6.1579051817707856E-2</v>
      </c>
      <c r="K30" s="60">
        <f>'Home Prices (Raw Data)'!C74</f>
        <v>9.2270580517745948E-3</v>
      </c>
      <c r="L30" s="56"/>
    </row>
    <row r="31" spans="1:12" ht="15.75">
      <c r="A31" s="1">
        <v>1955</v>
      </c>
      <c r="B31" s="1">
        <v>45.48</v>
      </c>
      <c r="C31" s="11">
        <f t="shared" si="0"/>
        <v>2.2285200000000001</v>
      </c>
      <c r="D31" s="9">
        <v>4.9000000000000002E-2</v>
      </c>
      <c r="E31" s="2">
        <v>2.9600000000000001E-2</v>
      </c>
      <c r="F31" s="9">
        <f t="shared" si="1"/>
        <v>-1.3364391288618781E-2</v>
      </c>
      <c r="G31" s="59">
        <f>'Moody''s Rates'!C48</f>
        <v>3.15E-2</v>
      </c>
      <c r="H31" s="9">
        <f t="shared" si="1"/>
        <v>7.8368165305447712E-3</v>
      </c>
      <c r="I31" s="60">
        <f>'Moody''s Rates'!K48</f>
        <v>3.6200000000000003E-2</v>
      </c>
      <c r="J31" s="61">
        <f t="shared" si="1"/>
        <v>2.044690004344954E-2</v>
      </c>
      <c r="K31" s="60">
        <f>'Home Prices (Raw Data)'!C75</f>
        <v>0</v>
      </c>
      <c r="L31" s="56"/>
    </row>
    <row r="32" spans="1:12" ht="15.75">
      <c r="A32" s="1">
        <v>1956</v>
      </c>
      <c r="B32" s="1">
        <v>46.67</v>
      </c>
      <c r="C32" s="11">
        <f t="shared" si="0"/>
        <v>2.1934900000000002</v>
      </c>
      <c r="D32" s="9">
        <v>4.7E-2</v>
      </c>
      <c r="E32" s="2">
        <v>3.5900000000000001E-2</v>
      </c>
      <c r="F32" s="9">
        <f t="shared" si="1"/>
        <v>-2.2557738173154165E-2</v>
      </c>
      <c r="G32" s="59">
        <f>'Moody''s Rates'!C49</f>
        <v>3.7499999999999999E-2</v>
      </c>
      <c r="H32" s="9">
        <f t="shared" si="1"/>
        <v>-1.7776723510078835E-2</v>
      </c>
      <c r="I32" s="60">
        <f>'Moody''s Rates'!K49</f>
        <v>4.3700000000000003E-2</v>
      </c>
      <c r="J32" s="61">
        <f t="shared" si="1"/>
        <v>-2.3526541979620903E-2</v>
      </c>
      <c r="K32" s="60">
        <f>'Home Prices (Raw Data)'!C76</f>
        <v>9.1426978479813847E-3</v>
      </c>
      <c r="L32" s="56"/>
    </row>
    <row r="33" spans="1:12" ht="15.75">
      <c r="A33" s="1">
        <v>1957</v>
      </c>
      <c r="B33" s="1">
        <v>39.99</v>
      </c>
      <c r="C33" s="11">
        <f t="shared" si="0"/>
        <v>1.79955</v>
      </c>
      <c r="D33" s="9">
        <v>4.4999999999999998E-2</v>
      </c>
      <c r="E33" s="2">
        <v>3.2099999999999997E-2</v>
      </c>
      <c r="F33" s="9">
        <f t="shared" si="1"/>
        <v>6.7970128466249904E-2</v>
      </c>
      <c r="G33" s="59">
        <f>'Moody''s Rates'!C50</f>
        <v>3.8100000000000002E-2</v>
      </c>
      <c r="H33" s="9">
        <f t="shared" si="1"/>
        <v>3.2587104439882129E-2</v>
      </c>
      <c r="I33" s="60">
        <f>'Moody''s Rates'!K50</f>
        <v>5.0300000000000004E-2</v>
      </c>
      <c r="J33" s="61">
        <f t="shared" si="1"/>
        <v>-7.1892844025423647E-3</v>
      </c>
      <c r="K33" s="60">
        <f>'Home Prices (Raw Data)'!C77</f>
        <v>2.7180282449021931E-2</v>
      </c>
      <c r="L33" s="56"/>
    </row>
    <row r="34" spans="1:12" ht="15.75">
      <c r="A34" s="1">
        <v>1958</v>
      </c>
      <c r="B34" s="1">
        <v>55.21</v>
      </c>
      <c r="C34" s="11">
        <f t="shared" si="0"/>
        <v>2.2636100000000003</v>
      </c>
      <c r="D34" s="9">
        <v>4.1000000000000002E-2</v>
      </c>
      <c r="E34" s="2">
        <v>3.8600000000000002E-2</v>
      </c>
      <c r="F34" s="9">
        <f t="shared" si="1"/>
        <v>-2.0990181755274694E-2</v>
      </c>
      <c r="G34" s="59">
        <f>'Moody''s Rates'!C51</f>
        <v>4.0800000000000003E-2</v>
      </c>
      <c r="H34" s="9">
        <f t="shared" si="1"/>
        <v>1.6287536451366026E-2</v>
      </c>
      <c r="I34" s="60">
        <f>'Moody''s Rates'!K51</f>
        <v>4.8499999999999995E-2</v>
      </c>
      <c r="J34" s="61">
        <f t="shared" si="1"/>
        <v>6.4300928973360261E-2</v>
      </c>
      <c r="K34" s="60">
        <f>'Home Prices (Raw Data)'!C78</f>
        <v>6.6154322364195828E-3</v>
      </c>
      <c r="L34" s="56"/>
    </row>
    <row r="35" spans="1:12" ht="15.75">
      <c r="A35" s="1">
        <v>1959</v>
      </c>
      <c r="B35" s="1">
        <v>59.89</v>
      </c>
      <c r="C35" s="11">
        <f t="shared" si="0"/>
        <v>1.9763700000000002</v>
      </c>
      <c r="D35" s="9">
        <v>3.3000000000000002E-2</v>
      </c>
      <c r="E35" s="2">
        <v>4.6899999999999997E-2</v>
      </c>
      <c r="F35" s="9">
        <f t="shared" si="1"/>
        <v>-2.6466312591385065E-2</v>
      </c>
      <c r="G35" s="59">
        <f>'Moody''s Rates'!C52</f>
        <v>4.58E-2</v>
      </c>
      <c r="H35" s="9">
        <f t="shared" si="1"/>
        <v>1.3915704024072828E-3</v>
      </c>
      <c r="I35" s="60">
        <f>'Moody''s Rates'!K52</f>
        <v>5.28E-2</v>
      </c>
      <c r="J35" s="61">
        <f t="shared" si="1"/>
        <v>1.5743430895022732E-2</v>
      </c>
      <c r="K35" s="60">
        <f>'Home Prices (Raw Data)'!C79</f>
        <v>1.0951055527008702E-3</v>
      </c>
      <c r="L35" s="56"/>
    </row>
    <row r="36" spans="1:12" ht="15.75">
      <c r="A36" s="1">
        <v>1960</v>
      </c>
      <c r="B36" s="1">
        <v>58.11</v>
      </c>
      <c r="C36" s="11">
        <v>1.9815510000000001</v>
      </c>
      <c r="D36" s="9">
        <f t="shared" ref="D36:D67" si="2">C36/B36</f>
        <v>3.4099999999999998E-2</v>
      </c>
      <c r="E36" s="2">
        <v>3.8399999999999997E-2</v>
      </c>
      <c r="F36" s="9">
        <f t="shared" si="1"/>
        <v>0.11639503690963365</v>
      </c>
      <c r="G36" s="59">
        <f>'Moody''s Rates'!C53</f>
        <v>4.3499999999999997E-2</v>
      </c>
      <c r="H36" s="9">
        <f t="shared" si="1"/>
        <v>6.4134222381996453E-2</v>
      </c>
      <c r="I36" s="60">
        <f>'Moody''s Rates'!K53</f>
        <v>5.0999999999999997E-2</v>
      </c>
      <c r="J36" s="61">
        <f t="shared" si="1"/>
        <v>6.6631871633034342E-2</v>
      </c>
      <c r="K36" s="60">
        <f>'Home Prices (Raw Data)'!C80</f>
        <v>7.6586744032887122E-3</v>
      </c>
      <c r="L36" s="56"/>
    </row>
    <row r="37" spans="1:12" ht="15.75">
      <c r="A37" s="1">
        <v>1961</v>
      </c>
      <c r="B37" s="1">
        <v>71.55</v>
      </c>
      <c r="C37" s="11">
        <v>2.0391750000000002</v>
      </c>
      <c r="D37" s="9">
        <f t="shared" si="2"/>
        <v>2.8500000000000004E-2</v>
      </c>
      <c r="E37" s="2">
        <v>4.0599999999999997E-2</v>
      </c>
      <c r="F37" s="9">
        <f t="shared" si="1"/>
        <v>2.0609208076323167E-2</v>
      </c>
      <c r="G37" s="59">
        <f>'Moody''s Rates'!C54</f>
        <v>4.4199999999999996E-2</v>
      </c>
      <c r="H37" s="9">
        <f t="shared" si="1"/>
        <v>3.7939245798155677E-2</v>
      </c>
      <c r="I37" s="60">
        <f>'Moody''s Rates'!K54</f>
        <v>5.0999999999999997E-2</v>
      </c>
      <c r="J37" s="61">
        <f t="shared" si="1"/>
        <v>5.0999999999999997E-2</v>
      </c>
      <c r="K37" s="60">
        <f>'Home Prices (Raw Data)'!C81</f>
        <v>9.7716517211834386E-3</v>
      </c>
      <c r="L37" s="56"/>
    </row>
    <row r="38" spans="1:12" ht="15.75">
      <c r="A38" s="1">
        <v>1962</v>
      </c>
      <c r="B38" s="1">
        <v>63.1</v>
      </c>
      <c r="C38" s="11">
        <v>2.1454</v>
      </c>
      <c r="D38" s="9">
        <f t="shared" si="2"/>
        <v>3.3999999999999996E-2</v>
      </c>
      <c r="E38" s="2">
        <v>3.8600000000000002E-2</v>
      </c>
      <c r="F38" s="9">
        <f t="shared" si="1"/>
        <v>5.693544054008462E-2</v>
      </c>
      <c r="G38" s="59">
        <f>'Moody''s Rates'!C55</f>
        <v>4.24E-2</v>
      </c>
      <c r="H38" s="9">
        <f t="shared" si="1"/>
        <v>5.8626733145309841E-2</v>
      </c>
      <c r="I38" s="60">
        <f>'Moody''s Rates'!K55</f>
        <v>4.9200000000000001E-2</v>
      </c>
      <c r="J38" s="61">
        <f t="shared" si="1"/>
        <v>6.4953279936065755E-2</v>
      </c>
      <c r="K38" s="60">
        <f>'Home Prices (Raw Data)'!C82</f>
        <v>3.2259132567571402E-3</v>
      </c>
      <c r="L38" s="56"/>
    </row>
    <row r="39" spans="1:12" ht="15.75">
      <c r="A39" s="1">
        <v>1963</v>
      </c>
      <c r="B39" s="1">
        <v>75.02</v>
      </c>
      <c r="C39" s="11">
        <v>2.3481260000000002</v>
      </c>
      <c r="D39" s="9">
        <f t="shared" si="2"/>
        <v>3.1300000000000001E-2</v>
      </c>
      <c r="E39" s="2">
        <v>4.1300000000000003E-2</v>
      </c>
      <c r="F39" s="9">
        <f>((E38*(1-(1+E39)^(-10))/E39+1/(1+E39)^10)-1)+E38</f>
        <v>1.6841620739546127E-2</v>
      </c>
      <c r="G39" s="59">
        <f>'Moody''s Rates'!C56</f>
        <v>4.3499999999999997E-2</v>
      </c>
      <c r="H39" s="9">
        <f t="shared" ref="H39:J98" si="3">((G38*(1-(1+G39)^(-10))/G39+1/(1+G39)^10)-1)+G38</f>
        <v>3.3631458860784454E-2</v>
      </c>
      <c r="I39" s="60">
        <f>'Moody''s Rates'!K56</f>
        <v>4.8499999999999995E-2</v>
      </c>
      <c r="J39" s="61">
        <f t="shared" si="3"/>
        <v>5.4644805711862345E-2</v>
      </c>
      <c r="K39" s="60">
        <f>'Home Prices (Raw Data)'!C83</f>
        <v>2.1436503273133845E-2</v>
      </c>
      <c r="L39" s="56"/>
    </row>
    <row r="40" spans="1:12" ht="15.75">
      <c r="A40" s="1">
        <v>1964</v>
      </c>
      <c r="B40" s="1">
        <v>84.75</v>
      </c>
      <c r="C40" s="11">
        <v>2.5848749999999998</v>
      </c>
      <c r="D40" s="9">
        <f t="shared" si="2"/>
        <v>3.0499999999999999E-2</v>
      </c>
      <c r="E40" s="2">
        <v>4.1799999999999997E-2</v>
      </c>
      <c r="F40" s="9">
        <f t="shared" ref="F40:F89" si="4">((E39*(1-(1+E40)^(-10))/E40+1/(1+E40)^10)-1)+E39</f>
        <v>3.7280648911540815E-2</v>
      </c>
      <c r="G40" s="59">
        <f>'Moody''s Rates'!C57</f>
        <v>4.4400000000000002E-2</v>
      </c>
      <c r="H40" s="9">
        <f t="shared" si="3"/>
        <v>3.6357498175775174E-2</v>
      </c>
      <c r="I40" s="60">
        <f>'Moody''s Rates'!K57</f>
        <v>4.8099999999999997E-2</v>
      </c>
      <c r="J40" s="61">
        <f t="shared" si="3"/>
        <v>5.1617392722850271E-2</v>
      </c>
      <c r="K40" s="60">
        <f>'Home Prices (Raw Data)'!C84</f>
        <v>1.2591593946911894E-2</v>
      </c>
      <c r="L40" s="56"/>
    </row>
    <row r="41" spans="1:12" ht="15.75">
      <c r="A41" s="1">
        <v>1965</v>
      </c>
      <c r="B41" s="1">
        <v>92.43</v>
      </c>
      <c r="C41" s="11">
        <v>2.8283580000000001</v>
      </c>
      <c r="D41" s="9">
        <f t="shared" si="2"/>
        <v>3.0599999999999999E-2</v>
      </c>
      <c r="E41" s="2">
        <v>4.6199999999999998E-2</v>
      </c>
      <c r="F41" s="9">
        <f t="shared" si="4"/>
        <v>7.1885509359262342E-3</v>
      </c>
      <c r="G41" s="59">
        <f>'Moody''s Rates'!C58</f>
        <v>4.6799999999999994E-2</v>
      </c>
      <c r="H41" s="9">
        <f t="shared" si="3"/>
        <v>2.5576433994000343E-2</v>
      </c>
      <c r="I41" s="60">
        <f>'Moody''s Rates'!K58</f>
        <v>5.0199999999999995E-2</v>
      </c>
      <c r="J41" s="61">
        <f t="shared" si="3"/>
        <v>3.1900094622538809E-2</v>
      </c>
      <c r="K41" s="60">
        <f>'Home Prices (Raw Data)'!C85</f>
        <v>1.658002301182071E-2</v>
      </c>
      <c r="L41" s="56"/>
    </row>
    <row r="42" spans="1:12" ht="15.75">
      <c r="A42" s="1">
        <v>1966</v>
      </c>
      <c r="B42" s="1">
        <v>80.33</v>
      </c>
      <c r="C42" s="11">
        <v>2.8838469999999998</v>
      </c>
      <c r="D42" s="9">
        <f t="shared" si="2"/>
        <v>3.5900000000000001E-2</v>
      </c>
      <c r="E42" s="2">
        <v>4.8399999999999999E-2</v>
      </c>
      <c r="F42" s="9">
        <f t="shared" si="4"/>
        <v>2.9079409324299622E-2</v>
      </c>
      <c r="G42" s="59">
        <f>'Moody''s Rates'!C59</f>
        <v>5.3899999999999997E-2</v>
      </c>
      <c r="H42" s="9">
        <f t="shared" si="3"/>
        <v>-7.0006457686958151E-3</v>
      </c>
      <c r="I42" s="60">
        <f>'Moody''s Rates'!K59</f>
        <v>6.1799999999999994E-2</v>
      </c>
      <c r="J42" s="61">
        <f t="shared" si="3"/>
        <v>-3.4453615975776369E-2</v>
      </c>
      <c r="K42" s="60">
        <f>'Home Prices (Raw Data)'!C86</f>
        <v>1.2232822442514779E-2</v>
      </c>
      <c r="L42" s="56"/>
    </row>
    <row r="43" spans="1:12" ht="15.75">
      <c r="A43" s="1">
        <v>1967</v>
      </c>
      <c r="B43" s="1">
        <v>96.47</v>
      </c>
      <c r="C43" s="11">
        <v>2.9809230000000002</v>
      </c>
      <c r="D43" s="9">
        <f t="shared" si="2"/>
        <v>3.0900000000000004E-2</v>
      </c>
      <c r="E43" s="2">
        <v>5.7000000000000002E-2</v>
      </c>
      <c r="F43" s="9">
        <f t="shared" si="4"/>
        <v>-1.5806209932824666E-2</v>
      </c>
      <c r="G43" s="59">
        <f>'Moody''s Rates'!C60</f>
        <v>6.1900000000000004E-2</v>
      </c>
      <c r="H43" s="9">
        <f t="shared" si="3"/>
        <v>-4.4542767260931718E-3</v>
      </c>
      <c r="I43" s="60">
        <f>'Moody''s Rates'!K60</f>
        <v>6.93E-2</v>
      </c>
      <c r="J43" s="61">
        <f t="shared" si="3"/>
        <v>8.9522661484468247E-3</v>
      </c>
      <c r="K43" s="60">
        <f>'Home Prices (Raw Data)'!C87</f>
        <v>2.3161882062522565E-2</v>
      </c>
      <c r="L43" s="56"/>
    </row>
    <row r="44" spans="1:12" ht="15.75">
      <c r="A44" s="1">
        <v>1968</v>
      </c>
      <c r="B44" s="1">
        <v>103.86</v>
      </c>
      <c r="C44" s="11">
        <v>3.0430980000000001</v>
      </c>
      <c r="D44" s="9">
        <f t="shared" si="2"/>
        <v>2.93E-2</v>
      </c>
      <c r="E44" s="2">
        <v>6.0299999999999999E-2</v>
      </c>
      <c r="F44" s="9">
        <f t="shared" si="4"/>
        <v>3.2746196950768365E-2</v>
      </c>
      <c r="G44" s="59">
        <f>'Moody''s Rates'!C61</f>
        <v>6.4500000000000002E-2</v>
      </c>
      <c r="H44" s="9">
        <f t="shared" si="3"/>
        <v>4.3165229057601943E-2</v>
      </c>
      <c r="I44" s="60">
        <f>'Moody''s Rates'!K61</f>
        <v>7.2300000000000003E-2</v>
      </c>
      <c r="J44" s="61">
        <f t="shared" si="3"/>
        <v>4.845146224309746E-2</v>
      </c>
      <c r="K44" s="60">
        <f>'Home Prices (Raw Data)'!C88</f>
        <v>4.1338761655570933E-2</v>
      </c>
      <c r="L44" s="56"/>
    </row>
    <row r="45" spans="1:12" ht="15.75">
      <c r="A45" s="1">
        <v>1969</v>
      </c>
      <c r="B45" s="1">
        <v>92.06</v>
      </c>
      <c r="C45" s="11">
        <v>3.2405119999999998</v>
      </c>
      <c r="D45" s="9">
        <f t="shared" si="2"/>
        <v>3.5199999999999995E-2</v>
      </c>
      <c r="E45" s="2">
        <v>7.6499999999999999E-2</v>
      </c>
      <c r="F45" s="9">
        <f t="shared" si="4"/>
        <v>-5.0140493209926106E-2</v>
      </c>
      <c r="G45" s="59">
        <f>'Moody''s Rates'!C62</f>
        <v>7.7199999999999991E-2</v>
      </c>
      <c r="H45" s="9">
        <f t="shared" si="3"/>
        <v>-2.1804851328215524E-2</v>
      </c>
      <c r="I45" s="60">
        <f>'Moody''s Rates'!K62</f>
        <v>8.6500000000000007E-2</v>
      </c>
      <c r="J45" s="61">
        <f t="shared" si="3"/>
        <v>-2.0251642507921469E-2</v>
      </c>
      <c r="K45" s="60">
        <f>'Home Prices (Raw Data)'!C89</f>
        <v>6.9943498504573487E-2</v>
      </c>
      <c r="L45" s="56"/>
    </row>
    <row r="46" spans="1:12" ht="15.75">
      <c r="A46" s="1">
        <v>1970</v>
      </c>
      <c r="B46" s="1">
        <v>92.15</v>
      </c>
      <c r="C46" s="11">
        <v>3.1883900000000001</v>
      </c>
      <c r="D46" s="9">
        <f t="shared" si="2"/>
        <v>3.4599999999999999E-2</v>
      </c>
      <c r="E46" s="2">
        <v>6.3899999999999998E-2</v>
      </c>
      <c r="F46" s="9">
        <f t="shared" si="4"/>
        <v>0.16754737183412338</v>
      </c>
      <c r="G46" s="59">
        <f>'Moody''s Rates'!C63</f>
        <v>7.6399999999999996E-2</v>
      </c>
      <c r="H46" s="9">
        <f t="shared" si="3"/>
        <v>8.2656333516766323E-2</v>
      </c>
      <c r="I46" s="60">
        <f>'Moody''s Rates'!K63</f>
        <v>9.1199999999999989E-2</v>
      </c>
      <c r="J46" s="61">
        <f t="shared" si="3"/>
        <v>5.6495676569888728E-2</v>
      </c>
      <c r="K46" s="60">
        <f>'Home Prices (Raw Data)'!C90</f>
        <v>8.2154964403586828E-2</v>
      </c>
      <c r="L46" s="56"/>
    </row>
    <row r="47" spans="1:12" ht="15.75">
      <c r="A47" s="1">
        <v>1971</v>
      </c>
      <c r="B47" s="1">
        <v>102.09</v>
      </c>
      <c r="C47" s="11">
        <v>3.16479</v>
      </c>
      <c r="D47" s="9">
        <f t="shared" si="2"/>
        <v>3.1E-2</v>
      </c>
      <c r="E47" s="2">
        <v>5.9299999999999999E-2</v>
      </c>
      <c r="F47" s="9">
        <f t="shared" si="4"/>
        <v>9.7868966197122972E-2</v>
      </c>
      <c r="G47" s="59">
        <f>'Moody''s Rates'!C64</f>
        <v>7.2499999999999995E-2</v>
      </c>
      <c r="H47" s="9">
        <f t="shared" si="3"/>
        <v>0.10347820104742242</v>
      </c>
      <c r="I47" s="60">
        <f>'Moody''s Rates'!K64</f>
        <v>8.3800000000000013E-2</v>
      </c>
      <c r="J47" s="61">
        <f t="shared" si="3"/>
        <v>0.1400146617421994</v>
      </c>
      <c r="K47" s="60">
        <f>'Home Prices (Raw Data)'!C91</f>
        <v>4.2449238297220138E-2</v>
      </c>
      <c r="L47" s="56"/>
    </row>
    <row r="48" spans="1:12" ht="15.75">
      <c r="A48" s="1">
        <v>1972</v>
      </c>
      <c r="B48" s="1">
        <v>118.05</v>
      </c>
      <c r="C48" s="11">
        <v>3.1873499999999999</v>
      </c>
      <c r="D48" s="9">
        <f t="shared" si="2"/>
        <v>2.7E-2</v>
      </c>
      <c r="E48" s="2">
        <v>6.3600000000000004E-2</v>
      </c>
      <c r="F48" s="9">
        <f t="shared" si="4"/>
        <v>2.818449050444969E-2</v>
      </c>
      <c r="G48" s="59">
        <f>'Moody''s Rates'!C65</f>
        <v>7.0800000000000002E-2</v>
      </c>
      <c r="H48" s="9">
        <f t="shared" si="3"/>
        <v>8.4396058968845042E-2</v>
      </c>
      <c r="I48" s="60">
        <f>'Moody''s Rates'!K65</f>
        <v>7.9299999999999995E-2</v>
      </c>
      <c r="J48" s="61">
        <f t="shared" si="3"/>
        <v>0.11409093579389698</v>
      </c>
      <c r="K48" s="60">
        <f>'Home Prices (Raw Data)'!C92</f>
        <v>2.9757435694738765E-2</v>
      </c>
      <c r="L48" s="56"/>
    </row>
    <row r="49" spans="1:12" ht="15.75">
      <c r="A49" s="1">
        <v>1973</v>
      </c>
      <c r="B49" s="1">
        <v>97.55</v>
      </c>
      <c r="C49" s="11">
        <v>3.6093500000000001</v>
      </c>
      <c r="D49" s="9">
        <f t="shared" si="2"/>
        <v>3.7000000000000005E-2</v>
      </c>
      <c r="E49" s="2">
        <v>6.7400000000000002E-2</v>
      </c>
      <c r="F49" s="9">
        <f t="shared" si="4"/>
        <v>3.6586646024150085E-2</v>
      </c>
      <c r="G49" s="59">
        <f>'Moody''s Rates'!C66</f>
        <v>7.6799999999999993E-2</v>
      </c>
      <c r="H49" s="9">
        <f t="shared" si="3"/>
        <v>2.9951880508655077E-2</v>
      </c>
      <c r="I49" s="60">
        <f>'Moody''s Rates'!K66</f>
        <v>8.48E-2</v>
      </c>
      <c r="J49" s="61">
        <f t="shared" si="3"/>
        <v>4.3180404854323576E-2</v>
      </c>
      <c r="K49" s="60">
        <f>'Home Prices (Raw Data)'!C93</f>
        <v>3.4220275692410596E-2</v>
      </c>
      <c r="L49" s="56"/>
    </row>
    <row r="50" spans="1:12" ht="15.75">
      <c r="A50" s="1">
        <v>1974</v>
      </c>
      <c r="B50" s="1">
        <v>68.56</v>
      </c>
      <c r="C50" s="11">
        <v>3.7228080000000001</v>
      </c>
      <c r="D50" s="9">
        <f t="shared" si="2"/>
        <v>5.4300000000000001E-2</v>
      </c>
      <c r="E50" s="2">
        <v>7.4300000000000005E-2</v>
      </c>
      <c r="F50" s="9">
        <f t="shared" si="4"/>
        <v>1.9886086932378574E-2</v>
      </c>
      <c r="G50" s="59">
        <f>'Moody''s Rates'!C67</f>
        <v>8.8900000000000007E-2</v>
      </c>
      <c r="H50" s="9">
        <f t="shared" si="3"/>
        <v>-1.2310591515394126E-3</v>
      </c>
      <c r="I50" s="60">
        <f>'Moody''s Rates'!K67</f>
        <v>0.10630000000000001</v>
      </c>
      <c r="J50" s="61">
        <f t="shared" si="3"/>
        <v>-4.3807197977191667E-2</v>
      </c>
      <c r="K50" s="60">
        <f>'Home Prices (Raw Data)'!C94</f>
        <v>0.10073521479539305</v>
      </c>
      <c r="L50" s="56"/>
    </row>
    <row r="51" spans="1:12" ht="15.75">
      <c r="A51" s="1">
        <v>1975</v>
      </c>
      <c r="B51" s="1">
        <v>90.19</v>
      </c>
      <c r="C51" s="11">
        <v>3.7338659999999999</v>
      </c>
      <c r="D51" s="9">
        <f t="shared" si="2"/>
        <v>4.1399999999999999E-2</v>
      </c>
      <c r="E51" s="2">
        <v>0.08</v>
      </c>
      <c r="F51" s="9">
        <f t="shared" si="4"/>
        <v>3.6052536026033838E-2</v>
      </c>
      <c r="G51" s="59">
        <f>'Moody''s Rates'!C68</f>
        <v>8.7899999999999992E-2</v>
      </c>
      <c r="H51" s="9">
        <f t="shared" si="3"/>
        <v>9.5377407275910403E-2</v>
      </c>
      <c r="I51" s="60">
        <f>'Moody''s Rates'!K68</f>
        <v>0.1056</v>
      </c>
      <c r="J51" s="61">
        <f t="shared" si="3"/>
        <v>0.11049964074144952</v>
      </c>
      <c r="K51" s="60">
        <f>'Home Prices (Raw Data)'!C95</f>
        <v>6.7575900936054811E-2</v>
      </c>
      <c r="L51" s="56"/>
    </row>
    <row r="52" spans="1:12" ht="15.75">
      <c r="A52" s="1">
        <v>1976</v>
      </c>
      <c r="B52" s="1">
        <v>107.46</v>
      </c>
      <c r="C52" s="11">
        <v>4.2231779999999999</v>
      </c>
      <c r="D52" s="9">
        <f t="shared" si="2"/>
        <v>3.9300000000000002E-2</v>
      </c>
      <c r="E52" s="2">
        <v>6.8699999999999997E-2</v>
      </c>
      <c r="F52" s="9">
        <f t="shared" si="4"/>
        <v>0.1598456074290921</v>
      </c>
      <c r="G52" s="59">
        <f>'Moody''s Rates'!C69</f>
        <v>7.980000000000001E-2</v>
      </c>
      <c r="H52" s="9">
        <f t="shared" si="3"/>
        <v>0.1423007238393551</v>
      </c>
      <c r="I52" s="60">
        <f>'Moody''s Rates'!K69</f>
        <v>9.1199999999999989E-2</v>
      </c>
      <c r="J52" s="61">
        <f t="shared" si="3"/>
        <v>0.19752813987098014</v>
      </c>
      <c r="K52" s="60">
        <f>'Home Prices (Raw Data)'!C96</f>
        <v>8.1979599546656567E-2</v>
      </c>
      <c r="L52" s="56"/>
    </row>
    <row r="53" spans="1:12" ht="15.75">
      <c r="A53" s="1">
        <v>1977</v>
      </c>
      <c r="B53" s="1">
        <v>95.1</v>
      </c>
      <c r="C53" s="11">
        <v>4.85961</v>
      </c>
      <c r="D53" s="9">
        <f t="shared" si="2"/>
        <v>5.11E-2</v>
      </c>
      <c r="E53" s="2">
        <v>7.6899999999999996E-2</v>
      </c>
      <c r="F53" s="9">
        <f t="shared" si="4"/>
        <v>1.2899606071070449E-2</v>
      </c>
      <c r="G53" s="59">
        <f>'Moody''s Rates'!C70</f>
        <v>8.1900000000000001E-2</v>
      </c>
      <c r="H53" s="9">
        <f t="shared" si="3"/>
        <v>6.5828795102617438E-2</v>
      </c>
      <c r="I53" s="60">
        <f>'Moody''s Rates'!K70</f>
        <v>8.9900000000000008E-2</v>
      </c>
      <c r="J53" s="61">
        <f t="shared" si="3"/>
        <v>9.9546628520906386E-2</v>
      </c>
      <c r="K53" s="60">
        <f>'Home Prices (Raw Data)'!C97</f>
        <v>0.14664804469273762</v>
      </c>
      <c r="L53" s="56"/>
    </row>
    <row r="54" spans="1:12" ht="15.75">
      <c r="A54" s="1">
        <v>1978</v>
      </c>
      <c r="B54" s="1">
        <v>96.11</v>
      </c>
      <c r="C54" s="11">
        <v>5.1803290000000004</v>
      </c>
      <c r="D54" s="9">
        <f t="shared" si="2"/>
        <v>5.3900000000000003E-2</v>
      </c>
      <c r="E54" s="2">
        <v>9.01E-2</v>
      </c>
      <c r="F54" s="9">
        <f t="shared" si="4"/>
        <v>-7.7758069075086478E-3</v>
      </c>
      <c r="G54" s="59">
        <f>'Moody''s Rates'!C71</f>
        <v>9.1600000000000001E-2</v>
      </c>
      <c r="H54" s="9">
        <f t="shared" si="3"/>
        <v>2.0084743079482631E-2</v>
      </c>
      <c r="I54" s="60">
        <f>'Moody''s Rates'!K71</f>
        <v>9.9399999999999988E-2</v>
      </c>
      <c r="J54" s="61">
        <f t="shared" si="3"/>
        <v>3.1375849771690861E-2</v>
      </c>
      <c r="K54" s="60">
        <f>'Home Prices (Raw Data)'!C98</f>
        <v>0.15712545676004863</v>
      </c>
      <c r="L54" s="56"/>
    </row>
    <row r="55" spans="1:12" ht="15.75">
      <c r="A55" s="1">
        <v>1979</v>
      </c>
      <c r="B55" s="1">
        <v>107.94</v>
      </c>
      <c r="C55" s="11">
        <v>5.9690820000000002</v>
      </c>
      <c r="D55" s="9">
        <f t="shared" si="2"/>
        <v>5.5300000000000002E-2</v>
      </c>
      <c r="E55" s="2">
        <v>0.10390000000000001</v>
      </c>
      <c r="F55" s="9">
        <f t="shared" si="4"/>
        <v>6.7072031247235459E-3</v>
      </c>
      <c r="G55" s="59">
        <f>'Moody''s Rates'!C72</f>
        <v>0.1074</v>
      </c>
      <c r="H55" s="9">
        <f t="shared" si="3"/>
        <v>-2.4730935003710736E-3</v>
      </c>
      <c r="I55" s="60">
        <f>'Moody''s Rates'!K72</f>
        <v>0.1206</v>
      </c>
      <c r="J55" s="61">
        <f t="shared" si="3"/>
        <v>-2.0091101436615355E-2</v>
      </c>
      <c r="K55" s="60">
        <f>'Home Prices (Raw Data)'!C99</f>
        <v>0.13736842105263158</v>
      </c>
      <c r="L55" s="56"/>
    </row>
    <row r="56" spans="1:12" ht="15.75">
      <c r="A56" s="1">
        <v>1980</v>
      </c>
      <c r="B56" s="1">
        <v>135.76</v>
      </c>
      <c r="C56" s="11">
        <v>6.4350240000000003</v>
      </c>
      <c r="D56" s="9">
        <f t="shared" si="2"/>
        <v>4.7400000000000005E-2</v>
      </c>
      <c r="E56" s="2">
        <v>0.12839999999999999</v>
      </c>
      <c r="F56" s="9">
        <f t="shared" si="4"/>
        <v>-2.989744251999403E-2</v>
      </c>
      <c r="G56" s="59">
        <f>'Moody''s Rates'!C73</f>
        <v>0.1321</v>
      </c>
      <c r="H56" s="9">
        <f t="shared" si="3"/>
        <v>-2.5510823097555202E-2</v>
      </c>
      <c r="I56" s="60">
        <f>'Moody''s Rates'!K73</f>
        <v>0.15140000000000001</v>
      </c>
      <c r="J56" s="61">
        <f t="shared" si="3"/>
        <v>-3.3156783371910456E-2</v>
      </c>
      <c r="K56" s="60">
        <f>'Home Prices (Raw Data)'!C100</f>
        <v>7.4039796390559909E-2</v>
      </c>
      <c r="L56" s="56"/>
    </row>
    <row r="57" spans="1:12" ht="15.75">
      <c r="A57" s="1">
        <v>1981</v>
      </c>
      <c r="B57" s="1">
        <v>122.55</v>
      </c>
      <c r="C57" s="11">
        <v>6.8260350000000001</v>
      </c>
      <c r="D57" s="9">
        <f t="shared" si="2"/>
        <v>5.57E-2</v>
      </c>
      <c r="E57" s="2">
        <v>0.13719999999999999</v>
      </c>
      <c r="F57" s="9">
        <f t="shared" si="4"/>
        <v>8.1992153358923542E-2</v>
      </c>
      <c r="G57" s="59">
        <f>'Moody''s Rates'!C74</f>
        <v>0.14230000000000001</v>
      </c>
      <c r="H57" s="9">
        <f t="shared" si="3"/>
        <v>7.936976425152531E-2</v>
      </c>
      <c r="I57" s="60">
        <f>'Moody''s Rates'!K74</f>
        <v>0.16550000000000001</v>
      </c>
      <c r="J57" s="61">
        <f t="shared" si="3"/>
        <v>8.4623994808912056E-2</v>
      </c>
      <c r="K57" s="60">
        <f>'Home Prices (Raw Data)'!C101</f>
        <v>5.0840155105557949E-2</v>
      </c>
      <c r="L57" s="56"/>
    </row>
    <row r="58" spans="1:12" ht="15.75">
      <c r="A58" s="1">
        <v>1982</v>
      </c>
      <c r="B58" s="1">
        <v>140.63999999999999</v>
      </c>
      <c r="C58" s="11">
        <v>6.9335519999999997</v>
      </c>
      <c r="D58" s="9">
        <f t="shared" si="2"/>
        <v>4.9300000000000004E-2</v>
      </c>
      <c r="E58" s="2">
        <v>0.10539999999999999</v>
      </c>
      <c r="F58" s="9">
        <f t="shared" si="4"/>
        <v>0.32814549486295586</v>
      </c>
      <c r="G58" s="59">
        <f>'Moody''s Rates'!C75</f>
        <v>0.1183</v>
      </c>
      <c r="H58" s="9">
        <f t="shared" si="3"/>
        <v>0.27885424288106153</v>
      </c>
      <c r="I58" s="60">
        <f>'Moody''s Rates'!K75</f>
        <v>0.1414</v>
      </c>
      <c r="J58" s="61">
        <f t="shared" si="3"/>
        <v>0.2905245565590866</v>
      </c>
      <c r="K58" s="60">
        <f>'Home Prices (Raw Data)'!C102</f>
        <v>5.740057400573928E-3</v>
      </c>
      <c r="L58" s="56"/>
    </row>
    <row r="59" spans="1:12" ht="15.75">
      <c r="A59" s="1">
        <v>1983</v>
      </c>
      <c r="B59" s="1">
        <v>164.93</v>
      </c>
      <c r="C59" s="11">
        <v>7.1249760000000002</v>
      </c>
      <c r="D59" s="9">
        <f t="shared" si="2"/>
        <v>4.3200000000000002E-2</v>
      </c>
      <c r="E59" s="2">
        <v>0.1183</v>
      </c>
      <c r="F59" s="9">
        <f t="shared" si="4"/>
        <v>3.2002094451429264E-2</v>
      </c>
      <c r="G59" s="59">
        <f>'Moody''s Rates'!C76</f>
        <v>0.12570000000000001</v>
      </c>
      <c r="H59" s="9">
        <f t="shared" si="3"/>
        <v>7.7446147074418478E-2</v>
      </c>
      <c r="I59" s="60">
        <f>'Moody''s Rates'!K76</f>
        <v>0.13750000000000001</v>
      </c>
      <c r="J59" s="61">
        <f t="shared" si="3"/>
        <v>0.16194289622798366</v>
      </c>
      <c r="K59" s="60">
        <f>'Home Prices (Raw Data)'!C103</f>
        <v>4.7492865878516088E-2</v>
      </c>
      <c r="L59" s="56"/>
    </row>
    <row r="60" spans="1:12" ht="15.75">
      <c r="A60" s="1">
        <v>1984</v>
      </c>
      <c r="B60" s="1">
        <v>167.24</v>
      </c>
      <c r="C60" s="11">
        <v>7.8268319999999996</v>
      </c>
      <c r="D60" s="9">
        <f t="shared" si="2"/>
        <v>4.6799999999999994E-2</v>
      </c>
      <c r="E60" s="2">
        <v>0.115</v>
      </c>
      <c r="F60" s="9">
        <f t="shared" si="4"/>
        <v>0.13733364344102345</v>
      </c>
      <c r="G60" s="59">
        <f>'Moody''s Rates'!C77</f>
        <v>0.12130000000000001</v>
      </c>
      <c r="H60" s="9">
        <f t="shared" si="3"/>
        <v>0.15042924074795624</v>
      </c>
      <c r="I60" s="60">
        <f>'Moody''s Rates'!K77</f>
        <v>0.13400000000000001</v>
      </c>
      <c r="J60" s="61">
        <f t="shared" si="3"/>
        <v>0.15619207332454216</v>
      </c>
      <c r="K60" s="60">
        <f>'Home Prices (Raw Data)'!C104</f>
        <v>4.6701692936368833E-2</v>
      </c>
      <c r="L60" s="56"/>
    </row>
    <row r="61" spans="1:12" ht="15.75">
      <c r="A61" s="1">
        <v>1985</v>
      </c>
      <c r="B61" s="1">
        <v>211.28</v>
      </c>
      <c r="C61" s="11">
        <v>8.1976639999999996</v>
      </c>
      <c r="D61" s="9">
        <f t="shared" si="2"/>
        <v>3.8800000000000001E-2</v>
      </c>
      <c r="E61" s="2">
        <v>9.2600000000000002E-2</v>
      </c>
      <c r="F61" s="9">
        <f t="shared" si="4"/>
        <v>0.2571248821260641</v>
      </c>
      <c r="G61" s="59">
        <f>'Moody''s Rates'!C78</f>
        <v>0.1016</v>
      </c>
      <c r="H61" s="9">
        <f t="shared" si="3"/>
        <v>0.2415204152349289</v>
      </c>
      <c r="I61" s="60">
        <f>'Moody''s Rates'!K78</f>
        <v>0.1158</v>
      </c>
      <c r="J61" s="61">
        <f t="shared" si="3"/>
        <v>0.23862641849916477</v>
      </c>
      <c r="K61" s="60">
        <f>'Home Prices (Raw Data)'!C105</f>
        <v>7.4735080870050208E-2</v>
      </c>
      <c r="L61" s="56"/>
    </row>
    <row r="62" spans="1:12" ht="15.75">
      <c r="A62" s="1">
        <v>1986</v>
      </c>
      <c r="B62" s="1">
        <v>242.17</v>
      </c>
      <c r="C62" s="11">
        <v>8.1853459999999991</v>
      </c>
      <c r="D62" s="9">
        <f t="shared" si="2"/>
        <v>3.3799999999999997E-2</v>
      </c>
      <c r="E62" s="2">
        <v>7.1099999999999997E-2</v>
      </c>
      <c r="F62" s="9">
        <f t="shared" si="4"/>
        <v>0.24284215141767618</v>
      </c>
      <c r="G62" s="59">
        <f>'Moody''s Rates'!C79</f>
        <v>8.4900000000000003E-2</v>
      </c>
      <c r="H62" s="9">
        <f t="shared" si="3"/>
        <v>0.21122335206274076</v>
      </c>
      <c r="I62" s="60">
        <f>'Moody''s Rates'!K79</f>
        <v>9.9700000000000011E-2</v>
      </c>
      <c r="J62" s="61">
        <f t="shared" si="3"/>
        <v>0.21485515309759495</v>
      </c>
      <c r="K62" s="60">
        <f>'Home Prices (Raw Data)'!C106</f>
        <v>9.6177131984085618E-2</v>
      </c>
      <c r="L62" s="56"/>
    </row>
    <row r="63" spans="1:12" ht="15.75">
      <c r="A63" s="1">
        <v>1987</v>
      </c>
      <c r="B63" s="1">
        <v>247.08</v>
      </c>
      <c r="C63" s="11">
        <v>9.1666679999999996</v>
      </c>
      <c r="D63" s="9">
        <f t="shared" si="2"/>
        <v>3.7099999999999994E-2</v>
      </c>
      <c r="E63" s="2">
        <v>8.9899999999999994E-2</v>
      </c>
      <c r="F63" s="9">
        <f t="shared" si="4"/>
        <v>-4.9605089379262279E-2</v>
      </c>
      <c r="G63" s="59">
        <f>'Moody''s Rates'!C80</f>
        <v>0.1011</v>
      </c>
      <c r="H63" s="9">
        <f t="shared" si="3"/>
        <v>-1.4173339017619274E-2</v>
      </c>
      <c r="I63" s="60">
        <f>'Moody''s Rates'!K80</f>
        <v>0.11289999999999999</v>
      </c>
      <c r="J63" s="61">
        <f t="shared" si="3"/>
        <v>2.289846084276681E-2</v>
      </c>
      <c r="K63" s="60">
        <f>'Home Prices (Raw Data)'!C107</f>
        <v>7.8743885119141543E-2</v>
      </c>
      <c r="L63" s="56"/>
    </row>
    <row r="64" spans="1:12" ht="15.75">
      <c r="A64" s="1">
        <v>1988</v>
      </c>
      <c r="B64" s="1">
        <v>277.72000000000003</v>
      </c>
      <c r="C64" s="11">
        <v>10.220096</v>
      </c>
      <c r="D64" s="9">
        <f t="shared" si="2"/>
        <v>3.6799999999999992E-2</v>
      </c>
      <c r="E64" s="2">
        <v>9.11E-2</v>
      </c>
      <c r="F64" s="9">
        <f t="shared" si="4"/>
        <v>8.2235958434841674E-2</v>
      </c>
      <c r="G64" s="59">
        <f>'Moody''s Rates'!C81</f>
        <v>9.5700000000000007E-2</v>
      </c>
      <c r="H64" s="9">
        <f t="shared" si="3"/>
        <v>0.13490255038073731</v>
      </c>
      <c r="I64" s="60">
        <f>'Moody''s Rates'!K81</f>
        <v>0.1065</v>
      </c>
      <c r="J64" s="61">
        <f t="shared" si="3"/>
        <v>0.15115070067120029</v>
      </c>
      <c r="K64" s="60">
        <f>'Home Prices (Raw Data)'!C108</f>
        <v>7.2118197776477544E-2</v>
      </c>
      <c r="L64" s="56"/>
    </row>
    <row r="65" spans="1:16" ht="15.75">
      <c r="A65" s="1">
        <v>1989</v>
      </c>
      <c r="B65" s="1">
        <v>353.4</v>
      </c>
      <c r="C65" s="11">
        <v>11.73288</v>
      </c>
      <c r="D65" s="9">
        <f t="shared" si="2"/>
        <v>3.32E-2</v>
      </c>
      <c r="E65" s="2">
        <v>7.8399999999999997E-2</v>
      </c>
      <c r="F65" s="9">
        <f t="shared" si="4"/>
        <v>0.17693647159446219</v>
      </c>
      <c r="G65" s="59">
        <f>'Moody''s Rates'!C82</f>
        <v>8.8599999999999998E-2</v>
      </c>
      <c r="H65" s="9">
        <f t="shared" si="3"/>
        <v>0.14154750544747474</v>
      </c>
      <c r="I65" s="60">
        <f>'Moody''s Rates'!K82</f>
        <v>9.820000000000001E-2</v>
      </c>
      <c r="J65" s="61">
        <f t="shared" si="3"/>
        <v>0.15789666531437313</v>
      </c>
      <c r="K65" s="60">
        <f>'Home Prices (Raw Data)'!C109</f>
        <v>4.3798608268522221E-2</v>
      </c>
      <c r="L65" s="56"/>
    </row>
    <row r="66" spans="1:16" ht="15.75">
      <c r="A66" s="1">
        <v>1990</v>
      </c>
      <c r="B66" s="1">
        <v>330.22</v>
      </c>
      <c r="C66" s="11">
        <v>12.350228</v>
      </c>
      <c r="D66" s="9">
        <f t="shared" si="2"/>
        <v>3.7399999999999996E-2</v>
      </c>
      <c r="E66" s="2">
        <v>8.0799999999999997E-2</v>
      </c>
      <c r="F66" s="9">
        <f t="shared" si="4"/>
        <v>6.2353753335533363E-2</v>
      </c>
      <c r="G66" s="59">
        <f>'Moody''s Rates'!C83</f>
        <v>9.0500000000000011E-2</v>
      </c>
      <c r="H66" s="9">
        <f t="shared" si="3"/>
        <v>7.6433240246967835E-2</v>
      </c>
      <c r="I66" s="60">
        <f>'Moody''s Rates'!K83</f>
        <v>0.1043</v>
      </c>
      <c r="J66" s="61">
        <f t="shared" si="3"/>
        <v>6.1400628860817041E-2</v>
      </c>
      <c r="K66" s="60">
        <f>'Home Prices (Raw Data)'!C110</f>
        <v>-6.9281045751634629E-3</v>
      </c>
      <c r="L66" s="56"/>
    </row>
    <row r="67" spans="1:16" ht="15.75">
      <c r="A67" s="1">
        <v>1991</v>
      </c>
      <c r="B67" s="1">
        <v>417.09</v>
      </c>
      <c r="C67" s="11">
        <v>12.971499</v>
      </c>
      <c r="D67" s="9">
        <f t="shared" si="2"/>
        <v>3.1100000000000003E-2</v>
      </c>
      <c r="E67" s="2">
        <v>7.0900000000000005E-2</v>
      </c>
      <c r="F67" s="9">
        <f t="shared" si="4"/>
        <v>0.15004510019517303</v>
      </c>
      <c r="G67" s="59">
        <f>'Moody''s Rates'!C84</f>
        <v>8.3100000000000007E-2</v>
      </c>
      <c r="H67" s="9">
        <f t="shared" si="3"/>
        <v>0.13946773002644575</v>
      </c>
      <c r="I67" s="60">
        <f>'Moody''s Rates'!K84</f>
        <v>9.2600000000000002E-2</v>
      </c>
      <c r="J67" s="61">
        <f t="shared" si="3"/>
        <v>0.17853487146763175</v>
      </c>
      <c r="K67" s="60">
        <f>'Home Prices (Raw Data)'!C111</f>
        <v>-1.8428326971172693E-3</v>
      </c>
      <c r="L67" s="56"/>
    </row>
    <row r="68" spans="1:16" ht="15.75">
      <c r="A68" s="1">
        <v>1992</v>
      </c>
      <c r="B68" s="1">
        <v>435.71</v>
      </c>
      <c r="C68" s="11">
        <v>12.635590000000001</v>
      </c>
      <c r="D68" s="9">
        <f t="shared" ref="D68:D78" si="5">C68/B68</f>
        <v>2.9000000000000001E-2</v>
      </c>
      <c r="E68" s="2">
        <v>6.7699999999999996E-2</v>
      </c>
      <c r="F68" s="9">
        <f t="shared" si="4"/>
        <v>9.3616373162079422E-2</v>
      </c>
      <c r="G68" s="59">
        <f>'Moody''s Rates'!C85</f>
        <v>7.980000000000001E-2</v>
      </c>
      <c r="H68" s="9">
        <f t="shared" si="3"/>
        <v>0.10526325786047802</v>
      </c>
      <c r="I68" s="60">
        <f>'Moody''s Rates'!K85</f>
        <v>8.8100000000000012E-2</v>
      </c>
      <c r="J68" s="61">
        <f t="shared" si="3"/>
        <v>0.12172255869896652</v>
      </c>
      <c r="K68" s="60">
        <f>'Home Prices (Raw Data)'!C112</f>
        <v>8.4399314255572122E-3</v>
      </c>
      <c r="L68" s="56"/>
    </row>
    <row r="69" spans="1:16" ht="15.75">
      <c r="A69" s="1">
        <v>1993</v>
      </c>
      <c r="B69" s="1">
        <v>466.45</v>
      </c>
      <c r="C69" s="11">
        <v>12.68744</v>
      </c>
      <c r="D69" s="9">
        <f t="shared" si="5"/>
        <v>2.7200000000000002E-2</v>
      </c>
      <c r="E69" s="2">
        <v>5.7700000000000001E-2</v>
      </c>
      <c r="F69" s="9">
        <f t="shared" si="4"/>
        <v>0.14210957589263107</v>
      </c>
      <c r="G69" s="59">
        <f>'Moody''s Rates'!C86</f>
        <v>6.93E-2</v>
      </c>
      <c r="H69" s="9">
        <f t="shared" si="3"/>
        <v>0.15378682739217445</v>
      </c>
      <c r="I69" s="60">
        <f>'Moody''s Rates'!K86</f>
        <v>7.690000000000001E-2</v>
      </c>
      <c r="J69" s="61">
        <f t="shared" si="3"/>
        <v>0.16431517219561104</v>
      </c>
      <c r="K69" s="60">
        <f>'Home Prices (Raw Data)'!C113</f>
        <v>2.1577089054531262E-2</v>
      </c>
      <c r="L69" s="56"/>
    </row>
    <row r="70" spans="1:16" ht="15.75">
      <c r="A70" s="1">
        <v>1994</v>
      </c>
      <c r="B70" s="1">
        <v>459.27</v>
      </c>
      <c r="C70" s="11">
        <v>13.364757000000001</v>
      </c>
      <c r="D70" s="9">
        <f t="shared" si="5"/>
        <v>2.9100000000000004E-2</v>
      </c>
      <c r="E70" s="2">
        <v>7.8100000000000003E-2</v>
      </c>
      <c r="F70" s="9">
        <f t="shared" si="4"/>
        <v>-8.0366555509985921E-2</v>
      </c>
      <c r="G70" s="59">
        <f>'Moody''s Rates'!C87</f>
        <v>8.4600000000000009E-2</v>
      </c>
      <c r="H70" s="9">
        <f t="shared" si="3"/>
        <v>-3.1267791342206058E-2</v>
      </c>
      <c r="I70" s="60">
        <f>'Moody''s Rates'!K87</f>
        <v>9.0999999999999998E-2</v>
      </c>
      <c r="J70" s="61">
        <f t="shared" si="3"/>
        <v>-1.3192033475710699E-2</v>
      </c>
      <c r="K70" s="60">
        <f>'Home Prices (Raw Data)'!C114</f>
        <v>2.5089605734766929E-2</v>
      </c>
      <c r="L70" s="56"/>
    </row>
    <row r="71" spans="1:16" ht="15.75">
      <c r="A71" s="1">
        <v>1995</v>
      </c>
      <c r="B71" s="1">
        <v>615.92999999999995</v>
      </c>
      <c r="C71" s="11">
        <v>14.16639</v>
      </c>
      <c r="D71" s="9">
        <f t="shared" si="5"/>
        <v>2.3000000000000003E-2</v>
      </c>
      <c r="E71" s="2">
        <v>5.7099999999999998E-2</v>
      </c>
      <c r="F71" s="9">
        <f t="shared" si="4"/>
        <v>0.23480780112538907</v>
      </c>
      <c r="G71" s="59">
        <f>'Moody''s Rates'!C88</f>
        <v>6.8199999999999997E-2</v>
      </c>
      <c r="H71" s="9">
        <f t="shared" si="3"/>
        <v>0.20075128768093986</v>
      </c>
      <c r="I71" s="60">
        <f>'Moody''s Rates'!K88</f>
        <v>7.4900000000000008E-2</v>
      </c>
      <c r="J71" s="61">
        <f t="shared" si="3"/>
        <v>0.20156218170640219</v>
      </c>
      <c r="K71" s="60">
        <f>'Home Prices (Raw Data)'!C115</f>
        <v>1.8106893106893063E-2</v>
      </c>
      <c r="L71" s="56"/>
    </row>
    <row r="72" spans="1:16" ht="15.75">
      <c r="A72" s="1">
        <v>1996</v>
      </c>
      <c r="B72" s="1">
        <v>740.74</v>
      </c>
      <c r="C72" s="11">
        <v>14.888873999999999</v>
      </c>
      <c r="D72" s="9">
        <f t="shared" si="5"/>
        <v>2.01E-2</v>
      </c>
      <c r="E72" s="2">
        <v>6.3E-2</v>
      </c>
      <c r="F72" s="9">
        <f t="shared" si="4"/>
        <v>1.428607793401844E-2</v>
      </c>
      <c r="G72" s="59">
        <f>'Moody''s Rates'!C89</f>
        <v>7.2000000000000008E-2</v>
      </c>
      <c r="H72" s="9">
        <f t="shared" si="3"/>
        <v>4.1755398514910128E-2</v>
      </c>
      <c r="I72" s="60">
        <f>'Moody''s Rates'!K89</f>
        <v>7.8899999999999998E-2</v>
      </c>
      <c r="J72" s="61">
        <f t="shared" si="3"/>
        <v>4.79259941944115E-2</v>
      </c>
      <c r="K72" s="60">
        <f>'Home Prices (Raw Data)'!C116</f>
        <v>2.4285539065374673E-2</v>
      </c>
      <c r="L72" s="56"/>
    </row>
    <row r="73" spans="1:16" ht="15.75">
      <c r="A73" s="1">
        <v>1997</v>
      </c>
      <c r="B73" s="1">
        <v>970.43</v>
      </c>
      <c r="C73" s="11">
        <v>15.522</v>
      </c>
      <c r="D73" s="9">
        <f t="shared" si="5"/>
        <v>1.5994971301381864E-2</v>
      </c>
      <c r="E73" s="2">
        <v>5.8099999999999999E-2</v>
      </c>
      <c r="F73" s="9">
        <f t="shared" si="4"/>
        <v>9.939130272977531E-2</v>
      </c>
      <c r="G73" s="59">
        <f>'Moody''s Rates'!C90</f>
        <v>6.7599999999999993E-2</v>
      </c>
      <c r="H73" s="9">
        <f t="shared" si="3"/>
        <v>0.10324953852843505</v>
      </c>
      <c r="I73" s="60">
        <f>'Moody''s Rates'!K90</f>
        <v>7.3200000000000001E-2</v>
      </c>
      <c r="J73" s="61">
        <f t="shared" si="3"/>
        <v>0.11834887244426365</v>
      </c>
      <c r="K73" s="60">
        <f>'Home Prices (Raw Data)'!C117</f>
        <v>4.0354448569033474E-2</v>
      </c>
      <c r="L73" s="56"/>
    </row>
    <row r="74" spans="1:16" ht="15.75">
      <c r="A74" s="1">
        <v>1998</v>
      </c>
      <c r="B74" s="1">
        <v>1229.23</v>
      </c>
      <c r="C74" s="11">
        <v>16.2</v>
      </c>
      <c r="D74" s="9">
        <f t="shared" si="5"/>
        <v>1.3178981964319126E-2</v>
      </c>
      <c r="E74" s="2">
        <v>4.65E-2</v>
      </c>
      <c r="F74" s="9">
        <f t="shared" si="4"/>
        <v>0.14921431922606215</v>
      </c>
      <c r="G74" s="59">
        <f>'Moody''s Rates'!C91</f>
        <v>6.2199999999999998E-2</v>
      </c>
      <c r="H74" s="9">
        <f t="shared" si="3"/>
        <v>0.10693347379601403</v>
      </c>
      <c r="I74" s="60">
        <f>'Moody''s Rates'!K91</f>
        <v>7.2300000000000003E-2</v>
      </c>
      <c r="J74" s="61">
        <f t="shared" si="3"/>
        <v>7.9454561327070808E-2</v>
      </c>
      <c r="K74" s="60">
        <f>'Home Prices (Raw Data)'!C118</f>
        <v>6.4341620626151119E-2</v>
      </c>
      <c r="L74" s="56"/>
    </row>
    <row r="75" spans="1:16" ht="15.75">
      <c r="A75" s="1">
        <v>1999</v>
      </c>
      <c r="B75" s="1">
        <v>1469.25</v>
      </c>
      <c r="C75" s="11">
        <v>16.709</v>
      </c>
      <c r="D75" s="9">
        <f t="shared" si="5"/>
        <v>1.1372468946741534E-2</v>
      </c>
      <c r="E75" s="2">
        <v>6.4399999999999999E-2</v>
      </c>
      <c r="F75" s="9">
        <f t="shared" si="4"/>
        <v>-8.2542147962685761E-2</v>
      </c>
      <c r="G75" s="59">
        <f>'Moody''s Rates'!C92</f>
        <v>7.5499999999999998E-2</v>
      </c>
      <c r="H75" s="9">
        <f t="shared" si="3"/>
        <v>-2.8884217714904938E-2</v>
      </c>
      <c r="I75" s="60">
        <f>'Moody''s Rates'!K92</f>
        <v>8.1900000000000001E-2</v>
      </c>
      <c r="J75" s="61">
        <f t="shared" si="3"/>
        <v>8.4316347548218651E-3</v>
      </c>
      <c r="K75" s="60">
        <f>'Home Prices (Raw Data)'!C119</f>
        <v>7.68898020979778E-2</v>
      </c>
      <c r="L75" s="56"/>
    </row>
    <row r="76" spans="1:16" s="6" customFormat="1" ht="15.75">
      <c r="A76" s="1">
        <v>2000</v>
      </c>
      <c r="B76" s="1">
        <v>1320.28</v>
      </c>
      <c r="C76" s="1">
        <v>16.27</v>
      </c>
      <c r="D76" s="2">
        <f t="shared" si="5"/>
        <v>1.2323143575605175E-2</v>
      </c>
      <c r="E76" s="2">
        <v>5.11E-2</v>
      </c>
      <c r="F76" s="9">
        <f t="shared" si="4"/>
        <v>0.16655267125397488</v>
      </c>
      <c r="G76" s="59">
        <f>'Moody''s Rates'!C93</f>
        <v>7.2099999999999997E-2</v>
      </c>
      <c r="H76" s="9">
        <f t="shared" si="3"/>
        <v>9.9150079408874534E-2</v>
      </c>
      <c r="I76" s="60">
        <f>'Moody''s Rates'!K93</f>
        <v>8.0199999999999994E-2</v>
      </c>
      <c r="J76" s="61">
        <f t="shared" si="3"/>
        <v>9.3296855210372037E-2</v>
      </c>
      <c r="K76" s="60">
        <f>'Home Prices (Raw Data)'!C120</f>
        <v>9.2488451496284485E-2</v>
      </c>
      <c r="L76" s="56"/>
      <c r="P76"/>
    </row>
    <row r="77" spans="1:16" ht="15.75">
      <c r="A77" s="1">
        <v>2001</v>
      </c>
      <c r="B77" s="1">
        <v>1148.0899999999999</v>
      </c>
      <c r="C77" s="1">
        <v>15.74</v>
      </c>
      <c r="D77" s="2">
        <f t="shared" si="5"/>
        <v>1.3709726589378883E-2</v>
      </c>
      <c r="E77" s="2">
        <v>5.0500000000000003E-2</v>
      </c>
      <c r="F77" s="9">
        <f t="shared" si="4"/>
        <v>5.5721811892492555E-2</v>
      </c>
      <c r="G77" s="59">
        <f>'Moody''s Rates'!C94</f>
        <v>6.7699999999999996E-2</v>
      </c>
      <c r="H77" s="9">
        <f t="shared" si="3"/>
        <v>0.10333501309785936</v>
      </c>
      <c r="I77" s="60">
        <f>'Moody''s Rates'!K94</f>
        <v>8.0500000000000002E-2</v>
      </c>
      <c r="J77" s="61">
        <f t="shared" si="3"/>
        <v>7.8191507542878236E-2</v>
      </c>
      <c r="K77" s="60">
        <f>'Home Prices (Raw Data)'!C121</f>
        <v>6.6825995036308372E-2</v>
      </c>
      <c r="L77" s="56"/>
    </row>
    <row r="78" spans="1:16" s="3" customFormat="1" ht="15.75">
      <c r="A78" s="1">
        <v>2002</v>
      </c>
      <c r="B78" s="1">
        <v>879.82</v>
      </c>
      <c r="C78" s="1">
        <v>16.079999999999998</v>
      </c>
      <c r="D78" s="2">
        <f t="shared" si="5"/>
        <v>1.8276465640699232E-2</v>
      </c>
      <c r="E78" s="2">
        <v>3.8199999999999998E-2</v>
      </c>
      <c r="F78" s="9">
        <f t="shared" si="4"/>
        <v>0.15116400378109285</v>
      </c>
      <c r="G78" s="59">
        <f>'Moody''s Rates'!C95</f>
        <v>6.2100000000000002E-2</v>
      </c>
      <c r="H78" s="9">
        <f t="shared" si="3"/>
        <v>0.10850949683905776</v>
      </c>
      <c r="I78" s="60">
        <f>'Moody''s Rates'!K95</f>
        <v>7.4499999999999997E-2</v>
      </c>
      <c r="J78" s="61">
        <f t="shared" si="3"/>
        <v>0.12177867693975485</v>
      </c>
      <c r="K78" s="60">
        <f>'Home Prices (Raw Data)'!C122</f>
        <v>9.5554023780803021E-2</v>
      </c>
      <c r="L78" s="56"/>
      <c r="P78"/>
    </row>
    <row r="79" spans="1:16" ht="15.75">
      <c r="A79" s="1">
        <v>2003</v>
      </c>
      <c r="B79" s="1">
        <v>1111.9100000000001</v>
      </c>
      <c r="C79" s="1">
        <v>17.39</v>
      </c>
      <c r="D79" s="2">
        <f t="shared" ref="D79:D98" si="6">C79/B79</f>
        <v>1.5639755016143394E-2</v>
      </c>
      <c r="E79" s="2">
        <v>4.2500000000000003E-2</v>
      </c>
      <c r="F79" s="9">
        <f t="shared" si="4"/>
        <v>3.7531858817758529E-3</v>
      </c>
      <c r="G79" s="59">
        <f>'Moody''s Rates'!C96</f>
        <v>5.62E-2</v>
      </c>
      <c r="H79" s="9">
        <f t="shared" si="3"/>
        <v>0.10631712772928155</v>
      </c>
      <c r="I79" s="60">
        <f>'Moody''s Rates'!K96</f>
        <v>6.6000000000000003E-2</v>
      </c>
      <c r="J79" s="61">
        <f t="shared" si="3"/>
        <v>0.13532012096857571</v>
      </c>
      <c r="K79" s="60">
        <f>'Home Prices (Raw Data)'!C123</f>
        <v>9.8151789225324304E-2</v>
      </c>
      <c r="L79" s="56"/>
    </row>
    <row r="80" spans="1:16" s="15" customFormat="1" ht="15.75">
      <c r="A80" s="1">
        <v>2004</v>
      </c>
      <c r="B80" s="1">
        <v>1211.92</v>
      </c>
      <c r="C80" s="1">
        <v>19.440000000000001</v>
      </c>
      <c r="D80" s="2">
        <f t="shared" si="6"/>
        <v>1.6040662750016504E-2</v>
      </c>
      <c r="E80" s="2">
        <v>4.2200000000000001E-2</v>
      </c>
      <c r="F80" s="9">
        <f t="shared" si="4"/>
        <v>4.490683702274547E-2</v>
      </c>
      <c r="G80" s="59">
        <f>'Moody''s Rates'!C97</f>
        <v>5.4699999999999999E-2</v>
      </c>
      <c r="H80" s="9">
        <f t="shared" si="3"/>
        <v>6.752272621099295E-2</v>
      </c>
      <c r="I80" s="60">
        <f>'Moody''s Rates'!K97</f>
        <v>6.1500000000000006E-2</v>
      </c>
      <c r="J80" s="61">
        <f t="shared" si="3"/>
        <v>9.888628408721839E-2</v>
      </c>
      <c r="K80" s="60">
        <f>'Home Prices (Raw Data)'!C124</f>
        <v>0.1364319988541145</v>
      </c>
      <c r="L80" s="56"/>
      <c r="P80"/>
    </row>
    <row r="81" spans="1:16" s="10" customFormat="1" ht="15.75">
      <c r="A81" s="1">
        <v>2005</v>
      </c>
      <c r="B81" s="1">
        <v>1248.29</v>
      </c>
      <c r="C81" s="11">
        <v>22.22</v>
      </c>
      <c r="D81" s="2">
        <f t="shared" si="6"/>
        <v>1.7800350880003844E-2</v>
      </c>
      <c r="E81" s="2">
        <v>4.3900000000000002E-2</v>
      </c>
      <c r="F81" s="9">
        <f t="shared" si="4"/>
        <v>2.8675329597779506E-2</v>
      </c>
      <c r="G81" s="59">
        <f>'Moody''s Rates'!C98</f>
        <v>5.3699999999999998E-2</v>
      </c>
      <c r="H81" s="9">
        <f t="shared" si="3"/>
        <v>6.2284850132659414E-2</v>
      </c>
      <c r="I81" s="60">
        <f>'Moody''s Rates'!K98</f>
        <v>6.3200000000000006E-2</v>
      </c>
      <c r="J81" s="61">
        <f t="shared" si="3"/>
        <v>4.9175379871695298E-2</v>
      </c>
      <c r="K81" s="60">
        <f>'Home Prices (Raw Data)'!C125</f>
        <v>0.13505167632972026</v>
      </c>
      <c r="L81" s="56"/>
      <c r="P81"/>
    </row>
    <row r="82" spans="1:16" ht="15.75">
      <c r="A82" s="1">
        <v>2006</v>
      </c>
      <c r="B82" s="1">
        <v>1418.3</v>
      </c>
      <c r="C82" s="1">
        <v>24.88</v>
      </c>
      <c r="D82" s="2">
        <f t="shared" si="6"/>
        <v>1.7542127899598109E-2</v>
      </c>
      <c r="E82" s="2">
        <v>4.7E-2</v>
      </c>
      <c r="F82" s="9">
        <f t="shared" si="4"/>
        <v>1.9610012417568386E-2</v>
      </c>
      <c r="G82" s="59">
        <f>'Moody''s Rates'!C99</f>
        <v>5.3200000000000004E-2</v>
      </c>
      <c r="H82" s="9">
        <f t="shared" si="3"/>
        <v>5.7501566338304638E-2</v>
      </c>
      <c r="I82" s="60">
        <f>'Moody''s Rates'!K99</f>
        <v>6.2199999999999998E-2</v>
      </c>
      <c r="J82" s="61">
        <f t="shared" si="3"/>
        <v>7.048397662889147E-2</v>
      </c>
      <c r="K82" s="60">
        <f>'Home Prices (Raw Data)'!C126</f>
        <v>1.7378268835711586E-2</v>
      </c>
      <c r="L82" s="56"/>
    </row>
    <row r="83" spans="1:16" ht="15.75">
      <c r="A83" s="1">
        <v>2007</v>
      </c>
      <c r="B83" s="22">
        <v>1468.36</v>
      </c>
      <c r="C83" s="1">
        <v>27.73</v>
      </c>
      <c r="D83" s="23">
        <f t="shared" si="6"/>
        <v>1.8885014574082652E-2</v>
      </c>
      <c r="E83" s="23">
        <v>4.02E-2</v>
      </c>
      <c r="F83" s="9">
        <f t="shared" si="4"/>
        <v>0.10209921930012807</v>
      </c>
      <c r="G83" s="59">
        <f>'Moody''s Rates'!C100</f>
        <v>5.4900000000000004E-2</v>
      </c>
      <c r="H83" s="9">
        <f t="shared" si="3"/>
        <v>4.0379887520205361E-2</v>
      </c>
      <c r="I83" s="60">
        <f>'Moody''s Rates'!K100</f>
        <v>6.6500000000000004E-2</v>
      </c>
      <c r="J83" s="61">
        <f t="shared" si="3"/>
        <v>3.1503861528055586E-2</v>
      </c>
      <c r="K83" s="60">
        <f>'Home Prices (Raw Data)'!C127</f>
        <v>-5.3972931674306945E-2</v>
      </c>
      <c r="L83" s="56"/>
    </row>
    <row r="84" spans="1:16" ht="15.75">
      <c r="A84" s="1">
        <v>2008</v>
      </c>
      <c r="B84" s="1">
        <v>903.25</v>
      </c>
      <c r="C84" s="1">
        <v>28.39</v>
      </c>
      <c r="D84" s="2">
        <f t="shared" si="6"/>
        <v>3.1430943814004984E-2</v>
      </c>
      <c r="E84" s="23">
        <v>2.2100000000000002E-2</v>
      </c>
      <c r="F84" s="9">
        <f t="shared" si="4"/>
        <v>0.20101279926977011</v>
      </c>
      <c r="G84" s="59">
        <f>'Moody''s Rates'!C101</f>
        <v>5.0499999999999996E-2</v>
      </c>
      <c r="H84" s="9">
        <f t="shared" si="3"/>
        <v>8.8793287211613336E-2</v>
      </c>
      <c r="I84" s="60">
        <f>'Moody''s Rates'!K101</f>
        <v>8.43E-2</v>
      </c>
      <c r="J84" s="61">
        <f t="shared" si="3"/>
        <v>-5.0657146287488741E-2</v>
      </c>
      <c r="K84" s="60">
        <f>'Home Prices (Raw Data)'!C128</f>
        <v>-0.11998846264782226</v>
      </c>
      <c r="L84" s="56"/>
    </row>
    <row r="85" spans="1:16" ht="15.75">
      <c r="A85" s="1">
        <v>2009</v>
      </c>
      <c r="B85" s="1">
        <v>1115.0999999999999</v>
      </c>
      <c r="C85" s="1">
        <v>22.41</v>
      </c>
      <c r="D85" s="2">
        <f t="shared" si="6"/>
        <v>2.0096852300242132E-2</v>
      </c>
      <c r="E85" s="23">
        <v>3.8399999999999997E-2</v>
      </c>
      <c r="F85" s="9">
        <f t="shared" si="4"/>
        <v>-0.11116695313259162</v>
      </c>
      <c r="G85" s="59">
        <f>'Moody''s Rates'!C102</f>
        <v>5.2600000000000001E-2</v>
      </c>
      <c r="H85" s="9">
        <f t="shared" si="3"/>
        <v>3.4487164237994035E-2</v>
      </c>
      <c r="I85" s="60">
        <f>'Moody''s Rates'!K102</f>
        <v>6.3700000000000007E-2</v>
      </c>
      <c r="J85" s="61">
        <f t="shared" si="3"/>
        <v>0.23329502491661896</v>
      </c>
      <c r="K85" s="60">
        <f>'Home Prices (Raw Data)'!C129</f>
        <v>-3.8544739429695385E-2</v>
      </c>
      <c r="L85" s="56"/>
    </row>
    <row r="86" spans="1:16" ht="15.75">
      <c r="A86" s="1">
        <v>2010</v>
      </c>
      <c r="B86" s="1">
        <v>1257.6400000000001</v>
      </c>
      <c r="C86" s="1">
        <v>22.73</v>
      </c>
      <c r="D86" s="2">
        <f t="shared" si="6"/>
        <v>1.8073534556788905E-2</v>
      </c>
      <c r="E86" s="23">
        <v>3.2899999999999999E-2</v>
      </c>
      <c r="F86" s="24">
        <f t="shared" si="4"/>
        <v>8.4629338803557719E-2</v>
      </c>
      <c r="G86" s="59">
        <f>'Moody''s Rates'!C103</f>
        <v>5.0199999999999995E-2</v>
      </c>
      <c r="H86" s="9">
        <f t="shared" si="3"/>
        <v>7.1114177574241461E-2</v>
      </c>
      <c r="I86" s="60">
        <f>'Moody''s Rates'!K103</f>
        <v>6.0999999999999999E-2</v>
      </c>
      <c r="J86" s="61">
        <f t="shared" si="3"/>
        <v>8.3478423659066131E-2</v>
      </c>
      <c r="K86" s="60">
        <f>'Home Prices (Raw Data)'!C130</f>
        <v>-4.1112701984045819E-2</v>
      </c>
      <c r="L86" s="57"/>
    </row>
    <row r="87" spans="1:16" ht="15.75">
      <c r="A87" s="1">
        <v>2011</v>
      </c>
      <c r="B87" s="1">
        <v>1257.5999999999999</v>
      </c>
      <c r="C87" s="1">
        <v>26.43</v>
      </c>
      <c r="D87" s="2">
        <f t="shared" si="6"/>
        <v>2.1016221374045803E-2</v>
      </c>
      <c r="E87" s="23">
        <v>1.8800000000000001E-2</v>
      </c>
      <c r="F87" s="24">
        <f t="shared" si="4"/>
        <v>0.16035334999461354</v>
      </c>
      <c r="G87" s="59">
        <f>'Moody''s Rates'!C104</f>
        <v>3.9300000000000002E-2</v>
      </c>
      <c r="H87" s="9">
        <f t="shared" si="3"/>
        <v>0.13891764786643732</v>
      </c>
      <c r="I87" s="60">
        <f>'Moody''s Rates'!K104</f>
        <v>5.2499999999999998E-2</v>
      </c>
      <c r="J87" s="61">
        <f t="shared" si="3"/>
        <v>0.12584514401372299</v>
      </c>
      <c r="K87" s="60">
        <f>'Home Prices (Raw Data)'!C131</f>
        <v>-3.8964732650739409E-2</v>
      </c>
      <c r="L87" s="57"/>
    </row>
    <row r="88" spans="1:16" ht="15.75">
      <c r="A88" s="1">
        <v>2012</v>
      </c>
      <c r="B88" s="1">
        <v>1426.19</v>
      </c>
      <c r="C88" s="1">
        <v>31.25</v>
      </c>
      <c r="D88" s="2">
        <f t="shared" si="6"/>
        <v>2.1911526514700005E-2</v>
      </c>
      <c r="E88" s="23">
        <v>1.7600000000000001E-2</v>
      </c>
      <c r="F88" s="24">
        <f t="shared" si="4"/>
        <v>2.971571978018946E-2</v>
      </c>
      <c r="G88" s="59">
        <f>'Moody''s Rates'!C105</f>
        <v>3.6499999999999998E-2</v>
      </c>
      <c r="H88" s="9">
        <f t="shared" si="3"/>
        <v>6.2411426212648391E-2</v>
      </c>
      <c r="I88" s="60">
        <f>'Moody''s Rates'!K105</f>
        <v>4.6300000000000001E-2</v>
      </c>
      <c r="J88" s="61">
        <f t="shared" si="3"/>
        <v>0.10124677875843502</v>
      </c>
      <c r="K88" s="60">
        <f>'Home Prices (Raw Data)'!C132</f>
        <v>6.4516129032258007E-2</v>
      </c>
      <c r="L88" s="57"/>
    </row>
    <row r="89" spans="1:16" ht="15.75">
      <c r="A89" s="1">
        <v>2013</v>
      </c>
      <c r="B89" s="1">
        <v>1848.36</v>
      </c>
      <c r="C89" s="1">
        <v>36.28</v>
      </c>
      <c r="D89" s="2">
        <f t="shared" si="6"/>
        <v>1.962821095457595E-2</v>
      </c>
      <c r="E89" s="23">
        <v>3.0360000000000002E-2</v>
      </c>
      <c r="F89" s="24">
        <f t="shared" si="4"/>
        <v>-9.104568794347262E-2</v>
      </c>
      <c r="G89" s="59">
        <f>'Moody''s Rates'!C106</f>
        <v>4.6199999999999998E-2</v>
      </c>
      <c r="H89" s="9">
        <f t="shared" si="3"/>
        <v>-3.9802512709435224E-2</v>
      </c>
      <c r="I89" s="60">
        <f>'Moody''s Rates'!K106</f>
        <v>5.3800000000000001E-2</v>
      </c>
      <c r="J89" s="61">
        <f t="shared" si="3"/>
        <v>-1.0559012069494618E-2</v>
      </c>
      <c r="K89" s="60">
        <f>'Home Prices (Raw Data)'!C133</f>
        <v>0.10710314150681111</v>
      </c>
      <c r="L89" s="57"/>
    </row>
    <row r="90" spans="1:16" ht="15.75">
      <c r="A90" s="1">
        <v>2014</v>
      </c>
      <c r="B90" s="34">
        <v>2058.9</v>
      </c>
      <c r="C90" s="35">
        <v>39.44</v>
      </c>
      <c r="D90" s="2">
        <f t="shared" si="6"/>
        <v>1.9155859925202776E-2</v>
      </c>
      <c r="E90" s="27">
        <v>2.1700000000000001E-2</v>
      </c>
      <c r="F90" s="24">
        <f>((E89*(1-(1+E90)^(-10))/E90+1/(1+E90)^10)-1)+E89</f>
        <v>0.10746180452004755</v>
      </c>
      <c r="G90" s="59">
        <f>'Moody''s Rates'!C107</f>
        <v>3.7900000000000003E-2</v>
      </c>
      <c r="H90" s="9">
        <f t="shared" si="3"/>
        <v>0.11422975731840276</v>
      </c>
      <c r="I90" s="60">
        <f>'Moody''s Rates'!K107</f>
        <v>4.7400000000000005E-2</v>
      </c>
      <c r="J90" s="61">
        <f t="shared" si="3"/>
        <v>0.10384907822030469</v>
      </c>
      <c r="K90" s="60">
        <f>'Home Prices (Raw Data)'!C134</f>
        <v>4.5200577562935607E-2</v>
      </c>
      <c r="L90" s="57"/>
    </row>
    <row r="91" spans="1:16" ht="15.75">
      <c r="A91" s="1">
        <v>2015</v>
      </c>
      <c r="B91" s="1">
        <v>2043.9</v>
      </c>
      <c r="C91" s="11">
        <v>43.39</v>
      </c>
      <c r="D91" s="2">
        <f t="shared" si="6"/>
        <v>2.1229022946328096E-2</v>
      </c>
      <c r="E91" s="23">
        <v>2.2700000000000001E-2</v>
      </c>
      <c r="F91" s="24">
        <f>((E90*(1-(1+E91)^(-10))/E91+1/(1+E91)^10)-1)+E90</f>
        <v>1.2842996709792224E-2</v>
      </c>
      <c r="G91" s="59">
        <f>'Moody''s Rates'!C108</f>
        <v>3.9699999999999999E-2</v>
      </c>
      <c r="H91" s="9">
        <f t="shared" si="3"/>
        <v>2.3278559508915733E-2</v>
      </c>
      <c r="I91" s="60">
        <f>'Moody''s Rates'!K108</f>
        <v>5.4600000000000003E-2</v>
      </c>
      <c r="J91" s="61">
        <f t="shared" si="3"/>
        <v>-6.9751836790324859E-3</v>
      </c>
      <c r="K91" s="60">
        <f>'Home Prices (Raw Data)'!C135</f>
        <v>5.2195327046669515E-2</v>
      </c>
      <c r="L91" s="57"/>
    </row>
    <row r="92" spans="1:16" ht="15.75">
      <c r="A92" s="1">
        <v>2016</v>
      </c>
      <c r="B92" s="1">
        <v>2238.83</v>
      </c>
      <c r="C92" s="11">
        <v>45.7</v>
      </c>
      <c r="D92" s="2">
        <f t="shared" si="6"/>
        <v>2.0412447573062719E-2</v>
      </c>
      <c r="E92" s="23">
        <v>2.4500000000000001E-2</v>
      </c>
      <c r="F92" s="24">
        <f>((E91*(1-(1+E92)^(-10))/E92+1/(1+E92)^10)-1)+E91</f>
        <v>6.9055046987477921E-3</v>
      </c>
      <c r="G92" s="59">
        <f>'Moody''s Rates'!C109</f>
        <v>4.0599999999999997E-2</v>
      </c>
      <c r="H92" s="9">
        <f t="shared" si="3"/>
        <v>3.2421948758495842E-2</v>
      </c>
      <c r="I92" s="60">
        <f>'Moody''s Rates'!K109</f>
        <v>4.8300000000000003E-2</v>
      </c>
      <c r="J92" s="61">
        <f t="shared" si="3"/>
        <v>0.10365105821793222</v>
      </c>
      <c r="K92" s="60">
        <f>'Home Prices (Raw Data)'!C136</f>
        <v>5.3316588651672658E-2</v>
      </c>
      <c r="L92" s="57"/>
    </row>
    <row r="93" spans="1:16" ht="15.75">
      <c r="A93" s="1">
        <v>2017</v>
      </c>
      <c r="B93" s="1">
        <v>2673.61</v>
      </c>
      <c r="C93" s="55">
        <v>48.93</v>
      </c>
      <c r="D93" s="2">
        <f t="shared" si="6"/>
        <v>1.830109851474224E-2</v>
      </c>
      <c r="E93" s="23">
        <v>2.41E-2</v>
      </c>
      <c r="F93" s="23">
        <f>'T. Bond yield &amp; return'!C98</f>
        <v>2.8017162707789457E-2</v>
      </c>
      <c r="G93" s="59">
        <f>'Moody''s Rates'!C110</f>
        <v>3.5099999999999999E-2</v>
      </c>
      <c r="H93" s="9">
        <f t="shared" si="3"/>
        <v>8.6318282760704329E-2</v>
      </c>
      <c r="I93" s="60">
        <f>'Moody''s Rates'!K110</f>
        <v>4.2199999999999994E-2</v>
      </c>
      <c r="J93" s="61">
        <f t="shared" si="3"/>
        <v>9.7239019462488363E-2</v>
      </c>
      <c r="K93" s="60">
        <f>'Home Prices (Raw Data)'!C137</f>
        <v>6.2269672664209796E-2</v>
      </c>
      <c r="L93" s="16"/>
    </row>
    <row r="94" spans="1:16" ht="15.75">
      <c r="A94" s="53">
        <v>2018</v>
      </c>
      <c r="B94" s="53">
        <v>2506.85</v>
      </c>
      <c r="C94" s="90">
        <v>53.75</v>
      </c>
      <c r="D94" s="2">
        <f t="shared" si="6"/>
        <v>2.1441250972335801E-2</v>
      </c>
      <c r="E94" s="16">
        <f>'T. Bond yield &amp; return'!B99</f>
        <v>2.69E-2</v>
      </c>
      <c r="F94" s="23">
        <f>'T. Bond yield &amp; return'!C99</f>
        <v>-1.6692385713402633E-4</v>
      </c>
      <c r="G94" s="59">
        <f>'Moody''s Rates'!C111</f>
        <v>4.0199999999999993E-2</v>
      </c>
      <c r="H94" s="9">
        <f t="shared" si="3"/>
        <v>-6.2244144750959393E-3</v>
      </c>
      <c r="I94" s="60">
        <f>'Moody''s Rates'!K111</f>
        <v>5.1299999999999998E-2</v>
      </c>
      <c r="J94" s="61">
        <f t="shared" si="3"/>
        <v>-2.7626282217172247E-2</v>
      </c>
      <c r="K94" s="60">
        <f>'Home Prices (Raw Data)'!C138</f>
        <v>4.5456864445691636E-2</v>
      </c>
      <c r="L94" s="16"/>
    </row>
    <row r="95" spans="1:16" ht="15.75">
      <c r="A95" s="53">
        <v>2019</v>
      </c>
      <c r="B95" s="53">
        <v>3230.78</v>
      </c>
      <c r="C95" s="10">
        <v>58.5</v>
      </c>
      <c r="D95" s="2">
        <f t="shared" si="6"/>
        <v>1.810708250020119E-2</v>
      </c>
      <c r="E95" s="16">
        <v>1.9199999999999998E-2</v>
      </c>
      <c r="F95" s="23">
        <f>'T. Bond yield &amp; return'!C100</f>
        <v>9.6356307415483927E-2</v>
      </c>
      <c r="G95" s="59">
        <f>'Moody''s Rates'!C112</f>
        <v>3.0099999999999998E-2</v>
      </c>
      <c r="H95" s="9">
        <f t="shared" si="3"/>
        <v>0.12631109700279361</v>
      </c>
      <c r="I95" s="60">
        <f>'Moody''s Rates'!K112</f>
        <v>3.8800000000000001E-2</v>
      </c>
      <c r="J95" s="61">
        <f t="shared" si="3"/>
        <v>0.15329457562368487</v>
      </c>
      <c r="K95" s="60">
        <f>'Home Prices (Raw Data)'!C139</f>
        <v>3.4354870193246345E-2</v>
      </c>
    </row>
    <row r="96" spans="1:16" ht="15.75">
      <c r="A96" s="53">
        <v>2020</v>
      </c>
      <c r="B96" s="53">
        <v>3756.07</v>
      </c>
      <c r="C96" s="105">
        <v>57</v>
      </c>
      <c r="D96" s="2">
        <f t="shared" si="6"/>
        <v>1.5175436027550072E-2</v>
      </c>
      <c r="E96" s="16">
        <v>9.2999999999999992E-3</v>
      </c>
      <c r="F96" s="23">
        <f>'T. Bond yield &amp; return'!C101</f>
        <v>0.1133189764661412</v>
      </c>
      <c r="G96" s="16">
        <v>2.23E-2</v>
      </c>
      <c r="H96" s="9">
        <f t="shared" si="3"/>
        <v>9.9328460007525918E-2</v>
      </c>
      <c r="I96" s="16">
        <v>3.1099999999999999E-2</v>
      </c>
      <c r="J96" s="61">
        <f t="shared" si="3"/>
        <v>0.10411537157111345</v>
      </c>
      <c r="K96" s="60">
        <f>'Home Prices (Raw Data)'!C140</f>
        <v>0.10615210417059817</v>
      </c>
    </row>
    <row r="97" spans="1:13" ht="15.75">
      <c r="A97" s="53">
        <v>2021</v>
      </c>
      <c r="B97" s="53">
        <v>4766.18</v>
      </c>
      <c r="C97" s="10">
        <v>59.2</v>
      </c>
      <c r="D97" s="2">
        <f t="shared" si="6"/>
        <v>1.2420848562160892E-2</v>
      </c>
      <c r="E97" s="16">
        <v>1.5100000000000001E-2</v>
      </c>
      <c r="F97" s="23">
        <f>'T. Bond yield &amp; return'!C102</f>
        <v>-4.416034448604475E-2</v>
      </c>
      <c r="G97" s="16">
        <v>2.7099999999999999E-2</v>
      </c>
      <c r="H97" s="9">
        <f t="shared" si="3"/>
        <v>-1.9257683971225945E-2</v>
      </c>
      <c r="I97" s="16">
        <v>3.3700000000000001E-2</v>
      </c>
      <c r="J97" s="61">
        <f t="shared" si="3"/>
        <v>9.3344457198752777E-3</v>
      </c>
      <c r="K97" s="60">
        <f>'Home Prices (Raw Data)'!C141</f>
        <v>0.18843299496715837</v>
      </c>
    </row>
    <row r="98" spans="1:13" ht="15.75">
      <c r="A98" s="53">
        <v>2022</v>
      </c>
      <c r="B98" s="10">
        <v>3839.5</v>
      </c>
      <c r="C98" s="10">
        <v>68.34</v>
      </c>
      <c r="D98" s="2">
        <f t="shared" si="6"/>
        <v>1.7799192603203545E-2</v>
      </c>
      <c r="E98" s="16">
        <v>3.8800000000000001E-2</v>
      </c>
      <c r="F98" s="23">
        <f>'T. Bond yield &amp; return'!C103</f>
        <v>-0.1782817153825067</v>
      </c>
      <c r="G98" s="16">
        <v>4.6800000000000001E-2</v>
      </c>
      <c r="H98" s="9">
        <f t="shared" si="3"/>
        <v>-0.12741010429924715</v>
      </c>
      <c r="I98" s="16">
        <v>5.7700000000000001E-2</v>
      </c>
      <c r="J98" s="61">
        <f t="shared" si="3"/>
        <v>-0.14488298214231426</v>
      </c>
      <c r="K98" s="60">
        <f>'Home Prices (Raw Data)'!C142</f>
        <v>7.3033304622452055E-2</v>
      </c>
      <c r="M98" t="s">
        <v>126</v>
      </c>
    </row>
  </sheetData>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3"/>
  <sheetViews>
    <sheetView topLeftCell="A83" workbookViewId="0">
      <selection activeCell="C103" sqref="C103"/>
    </sheetView>
  </sheetViews>
  <sheetFormatPr defaultRowHeight="12.75"/>
  <cols>
    <col min="1" max="1" width="11.42578125" customWidth="1"/>
    <col min="2" max="2" width="10.7109375" style="10" customWidth="1"/>
    <col min="3" max="3" width="11" customWidth="1"/>
    <col min="4" max="256" width="11.42578125" customWidth="1"/>
  </cols>
  <sheetData>
    <row r="1" spans="1:3" ht="15.75">
      <c r="A1" t="s">
        <v>25</v>
      </c>
      <c r="B1" s="18" t="s">
        <v>26</v>
      </c>
      <c r="C1" s="6"/>
    </row>
    <row r="2" spans="1:3" ht="15.75">
      <c r="A2" t="s">
        <v>27</v>
      </c>
      <c r="B2" s="18" t="s">
        <v>28</v>
      </c>
      <c r="C2" s="6"/>
    </row>
    <row r="3" spans="1:3" ht="15.75">
      <c r="A3" t="s">
        <v>29</v>
      </c>
      <c r="B3" s="18" t="s">
        <v>30</v>
      </c>
      <c r="C3" s="6"/>
    </row>
    <row r="4" spans="1:3" ht="15.75">
      <c r="A4" s="19"/>
      <c r="B4" s="18" t="s">
        <v>31</v>
      </c>
      <c r="C4" s="6"/>
    </row>
    <row r="5" spans="1:3" ht="15.75">
      <c r="B5" s="3"/>
      <c r="C5" s="6"/>
    </row>
    <row r="6" spans="1:3" ht="15.75">
      <c r="B6" s="3"/>
      <c r="C6" s="6"/>
    </row>
    <row r="7" spans="1:3" ht="15.75">
      <c r="A7" s="4" t="s">
        <v>5</v>
      </c>
      <c r="B7" s="1" t="s">
        <v>10</v>
      </c>
      <c r="C7" s="1" t="s">
        <v>13</v>
      </c>
    </row>
    <row r="8" spans="1:3" ht="15.75">
      <c r="A8" s="1">
        <v>1927</v>
      </c>
      <c r="B8" s="2">
        <v>3.1699999999999999E-2</v>
      </c>
      <c r="C8" s="1"/>
    </row>
    <row r="9" spans="1:3" ht="15.75">
      <c r="A9" s="1">
        <v>1928</v>
      </c>
      <c r="B9" s="2">
        <v>3.4500000000000003E-2</v>
      </c>
      <c r="C9" s="9">
        <f t="shared" ref="C9:C43" si="0">((B8*(1-(1+B9)^(-10))/B9+1/(1+B9)^10)-1)+B8</f>
        <v>8.354708589799302E-3</v>
      </c>
    </row>
    <row r="10" spans="1:3" ht="15.75">
      <c r="A10" s="1">
        <v>1929</v>
      </c>
      <c r="B10" s="2">
        <v>3.3599999999999998E-2</v>
      </c>
      <c r="C10" s="9">
        <f t="shared" si="0"/>
        <v>4.2038041563204259E-2</v>
      </c>
    </row>
    <row r="11" spans="1:3" ht="15.75">
      <c r="A11" s="1">
        <v>1930</v>
      </c>
      <c r="B11" s="2">
        <v>3.2199999999999999E-2</v>
      </c>
      <c r="C11" s="9">
        <f t="shared" si="0"/>
        <v>4.5409314348970366E-2</v>
      </c>
    </row>
    <row r="12" spans="1:3" ht="15.75">
      <c r="A12" s="1">
        <v>1931</v>
      </c>
      <c r="B12" s="2">
        <v>3.9300000000000002E-2</v>
      </c>
      <c r="C12" s="9">
        <f t="shared" si="0"/>
        <v>-2.5588559619422531E-2</v>
      </c>
    </row>
    <row r="13" spans="1:3" ht="15.75">
      <c r="A13" s="1">
        <v>1932</v>
      </c>
      <c r="B13" s="2">
        <v>3.3500000000000002E-2</v>
      </c>
      <c r="C13" s="9">
        <f t="shared" si="0"/>
        <v>8.7903069904773257E-2</v>
      </c>
    </row>
    <row r="14" spans="1:3" ht="15.75">
      <c r="A14" s="1">
        <v>1933</v>
      </c>
      <c r="B14" s="2">
        <v>3.5299999999999998E-2</v>
      </c>
      <c r="C14" s="9">
        <f t="shared" si="0"/>
        <v>1.8552720891857361E-2</v>
      </c>
    </row>
    <row r="15" spans="1:3" ht="15.75">
      <c r="A15" s="1">
        <v>1934</v>
      </c>
      <c r="B15" s="2">
        <v>3.0099999999999998E-2</v>
      </c>
      <c r="C15" s="9">
        <f t="shared" si="0"/>
        <v>7.9634426179656104E-2</v>
      </c>
    </row>
    <row r="16" spans="1:3" ht="15.75">
      <c r="A16" s="1">
        <v>1935</v>
      </c>
      <c r="B16" s="2">
        <v>2.8400000000000002E-2</v>
      </c>
      <c r="C16" s="9">
        <f t="shared" si="0"/>
        <v>4.4720477296566127E-2</v>
      </c>
    </row>
    <row r="17" spans="1:3" ht="15.75">
      <c r="A17" s="1">
        <v>1936</v>
      </c>
      <c r="B17" s="2">
        <v>2.5899999999999999E-2</v>
      </c>
      <c r="C17" s="9">
        <f t="shared" si="0"/>
        <v>5.0178754045450601E-2</v>
      </c>
    </row>
    <row r="18" spans="1:3" ht="15.75">
      <c r="A18" s="1">
        <v>1937</v>
      </c>
      <c r="B18" s="2">
        <v>2.7300000000000001E-2</v>
      </c>
      <c r="C18" s="9">
        <f t="shared" si="0"/>
        <v>1.379146059646038E-2</v>
      </c>
    </row>
    <row r="19" spans="1:3" ht="15.75">
      <c r="A19" s="1">
        <v>1938</v>
      </c>
      <c r="B19" s="2">
        <v>2.5600000000000001E-2</v>
      </c>
      <c r="C19" s="9">
        <f t="shared" si="0"/>
        <v>4.2132485322046068E-2</v>
      </c>
    </row>
    <row r="20" spans="1:3" ht="15.75">
      <c r="A20" s="1">
        <v>1939</v>
      </c>
      <c r="B20" s="2">
        <v>2.35E-2</v>
      </c>
      <c r="C20" s="9">
        <f t="shared" si="0"/>
        <v>4.4122613942060671E-2</v>
      </c>
    </row>
    <row r="21" spans="1:3" ht="15.75">
      <c r="A21" s="1">
        <v>1940</v>
      </c>
      <c r="B21" s="2">
        <v>2.01E-2</v>
      </c>
      <c r="C21" s="9">
        <f t="shared" si="0"/>
        <v>5.4024815962845509E-2</v>
      </c>
    </row>
    <row r="22" spans="1:3" ht="15.75">
      <c r="A22" s="1">
        <v>1941</v>
      </c>
      <c r="B22" s="2">
        <v>2.47E-2</v>
      </c>
      <c r="C22" s="9">
        <f t="shared" si="0"/>
        <v>-2.0221975848580105E-2</v>
      </c>
    </row>
    <row r="23" spans="1:3" ht="15.75">
      <c r="A23" s="1">
        <v>1942</v>
      </c>
      <c r="B23" s="2">
        <v>2.4899999999999999E-2</v>
      </c>
      <c r="C23" s="9">
        <f t="shared" si="0"/>
        <v>2.2948682374484164E-2</v>
      </c>
    </row>
    <row r="24" spans="1:3" ht="15.75">
      <c r="A24" s="1">
        <v>1943</v>
      </c>
      <c r="B24" s="2">
        <v>2.4899999999999999E-2</v>
      </c>
      <c r="C24" s="9">
        <f t="shared" si="0"/>
        <v>2.4899999999999999E-2</v>
      </c>
    </row>
    <row r="25" spans="1:3" ht="15.75">
      <c r="A25" s="1">
        <v>1944</v>
      </c>
      <c r="B25" s="2">
        <v>2.4799999999999999E-2</v>
      </c>
      <c r="C25" s="9">
        <f t="shared" si="0"/>
        <v>2.5776111579070303E-2</v>
      </c>
    </row>
    <row r="26" spans="1:3" ht="15.75">
      <c r="A26" s="1">
        <v>1945</v>
      </c>
      <c r="B26" s="2">
        <v>2.3300000000000001E-2</v>
      </c>
      <c r="C26" s="9">
        <f t="shared" si="0"/>
        <v>3.8044173419237229E-2</v>
      </c>
    </row>
    <row r="27" spans="1:3" ht="15.75">
      <c r="A27" s="1">
        <v>1946</v>
      </c>
      <c r="B27" s="2">
        <v>2.24E-2</v>
      </c>
      <c r="C27" s="9">
        <f t="shared" si="0"/>
        <v>3.1283745375695685E-2</v>
      </c>
    </row>
    <row r="28" spans="1:3" ht="15.75">
      <c r="A28" s="1">
        <v>1947</v>
      </c>
      <c r="B28" s="2">
        <v>2.3900000000000001E-2</v>
      </c>
      <c r="C28" s="9">
        <f t="shared" si="0"/>
        <v>9.1969680628322358E-3</v>
      </c>
    </row>
    <row r="29" spans="1:3" ht="15.75">
      <c r="A29" s="1">
        <v>1948</v>
      </c>
      <c r="B29" s="2">
        <v>2.4400000000000002E-2</v>
      </c>
      <c r="C29" s="9">
        <f t="shared" si="0"/>
        <v>1.9510369413175046E-2</v>
      </c>
    </row>
    <row r="30" spans="1:3" ht="15.75">
      <c r="A30" s="1">
        <v>1949</v>
      </c>
      <c r="B30" s="2">
        <v>2.1899999999999999E-2</v>
      </c>
      <c r="C30" s="9">
        <f t="shared" si="0"/>
        <v>4.6634851827973139E-2</v>
      </c>
    </row>
    <row r="31" spans="1:3" ht="15.75">
      <c r="A31" s="1">
        <v>1950</v>
      </c>
      <c r="B31" s="2">
        <v>2.3900000000000001E-2</v>
      </c>
      <c r="C31" s="9">
        <f t="shared" si="0"/>
        <v>4.2959574171096103E-3</v>
      </c>
    </row>
    <row r="32" spans="1:3" ht="15.75">
      <c r="A32" s="1">
        <v>1951</v>
      </c>
      <c r="B32" s="2">
        <v>2.7E-2</v>
      </c>
      <c r="C32" s="9">
        <f t="shared" si="0"/>
        <v>-2.9531392208319886E-3</v>
      </c>
    </row>
    <row r="33" spans="1:3" ht="15.75">
      <c r="A33" s="1">
        <v>1952</v>
      </c>
      <c r="B33" s="2">
        <v>2.75E-2</v>
      </c>
      <c r="C33" s="9">
        <f t="shared" si="0"/>
        <v>2.2679961918305656E-2</v>
      </c>
    </row>
    <row r="34" spans="1:3" ht="15.75">
      <c r="A34" s="1">
        <v>1953</v>
      </c>
      <c r="B34" s="2">
        <v>2.5899999999999999E-2</v>
      </c>
      <c r="C34" s="9">
        <f t="shared" si="0"/>
        <v>4.1438402589088513E-2</v>
      </c>
    </row>
    <row r="35" spans="1:3" ht="15.75">
      <c r="A35" s="1">
        <v>1954</v>
      </c>
      <c r="B35" s="2">
        <v>2.5100000000000001E-2</v>
      </c>
      <c r="C35" s="9">
        <f t="shared" si="0"/>
        <v>3.2898034558095555E-2</v>
      </c>
    </row>
    <row r="36" spans="1:3" ht="15.75">
      <c r="A36" s="1">
        <v>1955</v>
      </c>
      <c r="B36" s="2">
        <v>2.9600000000000001E-2</v>
      </c>
      <c r="C36" s="9">
        <f t="shared" si="0"/>
        <v>-1.3364391288618781E-2</v>
      </c>
    </row>
    <row r="37" spans="1:3" ht="15.75">
      <c r="A37" s="1">
        <v>1956</v>
      </c>
      <c r="B37" s="2">
        <v>3.5900000000000001E-2</v>
      </c>
      <c r="C37" s="9">
        <f t="shared" si="0"/>
        <v>-2.2557738173154165E-2</v>
      </c>
    </row>
    <row r="38" spans="1:3" ht="15.75">
      <c r="A38" s="1">
        <v>1957</v>
      </c>
      <c r="B38" s="2">
        <v>3.2099999999999997E-2</v>
      </c>
      <c r="C38" s="9">
        <f t="shared" si="0"/>
        <v>6.7970128466249904E-2</v>
      </c>
    </row>
    <row r="39" spans="1:3" ht="15.75">
      <c r="A39" s="1">
        <v>1958</v>
      </c>
      <c r="B39" s="2">
        <v>3.8600000000000002E-2</v>
      </c>
      <c r="C39" s="9">
        <f t="shared" si="0"/>
        <v>-2.0990181755274694E-2</v>
      </c>
    </row>
    <row r="40" spans="1:3" ht="15.75">
      <c r="A40" s="1">
        <v>1959</v>
      </c>
      <c r="B40" s="2">
        <v>4.6899999999999997E-2</v>
      </c>
      <c r="C40" s="9">
        <f t="shared" si="0"/>
        <v>-2.6466312591385065E-2</v>
      </c>
    </row>
    <row r="41" spans="1:3" ht="15.75">
      <c r="A41" s="1">
        <v>1960</v>
      </c>
      <c r="B41" s="2">
        <v>3.8399999999999997E-2</v>
      </c>
      <c r="C41" s="9">
        <f t="shared" si="0"/>
        <v>0.11639503690963365</v>
      </c>
    </row>
    <row r="42" spans="1:3" ht="15.75">
      <c r="A42" s="1">
        <v>1961</v>
      </c>
      <c r="B42" s="2">
        <v>4.0599999999999997E-2</v>
      </c>
      <c r="C42" s="9">
        <f t="shared" si="0"/>
        <v>2.0609208076323167E-2</v>
      </c>
    </row>
    <row r="43" spans="1:3" ht="15.75">
      <c r="A43" s="1">
        <v>1962</v>
      </c>
      <c r="B43" s="2">
        <v>3.8600000000000002E-2</v>
      </c>
      <c r="C43" s="9">
        <f t="shared" si="0"/>
        <v>5.693544054008462E-2</v>
      </c>
    </row>
    <row r="44" spans="1:3" ht="15.75">
      <c r="A44" s="1">
        <v>1963</v>
      </c>
      <c r="B44" s="2">
        <v>4.1300000000000003E-2</v>
      </c>
      <c r="C44" s="9">
        <f>((B43*(1-(1+B44)^(-10))/B44+1/(1+B44)^10)-1)+B43</f>
        <v>1.6841620739546127E-2</v>
      </c>
    </row>
    <row r="45" spans="1:3" ht="15.75">
      <c r="A45" s="1">
        <v>1964</v>
      </c>
      <c r="B45" s="2">
        <v>4.1799999999999997E-2</v>
      </c>
      <c r="C45" s="9">
        <f t="shared" ref="C45:C90" si="1">((B44*(1-(1+B45)^(-10))/B45+1/(1+B45)^10)-1)+B44</f>
        <v>3.7280648911540815E-2</v>
      </c>
    </row>
    <row r="46" spans="1:3" ht="15.75">
      <c r="A46" s="1">
        <v>1965</v>
      </c>
      <c r="B46" s="2">
        <v>4.6199999999999998E-2</v>
      </c>
      <c r="C46" s="9">
        <f t="shared" si="1"/>
        <v>7.1885509359262342E-3</v>
      </c>
    </row>
    <row r="47" spans="1:3" ht="15.75">
      <c r="A47" s="1">
        <v>1966</v>
      </c>
      <c r="B47" s="2">
        <v>4.8399999999999999E-2</v>
      </c>
      <c r="C47" s="9">
        <f t="shared" si="1"/>
        <v>2.9079409324299622E-2</v>
      </c>
    </row>
    <row r="48" spans="1:3" ht="15.75">
      <c r="A48" s="1">
        <v>1967</v>
      </c>
      <c r="B48" s="2">
        <v>5.7000000000000002E-2</v>
      </c>
      <c r="C48" s="9">
        <f t="shared" si="1"/>
        <v>-1.5806209932824666E-2</v>
      </c>
    </row>
    <row r="49" spans="1:3" ht="15.75">
      <c r="A49" s="1">
        <v>1968</v>
      </c>
      <c r="B49" s="2">
        <v>6.0299999999999999E-2</v>
      </c>
      <c r="C49" s="9">
        <f t="shared" si="1"/>
        <v>3.2746196950768365E-2</v>
      </c>
    </row>
    <row r="50" spans="1:3" ht="15.75">
      <c r="A50" s="1">
        <v>1969</v>
      </c>
      <c r="B50" s="2">
        <v>7.6499999999999999E-2</v>
      </c>
      <c r="C50" s="9">
        <f t="shared" si="1"/>
        <v>-5.0140493209926106E-2</v>
      </c>
    </row>
    <row r="51" spans="1:3" ht="15.75">
      <c r="A51" s="1">
        <v>1970</v>
      </c>
      <c r="B51" s="2">
        <v>6.3899999999999998E-2</v>
      </c>
      <c r="C51" s="9">
        <f t="shared" si="1"/>
        <v>0.16754737183412338</v>
      </c>
    </row>
    <row r="52" spans="1:3" ht="15.75">
      <c r="A52" s="1">
        <v>1971</v>
      </c>
      <c r="B52" s="2">
        <v>5.9299999999999999E-2</v>
      </c>
      <c r="C52" s="9">
        <f t="shared" si="1"/>
        <v>9.7868966197122972E-2</v>
      </c>
    </row>
    <row r="53" spans="1:3" ht="15.75">
      <c r="A53" s="1">
        <v>1972</v>
      </c>
      <c r="B53" s="2">
        <v>6.3600000000000004E-2</v>
      </c>
      <c r="C53" s="9">
        <f t="shared" si="1"/>
        <v>2.818449050444969E-2</v>
      </c>
    </row>
    <row r="54" spans="1:3" ht="15.75">
      <c r="A54" s="1">
        <v>1973</v>
      </c>
      <c r="B54" s="2">
        <v>6.7400000000000002E-2</v>
      </c>
      <c r="C54" s="9">
        <f t="shared" si="1"/>
        <v>3.6586646024150085E-2</v>
      </c>
    </row>
    <row r="55" spans="1:3" ht="15.75">
      <c r="A55" s="1">
        <v>1974</v>
      </c>
      <c r="B55" s="2">
        <v>7.4300000000000005E-2</v>
      </c>
      <c r="C55" s="9">
        <f t="shared" si="1"/>
        <v>1.9886086932378574E-2</v>
      </c>
    </row>
    <row r="56" spans="1:3" ht="15.75">
      <c r="A56" s="1">
        <v>1975</v>
      </c>
      <c r="B56" s="2">
        <v>0.08</v>
      </c>
      <c r="C56" s="9">
        <f t="shared" si="1"/>
        <v>3.6052536026033838E-2</v>
      </c>
    </row>
    <row r="57" spans="1:3" ht="15.75">
      <c r="A57" s="1">
        <v>1976</v>
      </c>
      <c r="B57" s="2">
        <v>6.8699999999999997E-2</v>
      </c>
      <c r="C57" s="9">
        <f t="shared" si="1"/>
        <v>0.1598456074290921</v>
      </c>
    </row>
    <row r="58" spans="1:3" ht="15.75">
      <c r="A58" s="1">
        <v>1977</v>
      </c>
      <c r="B58" s="2">
        <v>7.6899999999999996E-2</v>
      </c>
      <c r="C58" s="9">
        <f t="shared" si="1"/>
        <v>1.2899606071070449E-2</v>
      </c>
    </row>
    <row r="59" spans="1:3" ht="15.75">
      <c r="A59" s="1">
        <v>1978</v>
      </c>
      <c r="B59" s="2">
        <v>9.01E-2</v>
      </c>
      <c r="C59" s="9">
        <f t="shared" si="1"/>
        <v>-7.7758069075086478E-3</v>
      </c>
    </row>
    <row r="60" spans="1:3" ht="15.75">
      <c r="A60" s="1">
        <v>1979</v>
      </c>
      <c r="B60" s="2">
        <v>0.10390000000000001</v>
      </c>
      <c r="C60" s="9">
        <f t="shared" si="1"/>
        <v>6.7072031247235459E-3</v>
      </c>
    </row>
    <row r="61" spans="1:3" ht="15.75">
      <c r="A61" s="1">
        <v>1980</v>
      </c>
      <c r="B61" s="2">
        <v>0.12839999999999999</v>
      </c>
      <c r="C61" s="9">
        <f t="shared" si="1"/>
        <v>-2.989744251999403E-2</v>
      </c>
    </row>
    <row r="62" spans="1:3" ht="15.75">
      <c r="A62" s="1">
        <v>1981</v>
      </c>
      <c r="B62" s="2">
        <v>0.13719999999999999</v>
      </c>
      <c r="C62" s="9">
        <f t="shared" si="1"/>
        <v>8.1992153358923542E-2</v>
      </c>
    </row>
    <row r="63" spans="1:3" ht="15.75">
      <c r="A63" s="1">
        <v>1982</v>
      </c>
      <c r="B63" s="2">
        <v>0.10539999999999999</v>
      </c>
      <c r="C63" s="9">
        <f t="shared" si="1"/>
        <v>0.32814549486295586</v>
      </c>
    </row>
    <row r="64" spans="1:3" ht="15.75">
      <c r="A64" s="1">
        <v>1983</v>
      </c>
      <c r="B64" s="2">
        <v>0.1183</v>
      </c>
      <c r="C64" s="9">
        <f t="shared" si="1"/>
        <v>3.2002094451429264E-2</v>
      </c>
    </row>
    <row r="65" spans="1:3" ht="15.75">
      <c r="A65" s="1">
        <v>1984</v>
      </c>
      <c r="B65" s="2">
        <v>0.115</v>
      </c>
      <c r="C65" s="9">
        <f t="shared" si="1"/>
        <v>0.13733364344102345</v>
      </c>
    </row>
    <row r="66" spans="1:3" ht="15.75">
      <c r="A66" s="1">
        <v>1985</v>
      </c>
      <c r="B66" s="2">
        <v>9.2600000000000002E-2</v>
      </c>
      <c r="C66" s="9">
        <f t="shared" si="1"/>
        <v>0.2571248821260641</v>
      </c>
    </row>
    <row r="67" spans="1:3" ht="15.75">
      <c r="A67" s="1">
        <v>1986</v>
      </c>
      <c r="B67" s="2">
        <v>7.1099999999999997E-2</v>
      </c>
      <c r="C67" s="9">
        <f t="shared" si="1"/>
        <v>0.24284215141767618</v>
      </c>
    </row>
    <row r="68" spans="1:3" ht="15.75">
      <c r="A68" s="1">
        <v>1987</v>
      </c>
      <c r="B68" s="2">
        <v>8.9899999999999994E-2</v>
      </c>
      <c r="C68" s="9">
        <f t="shared" si="1"/>
        <v>-4.9605089379262279E-2</v>
      </c>
    </row>
    <row r="69" spans="1:3" ht="15.75">
      <c r="A69" s="1">
        <v>1988</v>
      </c>
      <c r="B69" s="2">
        <v>9.11E-2</v>
      </c>
      <c r="C69" s="9">
        <f t="shared" si="1"/>
        <v>8.2235958434841674E-2</v>
      </c>
    </row>
    <row r="70" spans="1:3" ht="15.75">
      <c r="A70" s="1">
        <v>1989</v>
      </c>
      <c r="B70" s="2">
        <v>7.8399999999999997E-2</v>
      </c>
      <c r="C70" s="9">
        <f t="shared" si="1"/>
        <v>0.17693647159446219</v>
      </c>
    </row>
    <row r="71" spans="1:3" ht="15.75">
      <c r="A71" s="1">
        <v>1990</v>
      </c>
      <c r="B71" s="2">
        <v>8.0799999999999997E-2</v>
      </c>
      <c r="C71" s="9">
        <f t="shared" si="1"/>
        <v>6.2353753335533363E-2</v>
      </c>
    </row>
    <row r="72" spans="1:3" ht="15.75">
      <c r="A72" s="1">
        <v>1991</v>
      </c>
      <c r="B72" s="2">
        <v>7.0900000000000005E-2</v>
      </c>
      <c r="C72" s="9">
        <f t="shared" si="1"/>
        <v>0.15004510019517303</v>
      </c>
    </row>
    <row r="73" spans="1:3" ht="15.75">
      <c r="A73" s="1">
        <v>1992</v>
      </c>
      <c r="B73" s="2">
        <v>6.7699999999999996E-2</v>
      </c>
      <c r="C73" s="9">
        <f t="shared" si="1"/>
        <v>9.3616373162079422E-2</v>
      </c>
    </row>
    <row r="74" spans="1:3" ht="15.75">
      <c r="A74" s="1">
        <v>1993</v>
      </c>
      <c r="B74" s="2">
        <v>5.7700000000000001E-2</v>
      </c>
      <c r="C74" s="9">
        <f t="shared" si="1"/>
        <v>0.14210957589263107</v>
      </c>
    </row>
    <row r="75" spans="1:3" ht="15.75">
      <c r="A75" s="1">
        <v>1994</v>
      </c>
      <c r="B75" s="2">
        <v>7.8100000000000003E-2</v>
      </c>
      <c r="C75" s="9">
        <f t="shared" si="1"/>
        <v>-8.0366555509985921E-2</v>
      </c>
    </row>
    <row r="76" spans="1:3" ht="15.75">
      <c r="A76" s="1">
        <v>1995</v>
      </c>
      <c r="B76" s="2">
        <v>5.7099999999999998E-2</v>
      </c>
      <c r="C76" s="9">
        <f t="shared" si="1"/>
        <v>0.23480780112538907</v>
      </c>
    </row>
    <row r="77" spans="1:3" ht="15.75">
      <c r="A77" s="1">
        <v>1996</v>
      </c>
      <c r="B77" s="2">
        <v>6.3E-2</v>
      </c>
      <c r="C77" s="9">
        <f t="shared" si="1"/>
        <v>1.428607793401844E-2</v>
      </c>
    </row>
    <row r="78" spans="1:3" ht="15.75">
      <c r="A78" s="1">
        <v>1997</v>
      </c>
      <c r="B78" s="2">
        <v>5.8099999999999999E-2</v>
      </c>
      <c r="C78" s="9">
        <f t="shared" si="1"/>
        <v>9.939130272977531E-2</v>
      </c>
    </row>
    <row r="79" spans="1:3" ht="15.75">
      <c r="A79" s="1">
        <v>1998</v>
      </c>
      <c r="B79" s="2">
        <v>4.65E-2</v>
      </c>
      <c r="C79" s="9">
        <f t="shared" si="1"/>
        <v>0.14921431922606215</v>
      </c>
    </row>
    <row r="80" spans="1:3" ht="15.75">
      <c r="A80" s="1">
        <v>1999</v>
      </c>
      <c r="B80" s="2">
        <v>6.4399999999999999E-2</v>
      </c>
      <c r="C80" s="9">
        <f t="shared" si="1"/>
        <v>-8.2542147962685761E-2</v>
      </c>
    </row>
    <row r="81" spans="1:3" ht="15.75">
      <c r="A81" s="1">
        <v>2000</v>
      </c>
      <c r="B81" s="2">
        <v>5.11E-2</v>
      </c>
      <c r="C81" s="9">
        <f t="shared" si="1"/>
        <v>0.16655267125397488</v>
      </c>
    </row>
    <row r="82" spans="1:3" ht="15.75">
      <c r="A82" s="1">
        <v>2001</v>
      </c>
      <c r="B82" s="2">
        <v>5.0500000000000003E-2</v>
      </c>
      <c r="C82" s="9">
        <f t="shared" si="1"/>
        <v>5.5721811892492555E-2</v>
      </c>
    </row>
    <row r="83" spans="1:3" ht="15.75">
      <c r="A83" s="1">
        <v>2002</v>
      </c>
      <c r="B83" s="2">
        <v>3.8199999999999998E-2</v>
      </c>
      <c r="C83" s="9">
        <f t="shared" si="1"/>
        <v>0.15116400378109285</v>
      </c>
    </row>
    <row r="84" spans="1:3" ht="15.75">
      <c r="A84" s="1">
        <v>2003</v>
      </c>
      <c r="B84" s="2">
        <v>4.2500000000000003E-2</v>
      </c>
      <c r="C84" s="9">
        <f t="shared" si="1"/>
        <v>3.7531858817758529E-3</v>
      </c>
    </row>
    <row r="85" spans="1:3" ht="15.75">
      <c r="A85" s="1">
        <v>2004</v>
      </c>
      <c r="B85" s="2">
        <v>4.2200000000000001E-2</v>
      </c>
      <c r="C85" s="9">
        <f t="shared" si="1"/>
        <v>4.490683702274547E-2</v>
      </c>
    </row>
    <row r="86" spans="1:3" ht="15.75">
      <c r="A86" s="1">
        <v>2005</v>
      </c>
      <c r="B86" s="2">
        <v>4.3900000000000002E-2</v>
      </c>
      <c r="C86" s="9">
        <f t="shared" si="1"/>
        <v>2.8675329597779506E-2</v>
      </c>
    </row>
    <row r="87" spans="1:3" ht="15.75">
      <c r="A87" s="1">
        <v>2006</v>
      </c>
      <c r="B87" s="2">
        <v>4.7E-2</v>
      </c>
      <c r="C87" s="9">
        <f t="shared" si="1"/>
        <v>1.9610012417568386E-2</v>
      </c>
    </row>
    <row r="88" spans="1:3" ht="15.75">
      <c r="A88" s="1">
        <v>2007</v>
      </c>
      <c r="B88" s="23">
        <v>4.02E-2</v>
      </c>
      <c r="C88" s="9">
        <f t="shared" si="1"/>
        <v>0.10209921930012807</v>
      </c>
    </row>
    <row r="89" spans="1:3" ht="15.75">
      <c r="A89" s="1">
        <v>2008</v>
      </c>
      <c r="B89" s="23">
        <v>2.2100000000000002E-2</v>
      </c>
      <c r="C89" s="9">
        <f t="shared" si="1"/>
        <v>0.20101279926977011</v>
      </c>
    </row>
    <row r="90" spans="1:3" ht="15.75">
      <c r="A90" s="1">
        <v>2009</v>
      </c>
      <c r="B90" s="23">
        <f>'S&amp;P 500 &amp; Raw Data'!E85</f>
        <v>3.8399999999999997E-2</v>
      </c>
      <c r="C90" s="9">
        <f t="shared" si="1"/>
        <v>-0.11116695313259162</v>
      </c>
    </row>
    <row r="91" spans="1:3" ht="15.75">
      <c r="A91" s="1">
        <v>2010</v>
      </c>
      <c r="B91" s="23">
        <f>'S&amp;P 500 &amp; Raw Data'!E86</f>
        <v>3.2899999999999999E-2</v>
      </c>
      <c r="C91" s="9">
        <f t="shared" ref="C91:C98" si="2">((B90*(1-(1+B91)^(-10))/B91+1/(1+B91)^10)-1)+B90</f>
        <v>8.4629338803557719E-2</v>
      </c>
    </row>
    <row r="92" spans="1:3" ht="15.75">
      <c r="A92" s="1">
        <v>2011</v>
      </c>
      <c r="B92" s="23">
        <v>1.8800000000000001E-2</v>
      </c>
      <c r="C92" s="9">
        <f t="shared" si="2"/>
        <v>0.16035334999461354</v>
      </c>
    </row>
    <row r="93" spans="1:3" ht="15.75">
      <c r="A93" s="1">
        <v>2012</v>
      </c>
      <c r="B93" s="23">
        <v>1.7600000000000001E-2</v>
      </c>
      <c r="C93" s="24">
        <f t="shared" si="2"/>
        <v>2.971571978018946E-2</v>
      </c>
    </row>
    <row r="94" spans="1:3" ht="15.75">
      <c r="A94" s="1">
        <v>2013</v>
      </c>
      <c r="B94" s="23">
        <v>3.0360000000000002E-2</v>
      </c>
      <c r="C94" s="24">
        <f t="shared" si="2"/>
        <v>-9.104568794347262E-2</v>
      </c>
    </row>
    <row r="95" spans="1:3" ht="15.75">
      <c r="A95" s="1">
        <v>2014</v>
      </c>
      <c r="B95" s="27">
        <v>2.1700000000000001E-2</v>
      </c>
      <c r="C95" s="24">
        <f t="shared" si="2"/>
        <v>0.10746180452004755</v>
      </c>
    </row>
    <row r="96" spans="1:3" ht="15.75">
      <c r="A96" s="1">
        <v>2015</v>
      </c>
      <c r="B96" s="23">
        <v>2.2700000000000001E-2</v>
      </c>
      <c r="C96" s="24">
        <f t="shared" si="2"/>
        <v>1.2842996709792224E-2</v>
      </c>
    </row>
    <row r="97" spans="1:3" ht="15.75">
      <c r="A97" s="1">
        <v>2016</v>
      </c>
      <c r="B97" s="23">
        <v>2.4500000000000001E-2</v>
      </c>
      <c r="C97" s="24">
        <f t="shared" si="2"/>
        <v>6.9055046987477921E-3</v>
      </c>
    </row>
    <row r="98" spans="1:3" ht="15.75">
      <c r="A98" s="1">
        <v>2017</v>
      </c>
      <c r="B98" s="23">
        <v>2.41E-2</v>
      </c>
      <c r="C98" s="24">
        <f t="shared" si="2"/>
        <v>2.8017162707789457E-2</v>
      </c>
    </row>
    <row r="99" spans="1:3" ht="15.75">
      <c r="A99" s="1">
        <v>2018</v>
      </c>
      <c r="B99" s="23">
        <v>2.69E-2</v>
      </c>
      <c r="C99" s="24">
        <f>((B98*(1-(1+B99)^(-10))/B99+1/(1+B99)^10)-1)+B98</f>
        <v>-1.6692385713402633E-4</v>
      </c>
    </row>
    <row r="100" spans="1:3" ht="15.75">
      <c r="A100" s="1">
        <v>2019</v>
      </c>
      <c r="B100" s="89">
        <v>1.9199999999999998E-2</v>
      </c>
      <c r="C100" s="24">
        <f>((B99*(1-(1+B100)^(-10))/B100+1/(1+B100)^10)-1)+B99</f>
        <v>9.6356307415483927E-2</v>
      </c>
    </row>
    <row r="101" spans="1:3" ht="15.75">
      <c r="A101" s="53">
        <v>2020</v>
      </c>
      <c r="B101" s="16">
        <v>9.2999999999999992E-3</v>
      </c>
      <c r="C101" s="24">
        <f>((B100*(1-(1+B101)^(-10))/B101+1/(1+B101)^10)-1)+B100</f>
        <v>0.1133189764661412</v>
      </c>
    </row>
    <row r="102" spans="1:3" ht="15.75">
      <c r="A102" s="53">
        <v>2021</v>
      </c>
      <c r="B102" s="16">
        <v>1.5100000000000001E-2</v>
      </c>
      <c r="C102" s="24">
        <f>((B101*(1-(1+B102)^(-10))/B102+1/(1+B102)^10)-1)+B101</f>
        <v>-4.416034448604475E-2</v>
      </c>
    </row>
    <row r="103" spans="1:3" ht="15.75">
      <c r="A103" s="53">
        <v>2022</v>
      </c>
      <c r="B103" s="16">
        <v>3.8800000000000001E-2</v>
      </c>
      <c r="C103" s="24">
        <f>((B102*(1-(1+B103)^(-10))/B103+1/(1+B103)^10)-1)+B102</f>
        <v>-0.1782817153825067</v>
      </c>
    </row>
  </sheetData>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1"/>
  <sheetViews>
    <sheetView topLeftCell="A82" workbookViewId="0">
      <selection activeCell="C98" sqref="C98"/>
    </sheetView>
  </sheetViews>
  <sheetFormatPr defaultRowHeight="12.75"/>
  <cols>
    <col min="1" max="2" width="17.7109375" customWidth="1"/>
    <col min="3" max="3" width="44.7109375" customWidth="1"/>
    <col min="4" max="256" width="11.42578125" customWidth="1"/>
  </cols>
  <sheetData>
    <row r="1" spans="1:7" s="17" customFormat="1">
      <c r="A1" t="s">
        <v>74</v>
      </c>
      <c r="B1"/>
      <c r="D1"/>
      <c r="E1"/>
      <c r="F1"/>
      <c r="G1"/>
    </row>
    <row r="2" spans="1:7" s="17" customFormat="1">
      <c r="A2" t="s">
        <v>75</v>
      </c>
      <c r="B2"/>
      <c r="D2"/>
      <c r="E2"/>
      <c r="F2"/>
      <c r="G2"/>
    </row>
    <row r="3" spans="1:7" s="17" customFormat="1">
      <c r="A3" t="s">
        <v>76</v>
      </c>
      <c r="B3"/>
      <c r="D3"/>
      <c r="E3"/>
      <c r="F3"/>
      <c r="G3"/>
    </row>
    <row r="4" spans="1:7" s="17" customFormat="1">
      <c r="A4" t="s">
        <v>77</v>
      </c>
      <c r="B4"/>
      <c r="D4"/>
      <c r="E4"/>
      <c r="F4"/>
      <c r="G4"/>
    </row>
    <row r="5" spans="1:7" s="17" customFormat="1">
      <c r="A5" t="s">
        <v>78</v>
      </c>
      <c r="B5"/>
      <c r="D5"/>
      <c r="E5"/>
      <c r="F5"/>
      <c r="G5"/>
    </row>
    <row r="6" spans="1:7" s="17" customFormat="1">
      <c r="A6" t="s">
        <v>79</v>
      </c>
      <c r="B6"/>
      <c r="D6"/>
      <c r="E6"/>
      <c r="F6"/>
      <c r="G6"/>
    </row>
    <row r="7" spans="1:7" s="17" customFormat="1">
      <c r="A7"/>
      <c r="B7"/>
      <c r="D7"/>
      <c r="E7"/>
      <c r="F7"/>
      <c r="G7"/>
    </row>
    <row r="8" spans="1:7" s="17" customFormat="1">
      <c r="A8" t="s">
        <v>24</v>
      </c>
      <c r="B8" t="s">
        <v>85</v>
      </c>
      <c r="D8"/>
      <c r="E8"/>
      <c r="F8"/>
      <c r="G8"/>
    </row>
    <row r="9" spans="1:7" s="17" customFormat="1">
      <c r="A9"/>
      <c r="B9"/>
      <c r="D9"/>
      <c r="E9"/>
      <c r="F9"/>
      <c r="G9"/>
    </row>
    <row r="10" spans="1:7" s="17" customFormat="1">
      <c r="A10" t="s">
        <v>82</v>
      </c>
      <c r="B10"/>
      <c r="D10"/>
      <c r="E10"/>
      <c r="F10"/>
      <c r="G10"/>
    </row>
    <row r="11" spans="1:7" s="17" customFormat="1">
      <c r="A11" t="s">
        <v>83</v>
      </c>
      <c r="B11" t="s">
        <v>24</v>
      </c>
      <c r="D11"/>
      <c r="E11"/>
      <c r="F11"/>
      <c r="G11"/>
    </row>
    <row r="12" spans="1:7" s="17" customFormat="1">
      <c r="A12" s="73">
        <v>10958</v>
      </c>
      <c r="B12" s="20">
        <v>0.27833333333333332</v>
      </c>
      <c r="C12" s="77">
        <f>B12/100</f>
        <v>2.7833333333333334E-3</v>
      </c>
      <c r="D12"/>
      <c r="E12"/>
      <c r="F12"/>
      <c r="G12"/>
    </row>
    <row r="13" spans="1:7" s="17" customFormat="1">
      <c r="A13" s="73">
        <v>11323</v>
      </c>
      <c r="B13" s="20">
        <v>0.16750000000000001</v>
      </c>
      <c r="C13" s="77">
        <f t="shared" ref="C13:C76" si="0">B13/100</f>
        <v>1.6750000000000001E-3</v>
      </c>
      <c r="D13"/>
      <c r="E13"/>
      <c r="F13"/>
      <c r="G13"/>
    </row>
    <row r="14" spans="1:7" s="17" customFormat="1">
      <c r="A14" s="73">
        <v>11688</v>
      </c>
      <c r="B14" s="20">
        <v>0.17249999999999999</v>
      </c>
      <c r="C14" s="77">
        <f t="shared" si="0"/>
        <v>1.725E-3</v>
      </c>
      <c r="D14"/>
      <c r="E14"/>
      <c r="F14"/>
      <c r="G14"/>
    </row>
    <row r="15" spans="1:7" s="17" customFormat="1">
      <c r="A15" s="73">
        <v>12054</v>
      </c>
      <c r="B15" s="20">
        <v>0.27583333333333332</v>
      </c>
      <c r="C15" s="77">
        <f t="shared" si="0"/>
        <v>2.7583333333333331E-3</v>
      </c>
      <c r="D15"/>
      <c r="E15"/>
      <c r="F15"/>
      <c r="G15"/>
    </row>
    <row r="16" spans="1:7" s="17" customFormat="1">
      <c r="A16" s="73">
        <v>12419</v>
      </c>
      <c r="B16" s="20">
        <v>6.5000000000000002E-2</v>
      </c>
      <c r="C16" s="77">
        <f t="shared" si="0"/>
        <v>6.4999999999999997E-4</v>
      </c>
      <c r="D16"/>
      <c r="E16"/>
      <c r="F16"/>
      <c r="G16"/>
    </row>
    <row r="17" spans="1:7" s="17" customFormat="1">
      <c r="A17" s="73">
        <v>12784</v>
      </c>
      <c r="B17" s="20">
        <v>4.583333333333333E-2</v>
      </c>
      <c r="C17" s="77">
        <f t="shared" si="0"/>
        <v>4.5833333333333332E-4</v>
      </c>
      <c r="D17"/>
      <c r="E17"/>
      <c r="F17"/>
      <c r="G17"/>
    </row>
    <row r="18" spans="1:7" s="17" customFormat="1">
      <c r="A18" s="73">
        <v>13149</v>
      </c>
      <c r="B18" s="20">
        <v>3.5833333333333335E-2</v>
      </c>
      <c r="C18" s="77">
        <f t="shared" si="0"/>
        <v>3.5833333333333333E-4</v>
      </c>
      <c r="D18"/>
      <c r="E18"/>
      <c r="F18"/>
      <c r="G18"/>
    </row>
    <row r="19" spans="1:7" s="17" customFormat="1">
      <c r="A19" s="73">
        <v>13515</v>
      </c>
      <c r="B19" s="20">
        <v>0.12916666666666668</v>
      </c>
      <c r="C19" s="77">
        <f t="shared" si="0"/>
        <v>1.2916666666666669E-3</v>
      </c>
      <c r="D19"/>
      <c r="E19"/>
      <c r="F19"/>
      <c r="G19"/>
    </row>
    <row r="20" spans="1:7" s="17" customFormat="1">
      <c r="A20" s="73">
        <v>13880</v>
      </c>
      <c r="B20" s="20">
        <v>0.34250000000000003</v>
      </c>
      <c r="C20" s="77">
        <f t="shared" si="0"/>
        <v>3.4250000000000001E-3</v>
      </c>
      <c r="D20"/>
      <c r="E20"/>
      <c r="F20"/>
      <c r="G20"/>
    </row>
    <row r="21" spans="1:7" s="17" customFormat="1">
      <c r="A21" s="73">
        <v>14245</v>
      </c>
      <c r="B21" s="20">
        <v>0.38</v>
      </c>
      <c r="C21" s="77">
        <f t="shared" si="0"/>
        <v>3.8E-3</v>
      </c>
      <c r="D21"/>
      <c r="E21"/>
      <c r="F21"/>
      <c r="G21"/>
    </row>
    <row r="22" spans="1:7" s="17" customFormat="1">
      <c r="A22" s="73">
        <v>14610</v>
      </c>
      <c r="B22" s="20">
        <v>0.38</v>
      </c>
      <c r="C22" s="77">
        <f t="shared" si="0"/>
        <v>3.8E-3</v>
      </c>
      <c r="D22"/>
      <c r="E22"/>
      <c r="F22"/>
      <c r="G22"/>
    </row>
    <row r="23" spans="1:7" s="17" customFormat="1">
      <c r="A23" s="73">
        <v>14976</v>
      </c>
      <c r="B23" s="20">
        <v>0.38</v>
      </c>
      <c r="C23" s="77">
        <f t="shared" si="0"/>
        <v>3.8E-3</v>
      </c>
      <c r="D23"/>
      <c r="E23"/>
      <c r="F23"/>
      <c r="G23"/>
    </row>
    <row r="24" spans="1:7" s="17" customFormat="1">
      <c r="A24" s="73">
        <v>15341</v>
      </c>
      <c r="B24" s="20">
        <v>0.38</v>
      </c>
      <c r="C24" s="77">
        <f t="shared" si="0"/>
        <v>3.8E-3</v>
      </c>
      <c r="D24"/>
      <c r="E24"/>
      <c r="F24"/>
      <c r="G24"/>
    </row>
    <row r="25" spans="1:7" s="17" customFormat="1">
      <c r="A25" s="73">
        <v>15706</v>
      </c>
      <c r="B25" s="20">
        <v>0.60083333333333333</v>
      </c>
      <c r="C25" s="77">
        <f t="shared" si="0"/>
        <v>6.0083333333333334E-3</v>
      </c>
      <c r="D25"/>
      <c r="E25"/>
      <c r="F25"/>
      <c r="G25"/>
    </row>
    <row r="26" spans="1:7" s="17" customFormat="1">
      <c r="A26" s="73">
        <v>16071</v>
      </c>
      <c r="B26" s="20">
        <v>1.0449999999999999</v>
      </c>
      <c r="C26" s="77">
        <f t="shared" si="0"/>
        <v>1.0449999999999999E-2</v>
      </c>
      <c r="D26"/>
      <c r="E26"/>
      <c r="F26"/>
      <c r="G26"/>
    </row>
    <row r="27" spans="1:7" s="17" customFormat="1">
      <c r="A27" s="73">
        <v>16437</v>
      </c>
      <c r="B27" s="20">
        <v>1.115</v>
      </c>
      <c r="C27" s="77">
        <f t="shared" si="0"/>
        <v>1.115E-2</v>
      </c>
      <c r="D27"/>
      <c r="E27"/>
      <c r="F27"/>
      <c r="G27"/>
    </row>
    <row r="28" spans="1:7" s="17" customFormat="1">
      <c r="A28" s="73">
        <v>16802</v>
      </c>
      <c r="B28" s="20">
        <v>1.2033333333333334</v>
      </c>
      <c r="C28" s="77">
        <f t="shared" si="0"/>
        <v>1.2033333333333333E-2</v>
      </c>
      <c r="D28"/>
      <c r="E28"/>
      <c r="F28"/>
      <c r="G28"/>
    </row>
    <row r="29" spans="1:7" s="17" customFormat="1">
      <c r="A29" s="73">
        <v>17167</v>
      </c>
      <c r="B29" s="20">
        <v>1.5175000000000001</v>
      </c>
      <c r="C29" s="77">
        <f t="shared" si="0"/>
        <v>1.5175000000000001E-2</v>
      </c>
      <c r="D29"/>
      <c r="E29"/>
      <c r="F29"/>
      <c r="G29"/>
    </row>
    <row r="30" spans="1:7" s="17" customFormat="1">
      <c r="A30" s="73">
        <v>17532</v>
      </c>
      <c r="B30" s="20">
        <v>1.7224999999999999</v>
      </c>
      <c r="C30" s="77">
        <f t="shared" si="0"/>
        <v>1.7225000000000001E-2</v>
      </c>
      <c r="D30"/>
      <c r="E30"/>
      <c r="F30"/>
      <c r="G30"/>
    </row>
    <row r="31" spans="1:7" s="17" customFormat="1">
      <c r="A31" s="73">
        <v>17898</v>
      </c>
      <c r="B31" s="20">
        <v>1.8908333333333334</v>
      </c>
      <c r="C31" s="77">
        <f t="shared" si="0"/>
        <v>1.8908333333333333E-2</v>
      </c>
      <c r="D31"/>
      <c r="E31"/>
      <c r="F31"/>
      <c r="G31"/>
    </row>
    <row r="32" spans="1:7" s="17" customFormat="1">
      <c r="A32" s="73">
        <v>18263</v>
      </c>
      <c r="B32" s="20">
        <v>0.93833333333333335</v>
      </c>
      <c r="C32" s="77">
        <f t="shared" si="0"/>
        <v>9.3833333333333338E-3</v>
      </c>
      <c r="D32"/>
      <c r="E32"/>
      <c r="F32"/>
      <c r="G32"/>
    </row>
    <row r="33" spans="1:7" s="17" customFormat="1">
      <c r="A33" s="73">
        <v>18628</v>
      </c>
      <c r="B33" s="20">
        <v>1.7250000000000001</v>
      </c>
      <c r="C33" s="77">
        <f t="shared" si="0"/>
        <v>1.7250000000000001E-2</v>
      </c>
      <c r="D33"/>
      <c r="E33"/>
      <c r="F33"/>
      <c r="G33"/>
    </row>
    <row r="34" spans="1:7" s="17" customFormat="1">
      <c r="A34" s="73">
        <v>18993</v>
      </c>
      <c r="B34" s="20">
        <v>2.6274999999999999</v>
      </c>
      <c r="C34" s="77">
        <f t="shared" si="0"/>
        <v>2.6275E-2</v>
      </c>
      <c r="D34"/>
      <c r="E34"/>
      <c r="F34"/>
      <c r="G34"/>
    </row>
    <row r="35" spans="1:7" s="17" customFormat="1">
      <c r="A35" s="73">
        <v>19359</v>
      </c>
      <c r="B35" s="20">
        <v>3.2250000000000001</v>
      </c>
      <c r="C35" s="77">
        <f t="shared" si="0"/>
        <v>3.2250000000000001E-2</v>
      </c>
      <c r="D35"/>
      <c r="E35"/>
      <c r="F35"/>
      <c r="G35"/>
    </row>
    <row r="36" spans="1:7" s="17" customFormat="1">
      <c r="A36" s="73">
        <v>19724</v>
      </c>
      <c r="B36" s="20">
        <v>1.7708333333333333</v>
      </c>
      <c r="C36" s="77">
        <f t="shared" si="0"/>
        <v>1.7708333333333333E-2</v>
      </c>
      <c r="D36"/>
      <c r="E36"/>
      <c r="F36"/>
      <c r="G36"/>
    </row>
    <row r="37" spans="1:7" s="17" customFormat="1">
      <c r="A37" s="73">
        <v>20089</v>
      </c>
      <c r="B37" s="20">
        <v>3.3858333333333333</v>
      </c>
      <c r="C37" s="77">
        <f t="shared" si="0"/>
        <v>3.3858333333333331E-2</v>
      </c>
      <c r="D37"/>
      <c r="E37"/>
      <c r="F37"/>
      <c r="G37"/>
    </row>
    <row r="38" spans="1:7" s="17" customFormat="1">
      <c r="A38" s="73">
        <v>20454</v>
      </c>
      <c r="B38" s="20">
        <v>2.8833333333333333</v>
      </c>
      <c r="C38" s="77">
        <f t="shared" si="0"/>
        <v>2.8833333333333332E-2</v>
      </c>
      <c r="D38"/>
      <c r="E38"/>
      <c r="F38"/>
      <c r="G38"/>
    </row>
    <row r="39" spans="1:7" s="17" customFormat="1">
      <c r="A39" s="73">
        <v>20820</v>
      </c>
      <c r="B39" s="20">
        <v>2.3541666666666665</v>
      </c>
      <c r="C39" s="77">
        <f t="shared" si="0"/>
        <v>2.3541666666666666E-2</v>
      </c>
      <c r="D39"/>
      <c r="E39"/>
      <c r="F39"/>
      <c r="G39"/>
    </row>
    <row r="40" spans="1:7" s="17" customFormat="1">
      <c r="A40" s="73">
        <v>21185</v>
      </c>
      <c r="B40" s="20">
        <v>2.7733333333333334</v>
      </c>
      <c r="C40" s="77">
        <f t="shared" si="0"/>
        <v>2.7733333333333336E-2</v>
      </c>
      <c r="D40"/>
      <c r="E40"/>
      <c r="F40"/>
      <c r="G40"/>
    </row>
    <row r="41" spans="1:7" s="17" customFormat="1">
      <c r="A41" s="73">
        <v>21550</v>
      </c>
      <c r="B41" s="20">
        <v>3.1591666666666667</v>
      </c>
      <c r="C41" s="77">
        <f t="shared" si="0"/>
        <v>3.1591666666666664E-2</v>
      </c>
      <c r="D41"/>
      <c r="E41"/>
      <c r="F41"/>
      <c r="G41"/>
    </row>
    <row r="42" spans="1:7" s="17" customFormat="1">
      <c r="A42" s="73">
        <v>21915</v>
      </c>
      <c r="B42" s="20">
        <v>3.5466666666666669</v>
      </c>
      <c r="C42" s="77">
        <f t="shared" si="0"/>
        <v>3.5466666666666667E-2</v>
      </c>
      <c r="D42"/>
      <c r="E42"/>
      <c r="F42"/>
      <c r="G42"/>
    </row>
    <row r="43" spans="1:7" s="17" customFormat="1">
      <c r="A43" s="73">
        <v>22281</v>
      </c>
      <c r="B43" s="20">
        <v>3.9491666666666667</v>
      </c>
      <c r="C43" s="77">
        <f t="shared" si="0"/>
        <v>3.9491666666666668E-2</v>
      </c>
      <c r="D43"/>
      <c r="E43"/>
      <c r="F43"/>
      <c r="G43"/>
    </row>
    <row r="44" spans="1:7" s="17" customFormat="1">
      <c r="A44" s="73">
        <v>22646</v>
      </c>
      <c r="B44" s="20">
        <v>4.8624999999999998</v>
      </c>
      <c r="C44" s="77">
        <f t="shared" si="0"/>
        <v>4.8625000000000002E-2</v>
      </c>
      <c r="D44"/>
      <c r="E44"/>
      <c r="F44"/>
      <c r="G44"/>
    </row>
    <row r="45" spans="1:7" s="17" customFormat="1">
      <c r="A45" s="73">
        <v>23011</v>
      </c>
      <c r="B45" s="20">
        <v>4.3066666666666666</v>
      </c>
      <c r="C45" s="77">
        <f t="shared" si="0"/>
        <v>4.306666666666667E-2</v>
      </c>
      <c r="D45"/>
      <c r="E45"/>
      <c r="F45"/>
      <c r="G45"/>
    </row>
    <row r="46" spans="1:7" s="17" customFormat="1">
      <c r="A46" s="73">
        <v>23376</v>
      </c>
      <c r="B46" s="20">
        <v>5.3383333333333329</v>
      </c>
      <c r="C46" s="77">
        <f t="shared" si="0"/>
        <v>5.3383333333333331E-2</v>
      </c>
      <c r="D46"/>
      <c r="E46"/>
      <c r="F46"/>
      <c r="G46"/>
    </row>
    <row r="47" spans="1:7" s="17" customFormat="1">
      <c r="A47" s="73">
        <v>23742</v>
      </c>
      <c r="B47" s="20">
        <v>6.666666666666667</v>
      </c>
      <c r="C47" s="77">
        <f t="shared" si="0"/>
        <v>6.6666666666666666E-2</v>
      </c>
      <c r="D47"/>
      <c r="E47"/>
      <c r="F47"/>
      <c r="G47"/>
    </row>
    <row r="48" spans="1:7" s="17" customFormat="1">
      <c r="A48" s="73">
        <v>24107</v>
      </c>
      <c r="B48" s="20">
        <v>6.3916666666666666</v>
      </c>
      <c r="C48" s="77">
        <f t="shared" si="0"/>
        <v>6.3916666666666663E-2</v>
      </c>
      <c r="D48"/>
      <c r="E48"/>
      <c r="F48"/>
      <c r="G48"/>
    </row>
    <row r="49" spans="1:7" s="17" customFormat="1">
      <c r="A49" s="73">
        <v>24472</v>
      </c>
      <c r="B49" s="20">
        <v>4.3324999999999996</v>
      </c>
      <c r="C49" s="77">
        <f t="shared" si="0"/>
        <v>4.3324999999999995E-2</v>
      </c>
      <c r="D49"/>
      <c r="E49"/>
      <c r="F49"/>
      <c r="G49"/>
    </row>
    <row r="50" spans="1:7" s="17" customFormat="1">
      <c r="A50" s="73">
        <v>24837</v>
      </c>
      <c r="B50" s="20">
        <v>4.0724999999999998</v>
      </c>
      <c r="C50" s="77">
        <f t="shared" si="0"/>
        <v>4.0724999999999997E-2</v>
      </c>
      <c r="D50"/>
      <c r="E50"/>
      <c r="F50"/>
      <c r="G50"/>
    </row>
    <row r="51" spans="1:7" s="17" customFormat="1">
      <c r="A51" s="73">
        <v>25203</v>
      </c>
      <c r="B51" s="20">
        <v>7.0316666666666663</v>
      </c>
      <c r="C51" s="77">
        <f t="shared" si="0"/>
        <v>7.0316666666666666E-2</v>
      </c>
      <c r="D51"/>
      <c r="E51"/>
      <c r="F51"/>
      <c r="G51"/>
    </row>
    <row r="52" spans="1:7" s="17" customFormat="1">
      <c r="A52" s="73">
        <v>25568</v>
      </c>
      <c r="B52" s="20">
        <v>7.83</v>
      </c>
      <c r="C52" s="77">
        <f t="shared" si="0"/>
        <v>7.8299999999999995E-2</v>
      </c>
      <c r="D52"/>
      <c r="E52"/>
      <c r="F52"/>
      <c r="G52"/>
    </row>
    <row r="53" spans="1:7" s="17" customFormat="1">
      <c r="A53" s="73">
        <v>25933</v>
      </c>
      <c r="B53" s="20">
        <v>5.7750000000000004</v>
      </c>
      <c r="C53" s="77">
        <f t="shared" si="0"/>
        <v>5.7750000000000003E-2</v>
      </c>
      <c r="D53"/>
      <c r="E53"/>
      <c r="F53"/>
      <c r="G53"/>
    </row>
    <row r="54" spans="1:7" s="17" customFormat="1">
      <c r="A54" s="73">
        <v>26298</v>
      </c>
      <c r="B54" s="20">
        <v>4.9741666666666671</v>
      </c>
      <c r="C54" s="77">
        <f t="shared" si="0"/>
        <v>4.974166666666667E-2</v>
      </c>
      <c r="D54"/>
      <c r="E54"/>
      <c r="F54"/>
      <c r="G54"/>
    </row>
    <row r="55" spans="1:7" s="17" customFormat="1">
      <c r="A55" s="73">
        <v>26664</v>
      </c>
      <c r="B55" s="20">
        <v>5.269166666666667</v>
      </c>
      <c r="C55" s="77">
        <f t="shared" si="0"/>
        <v>5.2691666666666671E-2</v>
      </c>
      <c r="D55"/>
      <c r="E55"/>
      <c r="F55"/>
      <c r="G55"/>
    </row>
    <row r="56" spans="1:7" s="17" customFormat="1">
      <c r="A56" s="73">
        <v>27029</v>
      </c>
      <c r="B56" s="20">
        <v>7.1883333333333335</v>
      </c>
      <c r="C56" s="77">
        <f t="shared" si="0"/>
        <v>7.1883333333333341E-2</v>
      </c>
      <c r="D56"/>
      <c r="E56"/>
      <c r="F56"/>
      <c r="G56"/>
    </row>
    <row r="57" spans="1:7" s="17" customFormat="1">
      <c r="A57" s="73">
        <v>27394</v>
      </c>
      <c r="B57" s="20">
        <v>10.069166666666666</v>
      </c>
      <c r="C57" s="77">
        <f t="shared" si="0"/>
        <v>0.10069166666666667</v>
      </c>
      <c r="D57"/>
      <c r="E57"/>
      <c r="F57"/>
      <c r="G57"/>
    </row>
    <row r="58" spans="1:7" s="17" customFormat="1">
      <c r="A58" s="73">
        <v>27759</v>
      </c>
      <c r="B58" s="20">
        <v>11.434166666666666</v>
      </c>
      <c r="C58" s="77">
        <f t="shared" si="0"/>
        <v>0.11434166666666666</v>
      </c>
      <c r="D58"/>
      <c r="E58"/>
      <c r="F58"/>
      <c r="G58"/>
    </row>
    <row r="59" spans="1:7" s="17" customFormat="1">
      <c r="A59" s="73">
        <v>28125</v>
      </c>
      <c r="B59" s="20">
        <v>14.025</v>
      </c>
      <c r="C59" s="77">
        <f t="shared" si="0"/>
        <v>0.14025000000000001</v>
      </c>
      <c r="D59"/>
      <c r="E59"/>
      <c r="F59"/>
      <c r="G59"/>
    </row>
    <row r="60" spans="1:7" s="17" customFormat="1">
      <c r="A60" s="73">
        <v>28490</v>
      </c>
      <c r="B60" s="20">
        <v>10.614166666666666</v>
      </c>
      <c r="C60" s="77">
        <f t="shared" si="0"/>
        <v>0.10614166666666666</v>
      </c>
      <c r="D60"/>
      <c r="E60"/>
      <c r="F60"/>
      <c r="G60"/>
    </row>
    <row r="61" spans="1:7" s="17" customFormat="1">
      <c r="A61" s="73">
        <v>28855</v>
      </c>
      <c r="B61" s="20">
        <v>8.6108333333333338</v>
      </c>
      <c r="C61" s="77">
        <f t="shared" si="0"/>
        <v>8.6108333333333342E-2</v>
      </c>
      <c r="D61"/>
      <c r="E61"/>
      <c r="F61"/>
      <c r="G61"/>
    </row>
    <row r="62" spans="1:7" s="17" customFormat="1">
      <c r="A62" s="73">
        <v>29220</v>
      </c>
      <c r="B62" s="20">
        <v>9.5225000000000009</v>
      </c>
      <c r="C62" s="77">
        <f t="shared" si="0"/>
        <v>9.5225000000000004E-2</v>
      </c>
      <c r="D62"/>
      <c r="E62"/>
      <c r="F62"/>
      <c r="G62"/>
    </row>
    <row r="63" spans="1:7" s="17" customFormat="1">
      <c r="A63" s="73">
        <v>29586</v>
      </c>
      <c r="B63" s="20">
        <v>7.479166666666667</v>
      </c>
      <c r="C63" s="77">
        <f t="shared" si="0"/>
        <v>7.4791666666666673E-2</v>
      </c>
      <c r="D63"/>
      <c r="E63"/>
      <c r="F63"/>
      <c r="G63"/>
    </row>
    <row r="64" spans="1:7" s="17" customFormat="1">
      <c r="A64" s="73">
        <v>29951</v>
      </c>
      <c r="B64" s="20">
        <v>5.9783333333333335</v>
      </c>
      <c r="C64" s="77">
        <f t="shared" si="0"/>
        <v>5.9783333333333334E-2</v>
      </c>
      <c r="D64"/>
      <c r="E64"/>
      <c r="F64"/>
      <c r="G64"/>
    </row>
    <row r="65" spans="1:7" s="17" customFormat="1">
      <c r="A65" s="73">
        <v>30316</v>
      </c>
      <c r="B65" s="20">
        <v>5.7750000000000004</v>
      </c>
      <c r="C65" s="77">
        <f t="shared" si="0"/>
        <v>5.7750000000000003E-2</v>
      </c>
      <c r="D65"/>
      <c r="E65"/>
      <c r="F65"/>
      <c r="G65"/>
    </row>
    <row r="66" spans="1:7" s="17" customFormat="1">
      <c r="A66" s="73">
        <v>30681</v>
      </c>
      <c r="B66" s="20">
        <v>6.6675000000000004</v>
      </c>
      <c r="C66" s="77">
        <f t="shared" si="0"/>
        <v>6.6674999999999998E-2</v>
      </c>
      <c r="D66"/>
      <c r="E66"/>
      <c r="F66"/>
      <c r="G66"/>
    </row>
    <row r="67" spans="1:7" s="17" customFormat="1">
      <c r="A67" s="73">
        <v>31047</v>
      </c>
      <c r="B67" s="20">
        <v>8.1116666666666664</v>
      </c>
      <c r="C67" s="77">
        <f t="shared" si="0"/>
        <v>8.111666666666667E-2</v>
      </c>
      <c r="D67"/>
      <c r="E67"/>
      <c r="F67"/>
      <c r="G67"/>
    </row>
    <row r="68" spans="1:7" s="17" customFormat="1">
      <c r="A68" s="73">
        <v>31412</v>
      </c>
      <c r="B68" s="20">
        <v>7.4933333333333332</v>
      </c>
      <c r="C68" s="77">
        <f t="shared" si="0"/>
        <v>7.4933333333333338E-2</v>
      </c>
      <c r="D68"/>
      <c r="E68"/>
      <c r="F68"/>
      <c r="G68"/>
    </row>
    <row r="69" spans="1:7" s="17" customFormat="1">
      <c r="A69" s="73">
        <v>31777</v>
      </c>
      <c r="B69" s="20">
        <v>5.375</v>
      </c>
      <c r="C69" s="77">
        <f t="shared" si="0"/>
        <v>5.3749999999999999E-2</v>
      </c>
      <c r="D69"/>
      <c r="E69"/>
      <c r="F69"/>
      <c r="G69"/>
    </row>
    <row r="70" spans="1:7" s="17" customFormat="1">
      <c r="A70" s="73">
        <v>32142</v>
      </c>
      <c r="B70" s="20">
        <v>3.4316666666666666</v>
      </c>
      <c r="C70" s="77">
        <f t="shared" si="0"/>
        <v>3.4316666666666669E-2</v>
      </c>
      <c r="D70"/>
      <c r="E70"/>
      <c r="F70"/>
      <c r="G70"/>
    </row>
    <row r="71" spans="1:7" s="17" customFormat="1">
      <c r="A71" s="73">
        <v>32508</v>
      </c>
      <c r="B71" s="20">
        <v>2.9975000000000001</v>
      </c>
      <c r="C71" s="77">
        <f t="shared" si="0"/>
        <v>2.9975000000000002E-2</v>
      </c>
      <c r="D71"/>
      <c r="E71"/>
      <c r="F71"/>
      <c r="G71"/>
    </row>
    <row r="72" spans="1:7" s="17" customFormat="1">
      <c r="A72" s="73">
        <v>32873</v>
      </c>
      <c r="B72" s="20">
        <v>4.246666666666667</v>
      </c>
      <c r="C72" s="77">
        <f t="shared" si="0"/>
        <v>4.2466666666666673E-2</v>
      </c>
      <c r="D72"/>
      <c r="E72"/>
      <c r="F72"/>
      <c r="G72"/>
    </row>
    <row r="73" spans="1:7" s="17" customFormat="1">
      <c r="A73" s="73">
        <v>33238</v>
      </c>
      <c r="B73" s="20">
        <v>5.49</v>
      </c>
      <c r="C73" s="77">
        <f t="shared" si="0"/>
        <v>5.4900000000000004E-2</v>
      </c>
      <c r="D73"/>
      <c r="E73"/>
      <c r="F73"/>
      <c r="G73"/>
    </row>
    <row r="74" spans="1:7" s="17" customFormat="1">
      <c r="A74" s="73">
        <v>33603</v>
      </c>
      <c r="B74" s="20">
        <v>5.0058333333333334</v>
      </c>
      <c r="C74" s="77">
        <f t="shared" si="0"/>
        <v>5.0058333333333337E-2</v>
      </c>
      <c r="D74"/>
      <c r="E74"/>
      <c r="F74"/>
      <c r="G74"/>
    </row>
    <row r="75" spans="1:7" s="17" customFormat="1">
      <c r="A75" s="73">
        <v>33969</v>
      </c>
      <c r="B75" s="20">
        <v>5.0608333333333331</v>
      </c>
      <c r="C75" s="77">
        <f t="shared" si="0"/>
        <v>5.0608333333333332E-2</v>
      </c>
      <c r="D75"/>
      <c r="E75"/>
      <c r="F75"/>
      <c r="G75"/>
    </row>
    <row r="76" spans="1:7" s="17" customFormat="1">
      <c r="A76" s="73">
        <v>34334</v>
      </c>
      <c r="B76" s="20">
        <v>4.7766666666666664</v>
      </c>
      <c r="C76" s="77">
        <f t="shared" si="0"/>
        <v>4.7766666666666666E-2</v>
      </c>
      <c r="D76"/>
      <c r="E76"/>
      <c r="F76"/>
      <c r="G76"/>
    </row>
    <row r="77" spans="1:7" s="17" customFormat="1">
      <c r="A77" s="73">
        <v>34699</v>
      </c>
      <c r="B77" s="20">
        <v>4.6383333333333336</v>
      </c>
      <c r="C77" s="77">
        <f t="shared" ref="C77:C98" si="1">B77/100</f>
        <v>4.6383333333333339E-2</v>
      </c>
      <c r="D77"/>
      <c r="E77"/>
      <c r="F77"/>
      <c r="G77"/>
    </row>
    <row r="78" spans="1:7" s="17" customFormat="1">
      <c r="A78" s="73">
        <v>35064</v>
      </c>
      <c r="B78" s="20">
        <v>5.8166666666666664</v>
      </c>
      <c r="C78" s="77">
        <f t="shared" si="1"/>
        <v>5.8166666666666665E-2</v>
      </c>
      <c r="D78"/>
      <c r="E78"/>
      <c r="F78"/>
      <c r="G78"/>
    </row>
    <row r="79" spans="1:7" s="17" customFormat="1">
      <c r="A79" s="73">
        <v>35430</v>
      </c>
      <c r="B79" s="20">
        <v>3.3883333333333332</v>
      </c>
      <c r="C79" s="77">
        <f t="shared" si="1"/>
        <v>3.3883333333333335E-2</v>
      </c>
      <c r="D79"/>
      <c r="E79"/>
      <c r="F79"/>
      <c r="G79"/>
    </row>
    <row r="80" spans="1:7" s="17" customFormat="1">
      <c r="A80" s="73">
        <v>35795</v>
      </c>
      <c r="B80" s="20">
        <v>1.6025</v>
      </c>
      <c r="C80" s="77">
        <f t="shared" si="1"/>
        <v>1.6025000000000001E-2</v>
      </c>
      <c r="D80"/>
      <c r="E80"/>
      <c r="F80"/>
      <c r="G80"/>
    </row>
    <row r="81" spans="1:7" s="17" customFormat="1">
      <c r="A81" s="73">
        <v>36160</v>
      </c>
      <c r="B81" s="20">
        <v>1.0108333333333333</v>
      </c>
      <c r="C81" s="77">
        <f t="shared" si="1"/>
        <v>1.0108333333333332E-2</v>
      </c>
      <c r="D81"/>
      <c r="E81"/>
      <c r="F81"/>
      <c r="G81"/>
    </row>
    <row r="82" spans="1:7" s="17" customFormat="1">
      <c r="A82" s="73">
        <v>36525</v>
      </c>
      <c r="B82" s="20">
        <v>1.3716666666666666</v>
      </c>
      <c r="C82" s="77">
        <f t="shared" si="1"/>
        <v>1.3716666666666665E-2</v>
      </c>
      <c r="D82"/>
      <c r="E82"/>
      <c r="F82"/>
      <c r="G82"/>
    </row>
    <row r="83" spans="1:7" s="17" customFormat="1">
      <c r="A83" s="73">
        <v>36891</v>
      </c>
      <c r="B83" s="20">
        <v>3.1466666666666665</v>
      </c>
      <c r="C83" s="77">
        <f t="shared" si="1"/>
        <v>3.1466666666666664E-2</v>
      </c>
      <c r="D83"/>
      <c r="E83"/>
      <c r="F83"/>
      <c r="G83"/>
    </row>
    <row r="84" spans="1:7" s="17" customFormat="1">
      <c r="A84" s="73">
        <v>37256</v>
      </c>
      <c r="B84" s="20">
        <v>4.7266666666666666</v>
      </c>
      <c r="C84" s="77">
        <f t="shared" si="1"/>
        <v>4.7266666666666665E-2</v>
      </c>
      <c r="D84"/>
      <c r="E84"/>
      <c r="F84"/>
      <c r="G84"/>
    </row>
    <row r="85" spans="1:7" s="17" customFormat="1">
      <c r="A85" s="73">
        <v>37621</v>
      </c>
      <c r="B85" s="20">
        <v>4.3533333333333335</v>
      </c>
      <c r="C85" s="77">
        <f t="shared" si="1"/>
        <v>4.3533333333333334E-2</v>
      </c>
      <c r="D85"/>
      <c r="E85"/>
      <c r="F85"/>
      <c r="G85"/>
    </row>
    <row r="86" spans="1:7" s="17" customFormat="1">
      <c r="A86" s="73">
        <v>37986</v>
      </c>
      <c r="B86" s="20">
        <v>1.365</v>
      </c>
      <c r="C86" s="77">
        <f t="shared" si="1"/>
        <v>1.3650000000000001E-2</v>
      </c>
      <c r="D86"/>
      <c r="E86"/>
      <c r="F86"/>
      <c r="G86"/>
    </row>
    <row r="87" spans="1:7" s="17" customFormat="1">
      <c r="A87" s="73">
        <v>38352</v>
      </c>
      <c r="B87" s="20">
        <v>0.15</v>
      </c>
      <c r="C87" s="77">
        <f t="shared" si="1"/>
        <v>1.5E-3</v>
      </c>
      <c r="D87"/>
      <c r="E87"/>
      <c r="F87"/>
      <c r="G87"/>
    </row>
    <row r="88" spans="1:7" s="17" customFormat="1">
      <c r="A88" s="73">
        <v>38717</v>
      </c>
      <c r="B88" s="20">
        <v>0.13666666666666666</v>
      </c>
      <c r="C88" s="77">
        <f t="shared" si="1"/>
        <v>1.3666666666666666E-3</v>
      </c>
      <c r="D88"/>
      <c r="E88"/>
      <c r="F88"/>
      <c r="G88"/>
    </row>
    <row r="89" spans="1:7" s="17" customFormat="1">
      <c r="A89" s="73">
        <v>39082</v>
      </c>
      <c r="B89" s="20">
        <v>5.2499999999999998E-2</v>
      </c>
      <c r="C89" s="77">
        <f t="shared" si="1"/>
        <v>5.2499999999999997E-4</v>
      </c>
      <c r="D89"/>
      <c r="E89"/>
      <c r="F89"/>
      <c r="G89"/>
    </row>
    <row r="90" spans="1:7" s="17" customFormat="1">
      <c r="A90" s="73">
        <v>39447</v>
      </c>
      <c r="B90" s="20">
        <v>8.5833333333333331E-2</v>
      </c>
      <c r="C90" s="77">
        <f t="shared" si="1"/>
        <v>8.5833333333333334E-4</v>
      </c>
      <c r="D90"/>
      <c r="E90"/>
      <c r="F90"/>
      <c r="G90"/>
    </row>
    <row r="91" spans="1:7" s="17" customFormat="1">
      <c r="A91" s="73">
        <v>39813</v>
      </c>
      <c r="B91" s="20">
        <v>5.8333333333333334E-2</v>
      </c>
      <c r="C91" s="77">
        <f t="shared" si="1"/>
        <v>5.8333333333333338E-4</v>
      </c>
      <c r="D91"/>
      <c r="E91"/>
      <c r="F91"/>
      <c r="G91"/>
    </row>
    <row r="92" spans="1:7" s="17" customFormat="1">
      <c r="A92" s="73">
        <v>40178</v>
      </c>
      <c r="B92" s="20">
        <v>3.2500000000000001E-2</v>
      </c>
      <c r="C92" s="77">
        <f t="shared" si="1"/>
        <v>3.2499999999999999E-4</v>
      </c>
      <c r="D92"/>
      <c r="E92"/>
      <c r="F92"/>
      <c r="G92"/>
    </row>
    <row r="93" spans="1:7" s="17" customFormat="1">
      <c r="A93" s="73">
        <v>40543</v>
      </c>
      <c r="B93" s="20">
        <v>5.2499999999999998E-2</v>
      </c>
      <c r="C93" s="77">
        <f t="shared" si="1"/>
        <v>5.2499999999999997E-4</v>
      </c>
      <c r="D93"/>
      <c r="E93"/>
      <c r="F93"/>
      <c r="G93"/>
    </row>
    <row r="94" spans="1:7" s="17" customFormat="1">
      <c r="A94" s="73">
        <v>40908</v>
      </c>
      <c r="B94" s="20">
        <v>0.3175</v>
      </c>
      <c r="C94" s="77">
        <f t="shared" si="1"/>
        <v>3.1749999999999999E-3</v>
      </c>
      <c r="D94"/>
      <c r="E94"/>
      <c r="F94"/>
      <c r="G94"/>
    </row>
    <row r="95" spans="1:7" s="17" customFormat="1">
      <c r="A95" s="73">
        <v>41274</v>
      </c>
      <c r="B95" s="20">
        <v>0.93083333333333329</v>
      </c>
      <c r="C95" s="77">
        <f t="shared" si="1"/>
        <v>9.3083333333333334E-3</v>
      </c>
      <c r="D95"/>
      <c r="E95"/>
      <c r="F95"/>
      <c r="G95"/>
    </row>
    <row r="96" spans="1:7" s="17" customFormat="1">
      <c r="A96" s="73">
        <v>41639</v>
      </c>
      <c r="B96" s="20">
        <v>1.9391666666666667</v>
      </c>
      <c r="C96" s="77">
        <f t="shared" si="1"/>
        <v>1.9391666666666668E-2</v>
      </c>
      <c r="D96"/>
      <c r="E96"/>
      <c r="F96"/>
      <c r="G96"/>
    </row>
    <row r="97" spans="1:7" s="17" customFormat="1">
      <c r="A97" s="73">
        <v>42004</v>
      </c>
      <c r="B97" s="75">
        <v>2.06</v>
      </c>
      <c r="C97" s="77">
        <f t="shared" si="1"/>
        <v>2.06E-2</v>
      </c>
      <c r="D97"/>
      <c r="E97"/>
      <c r="F97"/>
      <c r="G97"/>
    </row>
    <row r="98" spans="1:7" s="17" customFormat="1">
      <c r="A98" s="91">
        <v>42369</v>
      </c>
      <c r="B98" s="20">
        <v>1.52</v>
      </c>
      <c r="C98" s="77">
        <f t="shared" si="1"/>
        <v>1.52E-2</v>
      </c>
      <c r="D98"/>
      <c r="E98"/>
      <c r="F98"/>
      <c r="G98"/>
    </row>
    <row r="99" spans="1:7" s="17" customFormat="1">
      <c r="A99"/>
      <c r="B99"/>
      <c r="D99"/>
      <c r="E99"/>
      <c r="F99"/>
      <c r="G99"/>
    </row>
    <row r="100" spans="1:7" s="17" customFormat="1">
      <c r="A100"/>
      <c r="B100"/>
      <c r="D100"/>
      <c r="E100"/>
      <c r="F100"/>
      <c r="G100"/>
    </row>
    <row r="101" spans="1:7" s="17" customFormat="1">
      <c r="A101"/>
      <c r="B101"/>
      <c r="D101"/>
      <c r="E101"/>
      <c r="F101"/>
      <c r="G101"/>
    </row>
    <row r="102" spans="1:7" s="17" customFormat="1">
      <c r="A102"/>
      <c r="B102"/>
      <c r="D102"/>
      <c r="E102"/>
      <c r="F102"/>
      <c r="G102"/>
    </row>
    <row r="103" spans="1:7" s="17" customFormat="1">
      <c r="A103"/>
      <c r="B103"/>
      <c r="D103"/>
      <c r="E103"/>
      <c r="F103"/>
      <c r="G103"/>
    </row>
    <row r="104" spans="1:7" s="17" customFormat="1">
      <c r="A104"/>
      <c r="B104"/>
      <c r="D104"/>
      <c r="E104"/>
      <c r="F104"/>
      <c r="G104"/>
    </row>
    <row r="105" spans="1:7" s="17" customFormat="1">
      <c r="A105"/>
      <c r="B105"/>
      <c r="D105"/>
      <c r="E105"/>
      <c r="F105"/>
      <c r="G105"/>
    </row>
    <row r="106" spans="1:7" s="17" customFormat="1">
      <c r="A106"/>
      <c r="B106"/>
      <c r="D106"/>
      <c r="E106"/>
      <c r="F106"/>
      <c r="G106"/>
    </row>
    <row r="107" spans="1:7" s="17" customFormat="1">
      <c r="A107"/>
      <c r="B107"/>
      <c r="D107"/>
      <c r="E107"/>
      <c r="F107"/>
      <c r="G107"/>
    </row>
    <row r="108" spans="1:7" s="17" customFormat="1">
      <c r="A108"/>
      <c r="B108"/>
      <c r="D108"/>
      <c r="E108"/>
      <c r="F108"/>
      <c r="G108"/>
    </row>
    <row r="109" spans="1:7" s="17" customFormat="1">
      <c r="A109"/>
      <c r="B109"/>
      <c r="D109"/>
      <c r="E109"/>
      <c r="F109"/>
      <c r="G109"/>
    </row>
    <row r="110" spans="1:7" s="17" customFormat="1">
      <c r="A110"/>
      <c r="B110"/>
      <c r="D110"/>
      <c r="E110"/>
      <c r="F110"/>
      <c r="G110"/>
    </row>
    <row r="111" spans="1:7" s="17" customFormat="1">
      <c r="A111"/>
      <c r="B111"/>
      <c r="D111"/>
      <c r="E111"/>
      <c r="F111"/>
      <c r="G111"/>
    </row>
    <row r="112" spans="1:7" s="17" customFormat="1">
      <c r="A112"/>
      <c r="B112"/>
      <c r="D112"/>
      <c r="E112"/>
      <c r="F112"/>
      <c r="G112"/>
    </row>
    <row r="113" spans="1:7" s="17" customFormat="1">
      <c r="A113"/>
      <c r="B113"/>
      <c r="D113"/>
      <c r="E113"/>
      <c r="F113"/>
      <c r="G113"/>
    </row>
    <row r="114" spans="1:7" s="17" customFormat="1">
      <c r="A114"/>
      <c r="B114"/>
      <c r="D114"/>
      <c r="E114"/>
      <c r="F114"/>
      <c r="G114"/>
    </row>
    <row r="115" spans="1:7" s="17" customFormat="1">
      <c r="A115"/>
      <c r="B115"/>
      <c r="D115"/>
      <c r="E115"/>
      <c r="F115"/>
      <c r="G115"/>
    </row>
    <row r="116" spans="1:7" s="17" customFormat="1">
      <c r="A116"/>
      <c r="B116"/>
      <c r="D116"/>
      <c r="E116"/>
      <c r="F116"/>
      <c r="G116"/>
    </row>
    <row r="117" spans="1:7" s="17" customFormat="1">
      <c r="A117"/>
      <c r="B117"/>
      <c r="D117"/>
      <c r="E117"/>
      <c r="F117"/>
      <c r="G117"/>
    </row>
    <row r="118" spans="1:7" s="17" customFormat="1">
      <c r="A118"/>
      <c r="B118"/>
      <c r="D118"/>
      <c r="E118"/>
      <c r="F118"/>
      <c r="G118"/>
    </row>
    <row r="119" spans="1:7" s="17" customFormat="1">
      <c r="A119"/>
      <c r="B119"/>
      <c r="D119"/>
      <c r="E119"/>
      <c r="F119"/>
      <c r="G119"/>
    </row>
    <row r="120" spans="1:7" s="17" customFormat="1">
      <c r="A120"/>
      <c r="B120"/>
      <c r="D120"/>
      <c r="E120"/>
      <c r="F120"/>
      <c r="G120"/>
    </row>
    <row r="121" spans="1:7" s="17" customFormat="1">
      <c r="A121"/>
      <c r="B121"/>
      <c r="D121"/>
      <c r="E121"/>
      <c r="F121"/>
      <c r="G121"/>
    </row>
    <row r="122" spans="1:7" s="17" customFormat="1">
      <c r="A122"/>
      <c r="B122"/>
      <c r="D122"/>
      <c r="E122"/>
      <c r="F122"/>
      <c r="G122"/>
    </row>
    <row r="123" spans="1:7" s="17" customFormat="1">
      <c r="A123"/>
      <c r="B123"/>
      <c r="D123"/>
      <c r="E123"/>
      <c r="F123"/>
      <c r="G123"/>
    </row>
    <row r="124" spans="1:7" s="17" customFormat="1">
      <c r="A124"/>
      <c r="B124"/>
      <c r="D124"/>
      <c r="E124"/>
      <c r="F124"/>
      <c r="G124"/>
    </row>
    <row r="125" spans="1:7" s="17" customFormat="1">
      <c r="A125"/>
      <c r="B125"/>
      <c r="D125"/>
      <c r="E125"/>
      <c r="F125"/>
      <c r="G125"/>
    </row>
    <row r="126" spans="1:7" s="17" customFormat="1">
      <c r="A126"/>
      <c r="B126"/>
      <c r="D126"/>
      <c r="E126"/>
      <c r="F126"/>
      <c r="G126"/>
    </row>
    <row r="127" spans="1:7" s="17" customFormat="1">
      <c r="A127"/>
      <c r="B127"/>
      <c r="D127"/>
      <c r="E127"/>
      <c r="F127"/>
      <c r="G127"/>
    </row>
    <row r="128" spans="1:7" s="17" customFormat="1">
      <c r="A128"/>
      <c r="B128"/>
      <c r="D128"/>
      <c r="E128"/>
      <c r="F128"/>
      <c r="G128"/>
    </row>
    <row r="129" spans="1:7" s="17" customFormat="1">
      <c r="A129"/>
      <c r="B129"/>
      <c r="D129"/>
      <c r="E129"/>
      <c r="F129"/>
      <c r="G129"/>
    </row>
    <row r="130" spans="1:7" s="17" customFormat="1">
      <c r="A130"/>
      <c r="B130"/>
      <c r="D130"/>
      <c r="E130"/>
      <c r="F130"/>
      <c r="G130"/>
    </row>
    <row r="131" spans="1:7" s="17" customFormat="1">
      <c r="A131"/>
      <c r="B131"/>
      <c r="D131"/>
      <c r="E131"/>
      <c r="F131"/>
      <c r="G131"/>
    </row>
    <row r="132" spans="1:7" s="17" customFormat="1">
      <c r="A132"/>
      <c r="B132"/>
      <c r="D132"/>
      <c r="E132"/>
      <c r="F132"/>
      <c r="G132"/>
    </row>
    <row r="133" spans="1:7" s="17" customFormat="1">
      <c r="A133"/>
      <c r="B133"/>
      <c r="D133"/>
      <c r="E133"/>
      <c r="F133"/>
      <c r="G133"/>
    </row>
    <row r="134" spans="1:7" s="17" customFormat="1">
      <c r="A134"/>
      <c r="B134"/>
      <c r="D134"/>
      <c r="E134"/>
      <c r="F134"/>
      <c r="G134"/>
    </row>
    <row r="135" spans="1:7" s="17" customFormat="1">
      <c r="A135"/>
      <c r="B135"/>
      <c r="D135"/>
      <c r="E135"/>
      <c r="F135"/>
      <c r="G135"/>
    </row>
    <row r="136" spans="1:7" s="17" customFormat="1">
      <c r="A136"/>
      <c r="B136"/>
      <c r="D136"/>
      <c r="E136"/>
      <c r="F136"/>
      <c r="G136"/>
    </row>
    <row r="137" spans="1:7" s="17" customFormat="1">
      <c r="A137"/>
      <c r="B137"/>
      <c r="D137"/>
      <c r="E137"/>
      <c r="F137"/>
      <c r="G137"/>
    </row>
    <row r="138" spans="1:7" s="17" customFormat="1">
      <c r="A138"/>
      <c r="B138"/>
      <c r="D138"/>
      <c r="E138"/>
      <c r="F138"/>
      <c r="G138"/>
    </row>
    <row r="139" spans="1:7" s="17" customFormat="1">
      <c r="A139"/>
      <c r="B139"/>
      <c r="D139"/>
      <c r="E139"/>
      <c r="F139"/>
      <c r="G139"/>
    </row>
    <row r="140" spans="1:7" s="17" customFormat="1">
      <c r="A140"/>
      <c r="B140"/>
      <c r="D140"/>
      <c r="E140"/>
      <c r="F140"/>
      <c r="G140"/>
    </row>
    <row r="141" spans="1:7" s="17" customFormat="1">
      <c r="A141"/>
      <c r="B141"/>
      <c r="D141"/>
      <c r="E141"/>
      <c r="F141"/>
      <c r="G141"/>
    </row>
    <row r="142" spans="1:7" s="17" customFormat="1">
      <c r="A142"/>
      <c r="B142"/>
      <c r="D142"/>
      <c r="E142"/>
      <c r="F142"/>
      <c r="G142"/>
    </row>
    <row r="143" spans="1:7" s="17" customFormat="1">
      <c r="A143"/>
      <c r="B143"/>
      <c r="D143"/>
      <c r="E143"/>
      <c r="F143"/>
      <c r="G143"/>
    </row>
    <row r="144" spans="1:7" s="17" customFormat="1">
      <c r="A144"/>
      <c r="B144"/>
      <c r="D144"/>
      <c r="E144"/>
      <c r="F144"/>
      <c r="G144"/>
    </row>
    <row r="145" spans="1:7" s="17" customFormat="1">
      <c r="A145"/>
      <c r="B145"/>
      <c r="D145"/>
      <c r="E145"/>
      <c r="F145"/>
      <c r="G145"/>
    </row>
    <row r="146" spans="1:7" s="17" customFormat="1">
      <c r="A146"/>
      <c r="B146"/>
      <c r="D146"/>
      <c r="E146"/>
      <c r="F146"/>
      <c r="G146"/>
    </row>
    <row r="147" spans="1:7" s="17" customFormat="1">
      <c r="A147"/>
      <c r="B147"/>
      <c r="D147"/>
      <c r="E147"/>
      <c r="F147"/>
      <c r="G147"/>
    </row>
    <row r="148" spans="1:7" s="17" customFormat="1">
      <c r="A148"/>
      <c r="B148"/>
      <c r="D148"/>
      <c r="E148"/>
      <c r="F148"/>
      <c r="G148"/>
    </row>
    <row r="149" spans="1:7" s="17" customFormat="1">
      <c r="A149"/>
      <c r="B149"/>
      <c r="D149"/>
      <c r="E149"/>
      <c r="F149"/>
      <c r="G149"/>
    </row>
    <row r="150" spans="1:7" s="17" customFormat="1">
      <c r="A150"/>
      <c r="B150"/>
      <c r="D150"/>
      <c r="E150"/>
      <c r="F150"/>
      <c r="G150"/>
    </row>
    <row r="151" spans="1:7" s="17" customFormat="1">
      <c r="A151"/>
      <c r="B151"/>
      <c r="D151"/>
      <c r="E151"/>
      <c r="F151"/>
      <c r="G151"/>
    </row>
    <row r="152" spans="1:7" s="17" customFormat="1">
      <c r="A152"/>
      <c r="B152"/>
      <c r="D152"/>
      <c r="E152"/>
      <c r="F152"/>
      <c r="G152"/>
    </row>
    <row r="153" spans="1:7" s="17" customFormat="1">
      <c r="A153"/>
      <c r="B153"/>
      <c r="D153"/>
      <c r="E153"/>
      <c r="F153"/>
      <c r="G153"/>
    </row>
    <row r="154" spans="1:7" s="17" customFormat="1">
      <c r="A154"/>
      <c r="B154"/>
      <c r="D154"/>
      <c r="E154"/>
      <c r="F154"/>
      <c r="G154"/>
    </row>
    <row r="155" spans="1:7" s="17" customFormat="1">
      <c r="A155"/>
      <c r="B155"/>
      <c r="D155"/>
      <c r="E155"/>
      <c r="F155"/>
      <c r="G155"/>
    </row>
    <row r="156" spans="1:7" s="17" customFormat="1">
      <c r="A156"/>
      <c r="B156"/>
      <c r="D156"/>
      <c r="E156"/>
      <c r="F156"/>
      <c r="G156"/>
    </row>
    <row r="157" spans="1:7" s="17" customFormat="1">
      <c r="A157"/>
      <c r="B157"/>
      <c r="D157"/>
      <c r="E157"/>
      <c r="F157"/>
      <c r="G157"/>
    </row>
    <row r="158" spans="1:7" s="17" customFormat="1">
      <c r="A158"/>
      <c r="B158"/>
      <c r="D158"/>
      <c r="E158"/>
      <c r="F158"/>
      <c r="G158"/>
    </row>
    <row r="159" spans="1:7" s="17" customFormat="1">
      <c r="A159"/>
      <c r="B159"/>
      <c r="D159"/>
      <c r="E159"/>
      <c r="F159"/>
      <c r="G159"/>
    </row>
    <row r="160" spans="1:7" s="17" customFormat="1">
      <c r="A160"/>
      <c r="B160"/>
      <c r="D160"/>
      <c r="E160"/>
      <c r="F160"/>
      <c r="G160"/>
    </row>
    <row r="161" spans="1:7" s="17" customFormat="1">
      <c r="A161"/>
      <c r="B161"/>
      <c r="D161"/>
      <c r="E161"/>
      <c r="F161"/>
      <c r="G161"/>
    </row>
    <row r="162" spans="1:7" s="17" customFormat="1">
      <c r="A162"/>
      <c r="B162"/>
      <c r="D162"/>
      <c r="E162"/>
      <c r="F162"/>
      <c r="G162"/>
    </row>
    <row r="163" spans="1:7" s="17" customFormat="1">
      <c r="A163"/>
      <c r="B163"/>
      <c r="D163"/>
      <c r="E163"/>
      <c r="F163"/>
      <c r="G163"/>
    </row>
    <row r="164" spans="1:7" s="17" customFormat="1">
      <c r="A164"/>
      <c r="B164"/>
      <c r="D164"/>
      <c r="E164"/>
      <c r="F164"/>
      <c r="G164"/>
    </row>
    <row r="165" spans="1:7" s="17" customFormat="1">
      <c r="A165"/>
      <c r="B165"/>
      <c r="D165"/>
      <c r="E165"/>
      <c r="F165"/>
      <c r="G165"/>
    </row>
    <row r="166" spans="1:7" s="17" customFormat="1">
      <c r="A166"/>
      <c r="B166"/>
      <c r="D166"/>
      <c r="E166"/>
      <c r="F166"/>
      <c r="G166"/>
    </row>
    <row r="167" spans="1:7" s="17" customFormat="1">
      <c r="A167"/>
      <c r="B167"/>
      <c r="D167"/>
      <c r="E167"/>
      <c r="F167"/>
      <c r="G167"/>
    </row>
    <row r="168" spans="1:7" s="17" customFormat="1">
      <c r="A168"/>
      <c r="B168"/>
      <c r="D168"/>
      <c r="E168"/>
      <c r="F168"/>
      <c r="G168"/>
    </row>
    <row r="169" spans="1:7" s="17" customFormat="1">
      <c r="A169"/>
      <c r="B169"/>
      <c r="D169"/>
      <c r="E169"/>
      <c r="F169"/>
      <c r="G169"/>
    </row>
    <row r="170" spans="1:7" s="17" customFormat="1">
      <c r="A170"/>
      <c r="B170"/>
      <c r="D170"/>
      <c r="E170"/>
      <c r="F170"/>
      <c r="G170"/>
    </row>
    <row r="171" spans="1:7" s="17" customFormat="1">
      <c r="A171"/>
      <c r="B171"/>
      <c r="D171"/>
      <c r="E171"/>
      <c r="F171"/>
      <c r="G171"/>
    </row>
    <row r="172" spans="1:7" s="17" customFormat="1">
      <c r="A172"/>
      <c r="B172"/>
      <c r="D172"/>
      <c r="E172"/>
      <c r="F172"/>
      <c r="G172"/>
    </row>
    <row r="173" spans="1:7" s="17" customFormat="1">
      <c r="A173"/>
      <c r="B173"/>
      <c r="D173"/>
      <c r="E173"/>
      <c r="F173"/>
      <c r="G173"/>
    </row>
    <row r="174" spans="1:7" s="17" customFormat="1">
      <c r="A174"/>
      <c r="B174"/>
      <c r="D174"/>
      <c r="E174"/>
      <c r="F174"/>
      <c r="G174"/>
    </row>
    <row r="175" spans="1:7" s="17" customFormat="1">
      <c r="A175"/>
      <c r="B175"/>
      <c r="D175"/>
      <c r="E175"/>
      <c r="F175"/>
      <c r="G175"/>
    </row>
    <row r="176" spans="1:7" s="17" customFormat="1">
      <c r="A176"/>
      <c r="B176"/>
      <c r="D176"/>
      <c r="E176"/>
      <c r="F176"/>
      <c r="G176"/>
    </row>
    <row r="177" spans="1:7" s="17" customFormat="1">
      <c r="A177"/>
      <c r="B177"/>
      <c r="D177"/>
      <c r="E177"/>
      <c r="F177"/>
      <c r="G177"/>
    </row>
    <row r="178" spans="1:7" s="17" customFormat="1">
      <c r="A178"/>
      <c r="B178"/>
      <c r="D178"/>
      <c r="E178"/>
      <c r="F178"/>
      <c r="G178"/>
    </row>
    <row r="179" spans="1:7" s="17" customFormat="1">
      <c r="A179"/>
      <c r="B179"/>
      <c r="D179"/>
      <c r="E179"/>
      <c r="F179"/>
      <c r="G179"/>
    </row>
    <row r="180" spans="1:7" s="17" customFormat="1">
      <c r="A180"/>
      <c r="B180"/>
      <c r="D180"/>
      <c r="E180"/>
      <c r="F180"/>
      <c r="G180"/>
    </row>
    <row r="181" spans="1:7" s="17" customFormat="1">
      <c r="A181"/>
      <c r="B181"/>
      <c r="D181"/>
      <c r="E181"/>
      <c r="F181"/>
      <c r="G181"/>
    </row>
    <row r="182" spans="1:7" s="17" customFormat="1">
      <c r="A182"/>
      <c r="B182"/>
      <c r="D182"/>
      <c r="E182"/>
      <c r="F182"/>
      <c r="G182"/>
    </row>
    <row r="183" spans="1:7" s="17" customFormat="1">
      <c r="A183"/>
      <c r="B183"/>
      <c r="D183"/>
      <c r="E183"/>
      <c r="F183"/>
      <c r="G183"/>
    </row>
    <row r="184" spans="1:7" s="17" customFormat="1">
      <c r="A184"/>
      <c r="B184"/>
      <c r="D184"/>
      <c r="E184"/>
      <c r="F184"/>
      <c r="G184"/>
    </row>
    <row r="185" spans="1:7" s="17" customFormat="1">
      <c r="A185"/>
      <c r="B185"/>
      <c r="D185"/>
      <c r="E185"/>
      <c r="F185"/>
      <c r="G185"/>
    </row>
    <row r="186" spans="1:7" s="17" customFormat="1">
      <c r="A186"/>
      <c r="B186"/>
      <c r="D186"/>
      <c r="E186"/>
      <c r="F186"/>
      <c r="G186"/>
    </row>
    <row r="187" spans="1:7" s="17" customFormat="1">
      <c r="A187"/>
      <c r="B187"/>
      <c r="D187"/>
      <c r="E187"/>
      <c r="F187"/>
      <c r="G187"/>
    </row>
    <row r="188" spans="1:7" s="17" customFormat="1">
      <c r="A188"/>
      <c r="B188"/>
      <c r="D188"/>
      <c r="E188"/>
      <c r="F188"/>
      <c r="G188"/>
    </row>
    <row r="189" spans="1:7" s="17" customFormat="1">
      <c r="A189"/>
      <c r="B189"/>
      <c r="D189"/>
      <c r="E189"/>
      <c r="F189"/>
      <c r="G189"/>
    </row>
    <row r="190" spans="1:7" s="17" customFormat="1">
      <c r="A190"/>
      <c r="B190"/>
      <c r="D190"/>
      <c r="E190"/>
      <c r="F190"/>
      <c r="G190"/>
    </row>
    <row r="191" spans="1:7" s="17" customFormat="1">
      <c r="A191"/>
      <c r="B191"/>
      <c r="D191"/>
      <c r="E191"/>
      <c r="F191"/>
      <c r="G191"/>
    </row>
    <row r="192" spans="1:7" s="17" customFormat="1">
      <c r="A192"/>
      <c r="B192"/>
      <c r="D192"/>
      <c r="E192"/>
      <c r="F192"/>
      <c r="G192"/>
    </row>
    <row r="193" spans="1:7" s="17" customFormat="1">
      <c r="A193"/>
      <c r="B193"/>
      <c r="D193"/>
      <c r="E193"/>
      <c r="F193"/>
      <c r="G193"/>
    </row>
    <row r="194" spans="1:7" s="17" customFormat="1">
      <c r="A194"/>
      <c r="B194"/>
      <c r="D194"/>
      <c r="E194"/>
      <c r="F194"/>
      <c r="G194"/>
    </row>
    <row r="195" spans="1:7" s="17" customFormat="1">
      <c r="A195"/>
      <c r="B195"/>
      <c r="D195"/>
      <c r="E195"/>
      <c r="F195"/>
      <c r="G195"/>
    </row>
    <row r="196" spans="1:7" s="17" customFormat="1">
      <c r="A196"/>
      <c r="B196"/>
      <c r="D196"/>
      <c r="E196"/>
      <c r="F196"/>
      <c r="G196"/>
    </row>
    <row r="197" spans="1:7" s="17" customFormat="1">
      <c r="A197"/>
      <c r="B197"/>
      <c r="D197"/>
      <c r="E197"/>
      <c r="F197"/>
      <c r="G197"/>
    </row>
    <row r="198" spans="1:7" s="17" customFormat="1">
      <c r="A198"/>
      <c r="B198"/>
      <c r="D198"/>
      <c r="E198"/>
      <c r="F198"/>
      <c r="G198"/>
    </row>
    <row r="199" spans="1:7" s="17" customFormat="1">
      <c r="A199"/>
      <c r="B199"/>
      <c r="D199"/>
      <c r="E199"/>
      <c r="F199"/>
      <c r="G199"/>
    </row>
    <row r="200" spans="1:7" s="17" customFormat="1">
      <c r="A200"/>
      <c r="B200"/>
      <c r="D200"/>
      <c r="E200"/>
      <c r="F200"/>
      <c r="G200"/>
    </row>
    <row r="201" spans="1:7" s="17" customFormat="1">
      <c r="A201"/>
      <c r="B201"/>
      <c r="D201"/>
      <c r="E201"/>
      <c r="F201"/>
      <c r="G201"/>
    </row>
    <row r="202" spans="1:7" s="17" customFormat="1">
      <c r="A202"/>
      <c r="B202"/>
      <c r="D202"/>
      <c r="E202"/>
      <c r="F202"/>
      <c r="G202"/>
    </row>
    <row r="203" spans="1:7" s="17" customFormat="1">
      <c r="A203"/>
      <c r="B203"/>
      <c r="D203"/>
      <c r="E203"/>
      <c r="F203"/>
      <c r="G203"/>
    </row>
    <row r="204" spans="1:7" s="17" customFormat="1">
      <c r="A204"/>
      <c r="B204"/>
      <c r="D204"/>
      <c r="E204"/>
      <c r="F204"/>
      <c r="G204"/>
    </row>
    <row r="205" spans="1:7" s="17" customFormat="1">
      <c r="A205"/>
      <c r="B205"/>
      <c r="D205"/>
      <c r="E205"/>
      <c r="F205"/>
      <c r="G205"/>
    </row>
    <row r="206" spans="1:7" s="17" customFormat="1">
      <c r="A206"/>
      <c r="B206"/>
      <c r="D206"/>
      <c r="E206"/>
      <c r="F206"/>
      <c r="G206"/>
    </row>
    <row r="207" spans="1:7" s="17" customFormat="1">
      <c r="A207"/>
      <c r="B207"/>
      <c r="D207"/>
      <c r="E207"/>
      <c r="F207"/>
      <c r="G207"/>
    </row>
    <row r="208" spans="1:7" s="17" customFormat="1">
      <c r="A208"/>
      <c r="B208"/>
      <c r="D208"/>
      <c r="E208"/>
      <c r="F208"/>
      <c r="G208"/>
    </row>
    <row r="209" spans="1:7" s="17" customFormat="1">
      <c r="A209"/>
      <c r="B209"/>
      <c r="D209"/>
      <c r="E209"/>
      <c r="F209"/>
      <c r="G209"/>
    </row>
    <row r="210" spans="1:7" s="17" customFormat="1">
      <c r="A210"/>
      <c r="B210"/>
      <c r="D210"/>
      <c r="E210"/>
      <c r="F210"/>
      <c r="G210"/>
    </row>
    <row r="211" spans="1:7" s="17" customFormat="1">
      <c r="A211"/>
      <c r="B211"/>
      <c r="D211"/>
      <c r="E211"/>
      <c r="F211"/>
      <c r="G211"/>
    </row>
    <row r="212" spans="1:7" s="17" customFormat="1">
      <c r="A212"/>
      <c r="B212"/>
      <c r="D212"/>
      <c r="E212"/>
      <c r="F212"/>
      <c r="G212"/>
    </row>
    <row r="213" spans="1:7" s="17" customFormat="1">
      <c r="A213"/>
      <c r="B213"/>
      <c r="D213"/>
      <c r="E213"/>
      <c r="F213"/>
      <c r="G213"/>
    </row>
    <row r="214" spans="1:7" s="17" customFormat="1">
      <c r="A214"/>
      <c r="B214"/>
      <c r="D214"/>
      <c r="E214"/>
      <c r="F214"/>
      <c r="G214"/>
    </row>
    <row r="215" spans="1:7" s="17" customFormat="1">
      <c r="A215"/>
      <c r="B215"/>
      <c r="D215"/>
      <c r="E215"/>
      <c r="F215"/>
      <c r="G215"/>
    </row>
    <row r="216" spans="1:7" s="17" customFormat="1">
      <c r="A216"/>
      <c r="B216"/>
      <c r="D216"/>
      <c r="E216"/>
      <c r="F216"/>
      <c r="G216"/>
    </row>
    <row r="217" spans="1:7" s="17" customFormat="1">
      <c r="A217"/>
      <c r="B217"/>
      <c r="D217"/>
      <c r="E217"/>
      <c r="F217"/>
      <c r="G217"/>
    </row>
    <row r="218" spans="1:7" s="17" customFormat="1">
      <c r="A218"/>
      <c r="B218"/>
      <c r="D218"/>
      <c r="E218"/>
      <c r="F218"/>
      <c r="G218"/>
    </row>
    <row r="219" spans="1:7" s="17" customFormat="1">
      <c r="A219"/>
      <c r="B219"/>
      <c r="D219"/>
      <c r="E219"/>
      <c r="F219"/>
      <c r="G219"/>
    </row>
    <row r="220" spans="1:7" s="17" customFormat="1">
      <c r="A220"/>
      <c r="B220"/>
      <c r="D220"/>
      <c r="E220"/>
      <c r="F220"/>
      <c r="G220"/>
    </row>
    <row r="221" spans="1:7" s="17" customFormat="1">
      <c r="A221"/>
      <c r="B221"/>
      <c r="D221"/>
      <c r="E221"/>
      <c r="F221"/>
      <c r="G221"/>
    </row>
    <row r="222" spans="1:7" s="17" customFormat="1">
      <c r="A222"/>
      <c r="B222"/>
      <c r="D222"/>
      <c r="E222"/>
      <c r="F222"/>
      <c r="G222"/>
    </row>
    <row r="223" spans="1:7" s="17" customFormat="1">
      <c r="A223"/>
      <c r="B223"/>
      <c r="D223"/>
      <c r="E223"/>
      <c r="F223"/>
      <c r="G223"/>
    </row>
    <row r="224" spans="1:7" s="17" customFormat="1">
      <c r="A224"/>
      <c r="B224"/>
      <c r="D224"/>
      <c r="E224"/>
      <c r="F224"/>
      <c r="G224"/>
    </row>
    <row r="225" spans="1:7" s="17" customFormat="1">
      <c r="A225"/>
      <c r="B225"/>
      <c r="D225"/>
      <c r="E225"/>
      <c r="F225"/>
      <c r="G225"/>
    </row>
    <row r="226" spans="1:7" s="17" customFormat="1">
      <c r="A226"/>
      <c r="B226"/>
      <c r="D226"/>
      <c r="E226"/>
      <c r="F226"/>
      <c r="G226"/>
    </row>
    <row r="227" spans="1:7" s="17" customFormat="1">
      <c r="A227"/>
      <c r="B227"/>
      <c r="D227"/>
      <c r="E227"/>
      <c r="F227"/>
      <c r="G227"/>
    </row>
    <row r="228" spans="1:7" s="17" customFormat="1">
      <c r="A228"/>
      <c r="B228"/>
      <c r="D228"/>
      <c r="E228"/>
      <c r="F228"/>
      <c r="G228"/>
    </row>
    <row r="229" spans="1:7" s="17" customFormat="1">
      <c r="A229"/>
      <c r="B229"/>
      <c r="D229"/>
      <c r="E229"/>
      <c r="F229"/>
      <c r="G229"/>
    </row>
    <row r="230" spans="1:7" s="17" customFormat="1">
      <c r="A230"/>
      <c r="B230"/>
      <c r="D230"/>
      <c r="E230"/>
      <c r="F230"/>
      <c r="G230"/>
    </row>
    <row r="231" spans="1:7" s="17" customFormat="1">
      <c r="A231"/>
      <c r="B231"/>
      <c r="D231"/>
      <c r="E231"/>
      <c r="F231"/>
      <c r="G231"/>
    </row>
    <row r="232" spans="1:7" s="17" customFormat="1">
      <c r="A232"/>
      <c r="B232"/>
      <c r="D232"/>
      <c r="E232"/>
      <c r="F232"/>
      <c r="G232"/>
    </row>
    <row r="233" spans="1:7" s="17" customFormat="1">
      <c r="A233"/>
      <c r="B233"/>
      <c r="D233"/>
      <c r="E233"/>
      <c r="F233"/>
      <c r="G233"/>
    </row>
    <row r="234" spans="1:7" s="17" customFormat="1">
      <c r="A234"/>
      <c r="B234"/>
      <c r="D234"/>
      <c r="E234"/>
      <c r="F234"/>
      <c r="G234"/>
    </row>
    <row r="235" spans="1:7" s="17" customFormat="1">
      <c r="A235"/>
      <c r="B235"/>
      <c r="D235"/>
      <c r="E235"/>
      <c r="F235"/>
      <c r="G235"/>
    </row>
    <row r="236" spans="1:7" s="17" customFormat="1">
      <c r="A236"/>
      <c r="B236"/>
      <c r="D236"/>
      <c r="E236"/>
      <c r="F236"/>
      <c r="G236"/>
    </row>
    <row r="237" spans="1:7" s="17" customFormat="1">
      <c r="A237"/>
      <c r="B237"/>
      <c r="D237"/>
      <c r="E237"/>
      <c r="F237"/>
      <c r="G237"/>
    </row>
    <row r="238" spans="1:7" s="17" customFormat="1">
      <c r="A238"/>
      <c r="B238"/>
      <c r="D238"/>
      <c r="E238"/>
      <c r="F238"/>
      <c r="G238"/>
    </row>
    <row r="239" spans="1:7" s="17" customFormat="1">
      <c r="A239"/>
      <c r="B239"/>
      <c r="D239"/>
      <c r="E239"/>
      <c r="F239"/>
      <c r="G239"/>
    </row>
    <row r="240" spans="1:7" s="17" customFormat="1">
      <c r="A240"/>
      <c r="B240"/>
      <c r="D240"/>
      <c r="E240"/>
      <c r="F240"/>
      <c r="G240"/>
    </row>
    <row r="241" spans="1:7" s="17" customFormat="1">
      <c r="A241"/>
      <c r="B241"/>
      <c r="D241"/>
      <c r="E241"/>
      <c r="F241"/>
      <c r="G241"/>
    </row>
    <row r="242" spans="1:7" s="17" customFormat="1">
      <c r="A242"/>
      <c r="B242"/>
      <c r="D242"/>
      <c r="E242"/>
      <c r="F242"/>
      <c r="G242"/>
    </row>
    <row r="243" spans="1:7" s="17" customFormat="1">
      <c r="A243"/>
      <c r="B243"/>
      <c r="D243"/>
      <c r="E243"/>
      <c r="F243"/>
      <c r="G243"/>
    </row>
    <row r="244" spans="1:7" s="17" customFormat="1">
      <c r="A244"/>
      <c r="B244"/>
      <c r="D244"/>
      <c r="E244"/>
      <c r="F244"/>
      <c r="G244"/>
    </row>
    <row r="245" spans="1:7" s="17" customFormat="1">
      <c r="A245"/>
      <c r="B245"/>
      <c r="D245"/>
      <c r="E245"/>
      <c r="F245"/>
      <c r="G245"/>
    </row>
    <row r="246" spans="1:7" s="17" customFormat="1">
      <c r="A246"/>
      <c r="B246"/>
      <c r="D246"/>
      <c r="E246"/>
      <c r="F246"/>
      <c r="G246"/>
    </row>
    <row r="247" spans="1:7" s="17" customFormat="1">
      <c r="A247"/>
      <c r="B247"/>
      <c r="D247"/>
      <c r="E247"/>
      <c r="F247"/>
      <c r="G247"/>
    </row>
    <row r="248" spans="1:7" s="17" customFormat="1">
      <c r="A248"/>
      <c r="B248"/>
      <c r="D248"/>
      <c r="E248"/>
      <c r="F248"/>
      <c r="G248"/>
    </row>
    <row r="249" spans="1:7" s="17" customFormat="1">
      <c r="A249"/>
      <c r="B249"/>
      <c r="D249"/>
      <c r="E249"/>
      <c r="F249"/>
      <c r="G249"/>
    </row>
    <row r="250" spans="1:7" s="17" customFormat="1">
      <c r="A250"/>
      <c r="B250"/>
      <c r="D250"/>
      <c r="E250"/>
      <c r="F250"/>
      <c r="G250"/>
    </row>
    <row r="251" spans="1:7" s="17" customFormat="1">
      <c r="A251"/>
      <c r="B251"/>
      <c r="D251"/>
      <c r="E251"/>
      <c r="F251"/>
      <c r="G251"/>
    </row>
    <row r="252" spans="1:7" s="17" customFormat="1">
      <c r="A252"/>
      <c r="B252"/>
      <c r="D252"/>
      <c r="E252"/>
      <c r="F252"/>
      <c r="G252"/>
    </row>
    <row r="253" spans="1:7" s="17" customFormat="1">
      <c r="A253"/>
      <c r="B253"/>
      <c r="D253"/>
      <c r="E253"/>
      <c r="F253"/>
      <c r="G253"/>
    </row>
    <row r="254" spans="1:7" s="17" customFormat="1">
      <c r="A254"/>
      <c r="B254"/>
      <c r="D254"/>
      <c r="E254"/>
      <c r="F254"/>
      <c r="G254"/>
    </row>
    <row r="255" spans="1:7" s="17" customFormat="1">
      <c r="A255"/>
      <c r="B255"/>
      <c r="D255"/>
      <c r="E255"/>
      <c r="F255"/>
      <c r="G255"/>
    </row>
    <row r="256" spans="1:7" s="17" customFormat="1">
      <c r="A256"/>
      <c r="B256"/>
      <c r="D256"/>
      <c r="E256"/>
      <c r="F256"/>
      <c r="G256"/>
    </row>
    <row r="257" spans="1:7" s="17" customFormat="1">
      <c r="A257"/>
      <c r="B257"/>
      <c r="D257"/>
      <c r="E257"/>
      <c r="F257"/>
      <c r="G257"/>
    </row>
    <row r="258" spans="1:7" s="17" customFormat="1">
      <c r="A258"/>
      <c r="B258"/>
      <c r="D258"/>
      <c r="E258"/>
      <c r="F258"/>
      <c r="G258"/>
    </row>
    <row r="259" spans="1:7" s="17" customFormat="1">
      <c r="A259"/>
      <c r="B259"/>
      <c r="D259"/>
      <c r="E259"/>
      <c r="F259"/>
      <c r="G259"/>
    </row>
    <row r="260" spans="1:7" s="17" customFormat="1">
      <c r="A260"/>
      <c r="B260"/>
      <c r="D260"/>
      <c r="E260"/>
      <c r="F260"/>
      <c r="G260"/>
    </row>
    <row r="261" spans="1:7" s="17" customFormat="1">
      <c r="A261"/>
      <c r="B261"/>
      <c r="D261"/>
      <c r="E261"/>
      <c r="F261"/>
      <c r="G261"/>
    </row>
    <row r="262" spans="1:7" s="17" customFormat="1">
      <c r="A262"/>
      <c r="B262"/>
      <c r="D262"/>
      <c r="E262"/>
      <c r="F262"/>
      <c r="G262"/>
    </row>
    <row r="263" spans="1:7" s="17" customFormat="1">
      <c r="A263"/>
      <c r="B263"/>
      <c r="D263"/>
      <c r="E263"/>
      <c r="F263"/>
      <c r="G263"/>
    </row>
    <row r="264" spans="1:7" s="17" customFormat="1">
      <c r="A264"/>
      <c r="B264"/>
      <c r="D264"/>
      <c r="E264"/>
      <c r="F264"/>
      <c r="G264"/>
    </row>
    <row r="265" spans="1:7" s="17" customFormat="1">
      <c r="A265"/>
      <c r="B265"/>
      <c r="D265"/>
      <c r="E265"/>
      <c r="F265"/>
      <c r="G265"/>
    </row>
    <row r="266" spans="1:7" s="17" customFormat="1">
      <c r="A266"/>
      <c r="B266"/>
      <c r="D266"/>
      <c r="E266"/>
      <c r="F266"/>
      <c r="G266"/>
    </row>
    <row r="267" spans="1:7" s="17" customFormat="1">
      <c r="A267"/>
      <c r="B267"/>
      <c r="D267"/>
      <c r="E267"/>
      <c r="F267"/>
      <c r="G267"/>
    </row>
    <row r="268" spans="1:7" s="17" customFormat="1">
      <c r="A268"/>
      <c r="B268"/>
      <c r="D268"/>
      <c r="E268"/>
      <c r="F268"/>
      <c r="G268"/>
    </row>
    <row r="269" spans="1:7" s="17" customFormat="1">
      <c r="A269"/>
      <c r="B269"/>
      <c r="D269"/>
      <c r="E269"/>
      <c r="F269"/>
      <c r="G269"/>
    </row>
    <row r="270" spans="1:7" s="17" customFormat="1">
      <c r="A270"/>
      <c r="B270"/>
      <c r="D270"/>
      <c r="E270"/>
      <c r="F270"/>
      <c r="G270"/>
    </row>
    <row r="271" spans="1:7" s="17" customFormat="1">
      <c r="A271"/>
      <c r="B271"/>
      <c r="D271"/>
      <c r="E271"/>
      <c r="F271"/>
      <c r="G271"/>
    </row>
    <row r="272" spans="1:7" s="17" customFormat="1">
      <c r="A272"/>
      <c r="B272"/>
      <c r="D272"/>
      <c r="E272"/>
      <c r="F272"/>
      <c r="G272"/>
    </row>
    <row r="273" spans="1:7" s="17" customFormat="1">
      <c r="A273"/>
      <c r="B273"/>
      <c r="D273"/>
      <c r="E273"/>
      <c r="F273"/>
      <c r="G273"/>
    </row>
    <row r="274" spans="1:7" s="17" customFormat="1">
      <c r="A274"/>
      <c r="B274"/>
      <c r="D274"/>
      <c r="E274"/>
      <c r="F274"/>
      <c r="G274"/>
    </row>
    <row r="275" spans="1:7" s="17" customFormat="1">
      <c r="A275"/>
      <c r="B275"/>
      <c r="D275"/>
      <c r="E275"/>
      <c r="F275"/>
      <c r="G275"/>
    </row>
    <row r="276" spans="1:7" s="17" customFormat="1">
      <c r="A276"/>
      <c r="B276"/>
      <c r="D276"/>
      <c r="E276"/>
      <c r="F276"/>
      <c r="G276"/>
    </row>
    <row r="277" spans="1:7" s="17" customFormat="1">
      <c r="A277"/>
      <c r="B277"/>
      <c r="D277"/>
      <c r="E277"/>
      <c r="F277"/>
      <c r="G277"/>
    </row>
    <row r="278" spans="1:7" s="17" customFormat="1">
      <c r="A278"/>
      <c r="B278"/>
      <c r="D278"/>
      <c r="E278"/>
      <c r="F278"/>
      <c r="G278"/>
    </row>
    <row r="279" spans="1:7" s="17" customFormat="1">
      <c r="A279"/>
      <c r="B279"/>
      <c r="D279"/>
      <c r="E279"/>
      <c r="F279"/>
      <c r="G279"/>
    </row>
    <row r="280" spans="1:7" s="17" customFormat="1">
      <c r="A280"/>
      <c r="B280"/>
      <c r="D280"/>
      <c r="E280"/>
      <c r="F280"/>
      <c r="G280"/>
    </row>
    <row r="281" spans="1:7" s="17" customFormat="1">
      <c r="A281"/>
      <c r="B281"/>
      <c r="D281"/>
      <c r="E281"/>
      <c r="F281"/>
      <c r="G281"/>
    </row>
    <row r="282" spans="1:7" s="17" customFormat="1">
      <c r="A282"/>
      <c r="B282"/>
      <c r="D282"/>
      <c r="E282"/>
      <c r="F282"/>
      <c r="G282"/>
    </row>
    <row r="283" spans="1:7" s="17" customFormat="1">
      <c r="A283"/>
      <c r="B283"/>
      <c r="D283"/>
      <c r="E283"/>
      <c r="F283"/>
      <c r="G283"/>
    </row>
    <row r="284" spans="1:7" s="17" customFormat="1">
      <c r="A284"/>
      <c r="B284"/>
      <c r="D284"/>
      <c r="E284"/>
      <c r="F284"/>
      <c r="G284"/>
    </row>
    <row r="285" spans="1:7" s="17" customFormat="1">
      <c r="A285"/>
      <c r="B285"/>
      <c r="D285"/>
      <c r="E285"/>
      <c r="F285"/>
      <c r="G285"/>
    </row>
    <row r="286" spans="1:7" s="17" customFormat="1">
      <c r="A286"/>
      <c r="B286"/>
      <c r="D286"/>
      <c r="E286"/>
      <c r="F286"/>
      <c r="G286"/>
    </row>
    <row r="287" spans="1:7" s="17" customFormat="1">
      <c r="A287"/>
      <c r="B287"/>
      <c r="D287"/>
      <c r="E287"/>
      <c r="F287"/>
      <c r="G287"/>
    </row>
    <row r="288" spans="1:7" s="17" customFormat="1">
      <c r="A288"/>
      <c r="B288"/>
      <c r="D288"/>
      <c r="E288"/>
      <c r="F288"/>
      <c r="G288"/>
    </row>
    <row r="289" spans="1:7" s="17" customFormat="1">
      <c r="A289"/>
      <c r="B289"/>
      <c r="D289"/>
      <c r="E289"/>
      <c r="F289"/>
      <c r="G289"/>
    </row>
    <row r="290" spans="1:7" s="17" customFormat="1">
      <c r="A290"/>
      <c r="B290"/>
      <c r="D290"/>
      <c r="E290"/>
      <c r="F290"/>
      <c r="G290"/>
    </row>
    <row r="291" spans="1:7" s="17" customFormat="1">
      <c r="A291"/>
      <c r="B291"/>
      <c r="D291"/>
      <c r="E291"/>
      <c r="F291"/>
      <c r="G291"/>
    </row>
    <row r="292" spans="1:7" s="17" customFormat="1">
      <c r="A292"/>
      <c r="B292"/>
      <c r="D292"/>
      <c r="E292"/>
      <c r="F292"/>
      <c r="G292"/>
    </row>
    <row r="293" spans="1:7" s="17" customFormat="1">
      <c r="A293"/>
      <c r="B293"/>
      <c r="D293"/>
      <c r="E293"/>
      <c r="F293"/>
      <c r="G293"/>
    </row>
    <row r="294" spans="1:7" s="17" customFormat="1">
      <c r="A294"/>
      <c r="B294"/>
      <c r="D294"/>
      <c r="E294"/>
      <c r="F294"/>
      <c r="G294"/>
    </row>
    <row r="295" spans="1:7" s="17" customFormat="1">
      <c r="A295"/>
      <c r="B295"/>
      <c r="D295"/>
      <c r="E295"/>
      <c r="F295"/>
      <c r="G295"/>
    </row>
    <row r="296" spans="1:7" s="17" customFormat="1">
      <c r="A296"/>
      <c r="B296"/>
      <c r="D296"/>
      <c r="E296"/>
      <c r="F296"/>
      <c r="G296"/>
    </row>
    <row r="297" spans="1:7" s="17" customFormat="1">
      <c r="A297"/>
      <c r="B297"/>
      <c r="D297"/>
      <c r="E297"/>
      <c r="F297"/>
      <c r="G297"/>
    </row>
    <row r="298" spans="1:7" s="17" customFormat="1">
      <c r="A298"/>
      <c r="B298"/>
      <c r="D298"/>
      <c r="E298"/>
      <c r="F298"/>
      <c r="G298"/>
    </row>
    <row r="299" spans="1:7" s="17" customFormat="1">
      <c r="A299"/>
      <c r="B299"/>
      <c r="D299"/>
      <c r="E299"/>
      <c r="F299"/>
      <c r="G299"/>
    </row>
    <row r="300" spans="1:7" s="17" customFormat="1">
      <c r="A300"/>
      <c r="B300"/>
      <c r="D300"/>
      <c r="E300"/>
      <c r="F300"/>
      <c r="G300"/>
    </row>
    <row r="301" spans="1:7" s="17" customFormat="1">
      <c r="A301"/>
      <c r="B301"/>
      <c r="D301"/>
      <c r="E301"/>
      <c r="F301"/>
      <c r="G301"/>
    </row>
    <row r="302" spans="1:7" s="17" customFormat="1">
      <c r="A302"/>
      <c r="B302"/>
      <c r="D302"/>
      <c r="E302"/>
      <c r="F302"/>
      <c r="G302"/>
    </row>
    <row r="303" spans="1:7" s="17" customFormat="1">
      <c r="A303"/>
      <c r="B303"/>
      <c r="D303"/>
      <c r="E303"/>
      <c r="F303"/>
      <c r="G303"/>
    </row>
    <row r="304" spans="1:7" s="17" customFormat="1">
      <c r="A304"/>
      <c r="B304"/>
      <c r="D304"/>
      <c r="E304"/>
      <c r="F304"/>
      <c r="G304"/>
    </row>
    <row r="305" spans="1:7" s="17" customFormat="1">
      <c r="A305"/>
      <c r="B305"/>
      <c r="D305"/>
      <c r="E305"/>
      <c r="F305"/>
      <c r="G305"/>
    </row>
    <row r="306" spans="1:7" s="17" customFormat="1">
      <c r="A306"/>
      <c r="B306"/>
      <c r="D306"/>
      <c r="E306"/>
      <c r="F306"/>
      <c r="G306"/>
    </row>
    <row r="307" spans="1:7" s="17" customFormat="1">
      <c r="A307"/>
      <c r="B307"/>
      <c r="D307"/>
      <c r="E307"/>
      <c r="F307"/>
      <c r="G307"/>
    </row>
    <row r="308" spans="1:7" s="17" customFormat="1">
      <c r="A308"/>
      <c r="B308"/>
      <c r="D308"/>
      <c r="E308"/>
      <c r="F308"/>
      <c r="G308"/>
    </row>
    <row r="309" spans="1:7" s="17" customFormat="1">
      <c r="A309"/>
      <c r="B309"/>
      <c r="D309"/>
      <c r="E309"/>
      <c r="F309"/>
      <c r="G309"/>
    </row>
    <row r="310" spans="1:7" s="17" customFormat="1">
      <c r="A310"/>
      <c r="B310"/>
      <c r="D310"/>
      <c r="E310"/>
      <c r="F310"/>
      <c r="G310"/>
    </row>
    <row r="311" spans="1:7" s="17" customFormat="1">
      <c r="A311"/>
      <c r="B311"/>
      <c r="D311"/>
      <c r="E311"/>
      <c r="F311"/>
      <c r="G311"/>
    </row>
    <row r="312" spans="1:7" s="17" customFormat="1">
      <c r="A312"/>
      <c r="B312"/>
      <c r="D312"/>
      <c r="E312"/>
      <c r="F312"/>
      <c r="G312"/>
    </row>
    <row r="313" spans="1:7" s="17" customFormat="1">
      <c r="A313"/>
      <c r="B313"/>
      <c r="D313"/>
      <c r="E313"/>
      <c r="F313"/>
      <c r="G313"/>
    </row>
    <row r="314" spans="1:7" s="17" customFormat="1">
      <c r="A314"/>
      <c r="B314"/>
      <c r="D314"/>
      <c r="E314"/>
      <c r="F314"/>
      <c r="G314"/>
    </row>
    <row r="315" spans="1:7" s="17" customFormat="1">
      <c r="A315"/>
      <c r="B315"/>
      <c r="D315"/>
      <c r="E315"/>
      <c r="F315"/>
      <c r="G315"/>
    </row>
    <row r="316" spans="1:7" s="17" customFormat="1">
      <c r="A316"/>
      <c r="B316"/>
      <c r="D316"/>
      <c r="E316"/>
      <c r="F316"/>
      <c r="G316"/>
    </row>
    <row r="317" spans="1:7" s="17" customFormat="1">
      <c r="A317"/>
      <c r="B317"/>
      <c r="D317"/>
      <c r="E317"/>
      <c r="F317"/>
      <c r="G317"/>
    </row>
    <row r="318" spans="1:7" s="17" customFormat="1">
      <c r="A318"/>
      <c r="B318"/>
      <c r="D318"/>
      <c r="E318"/>
      <c r="F318"/>
      <c r="G318"/>
    </row>
    <row r="319" spans="1:7" s="17" customFormat="1">
      <c r="A319"/>
      <c r="B319"/>
      <c r="D319"/>
      <c r="E319"/>
      <c r="F319"/>
      <c r="G319"/>
    </row>
    <row r="320" spans="1:7" s="17" customFormat="1">
      <c r="A320"/>
      <c r="B320"/>
      <c r="D320"/>
      <c r="E320"/>
      <c r="F320"/>
      <c r="G320"/>
    </row>
    <row r="321" spans="1:7" s="17" customFormat="1">
      <c r="A321"/>
      <c r="B321"/>
      <c r="D321"/>
      <c r="E321"/>
      <c r="F321"/>
      <c r="G321"/>
    </row>
    <row r="322" spans="1:7" s="17" customFormat="1">
      <c r="A322"/>
      <c r="B322"/>
      <c r="D322"/>
      <c r="E322"/>
      <c r="F322"/>
      <c r="G322"/>
    </row>
    <row r="323" spans="1:7" s="17" customFormat="1">
      <c r="A323"/>
      <c r="B323"/>
      <c r="D323"/>
      <c r="E323"/>
      <c r="F323"/>
      <c r="G323"/>
    </row>
    <row r="324" spans="1:7" s="17" customFormat="1">
      <c r="A324"/>
      <c r="B324"/>
      <c r="D324"/>
      <c r="E324"/>
      <c r="F324"/>
      <c r="G324"/>
    </row>
    <row r="325" spans="1:7" s="17" customFormat="1">
      <c r="A325"/>
      <c r="B325"/>
      <c r="D325"/>
      <c r="E325"/>
      <c r="F325"/>
      <c r="G325"/>
    </row>
    <row r="326" spans="1:7" s="17" customFormat="1">
      <c r="A326"/>
      <c r="B326"/>
      <c r="D326"/>
      <c r="E326"/>
      <c r="F326"/>
      <c r="G326"/>
    </row>
    <row r="327" spans="1:7" s="17" customFormat="1">
      <c r="A327"/>
      <c r="B327"/>
      <c r="D327"/>
      <c r="E327"/>
      <c r="F327"/>
      <c r="G327"/>
    </row>
    <row r="328" spans="1:7" s="17" customFormat="1">
      <c r="A328"/>
      <c r="B328"/>
      <c r="D328"/>
      <c r="E328"/>
      <c r="F328"/>
      <c r="G328"/>
    </row>
    <row r="329" spans="1:7" s="17" customFormat="1">
      <c r="A329"/>
      <c r="B329"/>
      <c r="D329"/>
      <c r="E329"/>
      <c r="F329"/>
      <c r="G329"/>
    </row>
    <row r="330" spans="1:7" s="17" customFormat="1">
      <c r="A330"/>
      <c r="B330"/>
      <c r="D330"/>
      <c r="E330"/>
      <c r="F330"/>
      <c r="G330"/>
    </row>
    <row r="331" spans="1:7" s="17" customFormat="1">
      <c r="A331"/>
      <c r="B331"/>
      <c r="D331"/>
      <c r="E331"/>
      <c r="F331"/>
      <c r="G331"/>
    </row>
    <row r="332" spans="1:7" s="17" customFormat="1">
      <c r="A332"/>
      <c r="B332"/>
      <c r="D332"/>
      <c r="E332"/>
      <c r="F332"/>
      <c r="G332"/>
    </row>
    <row r="333" spans="1:7" s="17" customFormat="1">
      <c r="A333"/>
      <c r="B333"/>
      <c r="D333"/>
      <c r="E333"/>
      <c r="F333"/>
      <c r="G333"/>
    </row>
    <row r="334" spans="1:7" s="17" customFormat="1">
      <c r="A334"/>
      <c r="B334"/>
      <c r="D334"/>
      <c r="E334"/>
      <c r="F334"/>
      <c r="G334"/>
    </row>
    <row r="335" spans="1:7" s="17" customFormat="1">
      <c r="A335"/>
      <c r="B335"/>
      <c r="D335"/>
      <c r="E335"/>
      <c r="F335"/>
      <c r="G335"/>
    </row>
    <row r="336" spans="1:7" s="17" customFormat="1">
      <c r="A336"/>
      <c r="B336"/>
      <c r="D336"/>
      <c r="E336"/>
      <c r="F336"/>
      <c r="G336"/>
    </row>
    <row r="337" spans="1:7" s="17" customFormat="1">
      <c r="A337"/>
      <c r="B337"/>
      <c r="D337"/>
      <c r="E337"/>
      <c r="F337"/>
      <c r="G337"/>
    </row>
    <row r="338" spans="1:7" s="17" customFormat="1">
      <c r="A338"/>
      <c r="B338"/>
      <c r="D338"/>
      <c r="E338"/>
      <c r="F338"/>
      <c r="G338"/>
    </row>
    <row r="339" spans="1:7" s="17" customFormat="1">
      <c r="A339"/>
      <c r="B339"/>
      <c r="D339"/>
      <c r="E339"/>
      <c r="F339"/>
      <c r="G339"/>
    </row>
    <row r="340" spans="1:7" s="17" customFormat="1">
      <c r="A340"/>
      <c r="B340"/>
      <c r="D340"/>
      <c r="E340"/>
      <c r="F340"/>
      <c r="G340"/>
    </row>
    <row r="341" spans="1:7" s="17" customFormat="1">
      <c r="A341"/>
      <c r="B341"/>
      <c r="D341"/>
      <c r="E341"/>
      <c r="F341"/>
      <c r="G341"/>
    </row>
    <row r="342" spans="1:7" s="17" customFormat="1">
      <c r="A342"/>
      <c r="B342"/>
      <c r="D342"/>
      <c r="E342"/>
      <c r="F342"/>
      <c r="G342"/>
    </row>
    <row r="343" spans="1:7" s="17" customFormat="1">
      <c r="A343"/>
      <c r="B343"/>
      <c r="D343"/>
      <c r="E343"/>
      <c r="F343"/>
      <c r="G343"/>
    </row>
    <row r="344" spans="1:7" s="17" customFormat="1">
      <c r="A344"/>
      <c r="B344"/>
      <c r="D344"/>
      <c r="E344"/>
      <c r="F344"/>
      <c r="G344"/>
    </row>
    <row r="345" spans="1:7" s="17" customFormat="1">
      <c r="A345"/>
      <c r="B345"/>
      <c r="D345"/>
      <c r="E345"/>
      <c r="F345"/>
      <c r="G345"/>
    </row>
    <row r="346" spans="1:7" s="17" customFormat="1">
      <c r="A346"/>
      <c r="B346"/>
      <c r="D346"/>
      <c r="E346"/>
      <c r="F346"/>
      <c r="G346"/>
    </row>
    <row r="347" spans="1:7" s="17" customFormat="1">
      <c r="A347"/>
      <c r="B347"/>
      <c r="D347"/>
      <c r="E347"/>
      <c r="F347"/>
      <c r="G347"/>
    </row>
    <row r="348" spans="1:7" s="17" customFormat="1">
      <c r="A348"/>
      <c r="B348"/>
      <c r="D348"/>
      <c r="E348"/>
      <c r="F348"/>
      <c r="G348"/>
    </row>
    <row r="349" spans="1:7" s="17" customFormat="1">
      <c r="A349"/>
      <c r="B349"/>
      <c r="D349"/>
      <c r="E349"/>
      <c r="F349"/>
      <c r="G349"/>
    </row>
    <row r="350" spans="1:7" s="17" customFormat="1">
      <c r="A350"/>
      <c r="B350"/>
      <c r="D350"/>
      <c r="E350"/>
      <c r="F350"/>
      <c r="G350"/>
    </row>
    <row r="351" spans="1:7" s="17" customFormat="1">
      <c r="A351"/>
      <c r="B351"/>
      <c r="D351"/>
      <c r="E351"/>
      <c r="F351"/>
      <c r="G351"/>
    </row>
    <row r="352" spans="1:7" s="17" customFormat="1">
      <c r="A352"/>
      <c r="B352"/>
      <c r="D352"/>
      <c r="E352"/>
      <c r="F352"/>
      <c r="G352"/>
    </row>
    <row r="353" spans="1:7" s="17" customFormat="1">
      <c r="A353"/>
      <c r="B353"/>
      <c r="D353"/>
      <c r="E353"/>
      <c r="F353"/>
      <c r="G353"/>
    </row>
    <row r="354" spans="1:7" s="17" customFormat="1">
      <c r="A354"/>
      <c r="B354"/>
      <c r="D354"/>
      <c r="E354"/>
      <c r="F354"/>
      <c r="G354"/>
    </row>
    <row r="355" spans="1:7" s="17" customFormat="1">
      <c r="A355"/>
      <c r="B355"/>
      <c r="D355"/>
      <c r="E355"/>
      <c r="F355"/>
      <c r="G355"/>
    </row>
    <row r="356" spans="1:7" s="17" customFormat="1">
      <c r="A356"/>
      <c r="B356"/>
      <c r="D356"/>
      <c r="E356"/>
      <c r="F356"/>
      <c r="G356"/>
    </row>
    <row r="357" spans="1:7" s="17" customFormat="1">
      <c r="A357"/>
      <c r="B357"/>
      <c r="D357"/>
      <c r="E357"/>
      <c r="F357"/>
      <c r="G357"/>
    </row>
    <row r="358" spans="1:7" s="17" customFormat="1">
      <c r="A358"/>
      <c r="B358"/>
      <c r="D358"/>
      <c r="E358"/>
      <c r="F358"/>
      <c r="G358"/>
    </row>
    <row r="359" spans="1:7" s="17" customFormat="1">
      <c r="A359"/>
      <c r="B359"/>
      <c r="D359"/>
      <c r="E359"/>
      <c r="F359"/>
      <c r="G359"/>
    </row>
    <row r="360" spans="1:7" s="17" customFormat="1">
      <c r="A360"/>
      <c r="B360"/>
      <c r="D360"/>
      <c r="E360"/>
      <c r="F360"/>
      <c r="G360"/>
    </row>
    <row r="361" spans="1:7" s="17" customFormat="1">
      <c r="A361"/>
      <c r="B361"/>
      <c r="D361"/>
      <c r="E361"/>
      <c r="F361"/>
      <c r="G361"/>
    </row>
    <row r="362" spans="1:7" s="17" customFormat="1">
      <c r="A362"/>
      <c r="B362"/>
      <c r="D362"/>
      <c r="E362"/>
      <c r="F362"/>
      <c r="G362"/>
    </row>
    <row r="363" spans="1:7" s="17" customFormat="1">
      <c r="A363"/>
      <c r="B363"/>
      <c r="D363"/>
      <c r="E363"/>
      <c r="F363"/>
      <c r="G363"/>
    </row>
    <row r="364" spans="1:7" s="17" customFormat="1">
      <c r="A364"/>
      <c r="B364"/>
      <c r="D364"/>
      <c r="E364"/>
      <c r="F364"/>
      <c r="G364"/>
    </row>
    <row r="365" spans="1:7" s="17" customFormat="1">
      <c r="A365"/>
      <c r="B365"/>
      <c r="D365"/>
      <c r="E365"/>
      <c r="F365"/>
      <c r="G365"/>
    </row>
    <row r="366" spans="1:7" s="17" customFormat="1">
      <c r="A366"/>
      <c r="B366"/>
      <c r="D366"/>
      <c r="E366"/>
      <c r="F366"/>
      <c r="G366"/>
    </row>
    <row r="367" spans="1:7" s="17" customFormat="1">
      <c r="A367"/>
      <c r="B367"/>
      <c r="D367"/>
      <c r="E367"/>
      <c r="F367"/>
      <c r="G367"/>
    </row>
    <row r="368" spans="1:7" s="17" customFormat="1">
      <c r="A368"/>
      <c r="B368"/>
      <c r="D368"/>
      <c r="E368"/>
      <c r="F368"/>
      <c r="G368"/>
    </row>
    <row r="369" spans="1:7" s="17" customFormat="1">
      <c r="A369"/>
      <c r="B369"/>
      <c r="D369"/>
      <c r="E369"/>
      <c r="F369"/>
      <c r="G369"/>
    </row>
    <row r="370" spans="1:7" s="17" customFormat="1">
      <c r="A370"/>
      <c r="B370"/>
      <c r="D370"/>
      <c r="E370"/>
      <c r="F370"/>
      <c r="G370"/>
    </row>
    <row r="371" spans="1:7" s="17" customFormat="1">
      <c r="A371"/>
      <c r="B371"/>
      <c r="D371"/>
      <c r="E371"/>
      <c r="F371"/>
      <c r="G371"/>
    </row>
    <row r="372" spans="1:7" s="17" customFormat="1">
      <c r="A372"/>
      <c r="B372"/>
      <c r="D372"/>
      <c r="E372"/>
      <c r="F372"/>
      <c r="G372"/>
    </row>
    <row r="373" spans="1:7" s="17" customFormat="1">
      <c r="A373"/>
      <c r="B373"/>
      <c r="D373"/>
      <c r="E373"/>
      <c r="F373"/>
      <c r="G373"/>
    </row>
    <row r="374" spans="1:7" s="17" customFormat="1">
      <c r="A374"/>
      <c r="B374"/>
      <c r="D374"/>
      <c r="E374"/>
      <c r="F374"/>
      <c r="G374"/>
    </row>
    <row r="375" spans="1:7" s="17" customFormat="1">
      <c r="A375"/>
      <c r="B375"/>
      <c r="D375"/>
      <c r="E375"/>
      <c r="F375"/>
      <c r="G375"/>
    </row>
    <row r="376" spans="1:7" s="17" customFormat="1">
      <c r="A376"/>
      <c r="B376"/>
      <c r="D376"/>
      <c r="E376"/>
      <c r="F376"/>
      <c r="G376"/>
    </row>
    <row r="377" spans="1:7" s="17" customFormat="1">
      <c r="A377"/>
      <c r="B377"/>
      <c r="D377"/>
      <c r="E377"/>
      <c r="F377"/>
      <c r="G377"/>
    </row>
    <row r="378" spans="1:7" s="17" customFormat="1">
      <c r="A378"/>
      <c r="B378"/>
      <c r="D378"/>
      <c r="E378"/>
      <c r="F378"/>
      <c r="G378"/>
    </row>
    <row r="379" spans="1:7" s="17" customFormat="1">
      <c r="A379"/>
      <c r="B379"/>
      <c r="D379"/>
      <c r="E379"/>
      <c r="F379"/>
      <c r="G379"/>
    </row>
    <row r="380" spans="1:7" s="17" customFormat="1">
      <c r="A380"/>
      <c r="B380"/>
      <c r="D380"/>
      <c r="E380"/>
      <c r="F380"/>
      <c r="G380"/>
    </row>
    <row r="381" spans="1:7" s="17" customFormat="1">
      <c r="A381"/>
      <c r="B381"/>
      <c r="D381"/>
      <c r="E381"/>
      <c r="F381"/>
      <c r="G381"/>
    </row>
    <row r="382" spans="1:7" s="17" customFormat="1">
      <c r="A382"/>
      <c r="B382"/>
      <c r="D382"/>
      <c r="E382"/>
      <c r="F382"/>
      <c r="G382"/>
    </row>
    <row r="383" spans="1:7" s="17" customFormat="1">
      <c r="A383"/>
      <c r="B383"/>
      <c r="D383"/>
      <c r="E383"/>
      <c r="F383"/>
      <c r="G383"/>
    </row>
    <row r="384" spans="1:7" s="17" customFormat="1">
      <c r="A384"/>
      <c r="B384"/>
      <c r="D384"/>
      <c r="E384"/>
      <c r="F384"/>
      <c r="G384"/>
    </row>
    <row r="385" spans="1:7" s="17" customFormat="1">
      <c r="A385"/>
      <c r="B385"/>
      <c r="D385"/>
      <c r="E385"/>
      <c r="F385"/>
      <c r="G385"/>
    </row>
    <row r="386" spans="1:7" s="17" customFormat="1">
      <c r="A386"/>
      <c r="B386"/>
      <c r="D386"/>
      <c r="E386"/>
      <c r="F386"/>
      <c r="G386"/>
    </row>
    <row r="387" spans="1:7" s="17" customFormat="1">
      <c r="A387"/>
      <c r="B387"/>
      <c r="D387"/>
      <c r="E387"/>
      <c r="F387"/>
      <c r="G387"/>
    </row>
    <row r="388" spans="1:7" s="17" customFormat="1">
      <c r="A388"/>
      <c r="B388"/>
      <c r="D388"/>
      <c r="E388"/>
      <c r="F388"/>
      <c r="G388"/>
    </row>
    <row r="389" spans="1:7" s="17" customFormat="1">
      <c r="A389"/>
      <c r="B389"/>
      <c r="D389"/>
      <c r="E389"/>
      <c r="F389"/>
      <c r="G389"/>
    </row>
    <row r="390" spans="1:7" s="17" customFormat="1">
      <c r="A390"/>
      <c r="B390"/>
      <c r="D390"/>
      <c r="E390"/>
      <c r="F390"/>
      <c r="G390"/>
    </row>
    <row r="391" spans="1:7" s="17" customFormat="1">
      <c r="A391"/>
      <c r="B391"/>
      <c r="D391"/>
      <c r="E391"/>
      <c r="F391"/>
      <c r="G391"/>
    </row>
    <row r="392" spans="1:7" s="17" customFormat="1">
      <c r="A392"/>
      <c r="B392"/>
      <c r="D392"/>
      <c r="E392"/>
      <c r="F392"/>
      <c r="G392"/>
    </row>
    <row r="393" spans="1:7" s="17" customFormat="1">
      <c r="A393"/>
      <c r="B393"/>
      <c r="D393"/>
      <c r="E393"/>
      <c r="F393"/>
      <c r="G393"/>
    </row>
    <row r="394" spans="1:7" s="17" customFormat="1">
      <c r="A394"/>
      <c r="B394"/>
      <c r="D394"/>
      <c r="E394"/>
      <c r="F394"/>
      <c r="G394"/>
    </row>
    <row r="395" spans="1:7" s="17" customFormat="1">
      <c r="A395"/>
      <c r="B395"/>
      <c r="D395"/>
      <c r="E395"/>
      <c r="F395"/>
      <c r="G395"/>
    </row>
    <row r="396" spans="1:7" s="17" customFormat="1">
      <c r="A396"/>
      <c r="B396"/>
      <c r="D396"/>
      <c r="E396"/>
      <c r="F396"/>
      <c r="G396"/>
    </row>
    <row r="397" spans="1:7" s="17" customFormat="1">
      <c r="A397"/>
      <c r="B397"/>
      <c r="D397"/>
      <c r="E397"/>
      <c r="F397"/>
      <c r="G397"/>
    </row>
    <row r="398" spans="1:7" s="17" customFormat="1">
      <c r="A398"/>
      <c r="B398"/>
      <c r="D398"/>
      <c r="E398"/>
      <c r="F398"/>
      <c r="G398"/>
    </row>
    <row r="399" spans="1:7" s="17" customFormat="1">
      <c r="A399"/>
      <c r="B399"/>
      <c r="D399"/>
      <c r="E399"/>
      <c r="F399"/>
      <c r="G399"/>
    </row>
    <row r="400" spans="1:7" s="17" customFormat="1">
      <c r="A400"/>
      <c r="B400"/>
      <c r="D400"/>
      <c r="E400"/>
      <c r="F400"/>
      <c r="G400"/>
    </row>
    <row r="401" spans="1:7" s="17" customFormat="1">
      <c r="A401"/>
      <c r="B401"/>
      <c r="D401"/>
      <c r="E401"/>
      <c r="F401"/>
      <c r="G401"/>
    </row>
    <row r="402" spans="1:7" s="17" customFormat="1">
      <c r="A402"/>
      <c r="B402"/>
      <c r="D402"/>
      <c r="E402"/>
      <c r="F402"/>
      <c r="G402"/>
    </row>
    <row r="403" spans="1:7" s="17" customFormat="1">
      <c r="A403"/>
      <c r="B403"/>
      <c r="D403"/>
      <c r="E403"/>
      <c r="F403"/>
      <c r="G403"/>
    </row>
    <row r="404" spans="1:7" s="17" customFormat="1">
      <c r="A404"/>
      <c r="B404"/>
      <c r="D404"/>
      <c r="E404"/>
      <c r="F404"/>
      <c r="G404"/>
    </row>
    <row r="405" spans="1:7" s="17" customFormat="1">
      <c r="A405"/>
      <c r="B405"/>
      <c r="D405"/>
      <c r="E405"/>
      <c r="F405"/>
      <c r="G405"/>
    </row>
    <row r="406" spans="1:7" s="17" customFormat="1">
      <c r="A406"/>
      <c r="B406"/>
      <c r="D406"/>
      <c r="E406"/>
      <c r="F406"/>
      <c r="G406"/>
    </row>
    <row r="407" spans="1:7" s="17" customFormat="1">
      <c r="A407"/>
      <c r="B407"/>
      <c r="D407"/>
      <c r="E407"/>
      <c r="F407"/>
      <c r="G407"/>
    </row>
    <row r="408" spans="1:7" s="17" customFormat="1">
      <c r="A408"/>
      <c r="B408"/>
      <c r="D408"/>
      <c r="E408"/>
      <c r="F408"/>
      <c r="G408"/>
    </row>
    <row r="409" spans="1:7" s="17" customFormat="1">
      <c r="A409"/>
      <c r="B409"/>
      <c r="D409"/>
      <c r="E409"/>
      <c r="F409"/>
      <c r="G409"/>
    </row>
    <row r="410" spans="1:7" s="17" customFormat="1">
      <c r="A410"/>
      <c r="B410"/>
      <c r="D410"/>
      <c r="E410"/>
      <c r="F410"/>
      <c r="G410"/>
    </row>
    <row r="411" spans="1:7" s="17" customFormat="1">
      <c r="A411"/>
      <c r="B411"/>
      <c r="D411"/>
      <c r="E411"/>
      <c r="F411"/>
      <c r="G411"/>
    </row>
    <row r="412" spans="1:7" s="17" customFormat="1">
      <c r="A412"/>
      <c r="B412"/>
      <c r="D412"/>
      <c r="E412"/>
      <c r="F412"/>
      <c r="G412"/>
    </row>
    <row r="413" spans="1:7" s="17" customFormat="1">
      <c r="A413"/>
      <c r="B413"/>
      <c r="D413"/>
      <c r="E413"/>
      <c r="F413"/>
      <c r="G413"/>
    </row>
    <row r="414" spans="1:7" s="17" customFormat="1">
      <c r="A414"/>
      <c r="B414"/>
      <c r="D414"/>
      <c r="E414"/>
      <c r="F414"/>
      <c r="G414"/>
    </row>
    <row r="415" spans="1:7" s="17" customFormat="1">
      <c r="A415"/>
      <c r="B415"/>
      <c r="D415"/>
      <c r="E415"/>
      <c r="F415"/>
      <c r="G415"/>
    </row>
    <row r="416" spans="1:7" s="17" customFormat="1">
      <c r="A416"/>
      <c r="B416"/>
      <c r="D416"/>
      <c r="E416"/>
      <c r="F416"/>
      <c r="G416"/>
    </row>
    <row r="417" spans="1:7" s="17" customFormat="1">
      <c r="A417"/>
      <c r="B417"/>
      <c r="D417"/>
      <c r="E417"/>
      <c r="F417"/>
      <c r="G417"/>
    </row>
    <row r="418" spans="1:7" s="17" customFormat="1">
      <c r="A418"/>
      <c r="B418"/>
      <c r="D418"/>
      <c r="E418"/>
      <c r="F418"/>
      <c r="G418"/>
    </row>
    <row r="419" spans="1:7" s="17" customFormat="1">
      <c r="A419"/>
      <c r="B419"/>
      <c r="D419"/>
      <c r="E419"/>
      <c r="F419"/>
      <c r="G419"/>
    </row>
    <row r="420" spans="1:7" s="17" customFormat="1">
      <c r="A420"/>
      <c r="B420"/>
      <c r="D420"/>
      <c r="E420"/>
      <c r="F420"/>
      <c r="G420"/>
    </row>
    <row r="421" spans="1:7" s="17" customFormat="1">
      <c r="A421"/>
      <c r="B421"/>
      <c r="D421"/>
      <c r="E421"/>
      <c r="F421"/>
      <c r="G421"/>
    </row>
    <row r="422" spans="1:7" s="17" customFormat="1">
      <c r="A422"/>
      <c r="B422"/>
      <c r="D422"/>
      <c r="E422"/>
      <c r="F422"/>
      <c r="G422"/>
    </row>
    <row r="423" spans="1:7" s="17" customFormat="1">
      <c r="A423"/>
      <c r="B423"/>
      <c r="D423"/>
      <c r="E423"/>
      <c r="F423"/>
      <c r="G423"/>
    </row>
    <row r="424" spans="1:7" s="17" customFormat="1">
      <c r="A424"/>
      <c r="B424"/>
      <c r="D424"/>
      <c r="E424"/>
      <c r="F424"/>
      <c r="G424"/>
    </row>
    <row r="425" spans="1:7" s="17" customFormat="1">
      <c r="A425"/>
      <c r="B425"/>
      <c r="D425"/>
      <c r="E425"/>
      <c r="F425"/>
      <c r="G425"/>
    </row>
    <row r="426" spans="1:7" s="17" customFormat="1">
      <c r="A426"/>
      <c r="B426"/>
      <c r="D426"/>
      <c r="E426"/>
      <c r="F426"/>
      <c r="G426"/>
    </row>
    <row r="427" spans="1:7" s="17" customFormat="1">
      <c r="A427"/>
      <c r="B427"/>
      <c r="D427"/>
      <c r="E427"/>
      <c r="F427"/>
      <c r="G427"/>
    </row>
    <row r="428" spans="1:7" s="17" customFormat="1">
      <c r="A428"/>
      <c r="B428"/>
      <c r="D428"/>
      <c r="E428"/>
      <c r="F428"/>
      <c r="G428"/>
    </row>
    <row r="429" spans="1:7" s="17" customFormat="1">
      <c r="A429"/>
      <c r="B429"/>
      <c r="D429"/>
      <c r="E429"/>
      <c r="F429"/>
      <c r="G429"/>
    </row>
    <row r="430" spans="1:7" s="17" customFormat="1">
      <c r="A430"/>
      <c r="B430"/>
      <c r="D430"/>
      <c r="E430"/>
      <c r="F430"/>
      <c r="G430"/>
    </row>
    <row r="431" spans="1:7" s="17" customFormat="1">
      <c r="A431"/>
      <c r="B431"/>
      <c r="D431"/>
      <c r="E431"/>
      <c r="F431"/>
      <c r="G431"/>
    </row>
    <row r="432" spans="1:7" s="17" customFormat="1">
      <c r="A432"/>
      <c r="B432"/>
      <c r="D432"/>
      <c r="E432"/>
      <c r="F432"/>
      <c r="G432"/>
    </row>
    <row r="433" spans="1:7" s="17" customFormat="1">
      <c r="A433"/>
      <c r="B433"/>
      <c r="D433"/>
      <c r="E433"/>
      <c r="F433"/>
      <c r="G433"/>
    </row>
    <row r="434" spans="1:7" s="17" customFormat="1">
      <c r="A434"/>
      <c r="B434"/>
      <c r="D434"/>
      <c r="E434"/>
      <c r="F434"/>
      <c r="G434"/>
    </row>
    <row r="435" spans="1:7" s="17" customFormat="1">
      <c r="A435"/>
      <c r="B435"/>
      <c r="D435"/>
      <c r="E435"/>
      <c r="F435"/>
      <c r="G435"/>
    </row>
    <row r="436" spans="1:7" s="17" customFormat="1">
      <c r="A436"/>
      <c r="B436"/>
      <c r="D436"/>
      <c r="E436"/>
      <c r="F436"/>
      <c r="G436"/>
    </row>
    <row r="437" spans="1:7" s="17" customFormat="1">
      <c r="A437"/>
      <c r="B437"/>
      <c r="D437"/>
      <c r="E437"/>
      <c r="F437"/>
      <c r="G437"/>
    </row>
    <row r="438" spans="1:7" s="17" customFormat="1">
      <c r="A438"/>
      <c r="B438"/>
      <c r="D438"/>
      <c r="E438"/>
      <c r="F438"/>
      <c r="G438"/>
    </row>
    <row r="439" spans="1:7" s="17" customFormat="1">
      <c r="A439"/>
      <c r="B439"/>
      <c r="D439"/>
      <c r="E439"/>
      <c r="F439"/>
      <c r="G439"/>
    </row>
    <row r="440" spans="1:7" s="17" customFormat="1">
      <c r="A440"/>
      <c r="B440"/>
      <c r="D440"/>
      <c r="E440"/>
      <c r="F440"/>
      <c r="G440"/>
    </row>
    <row r="441" spans="1:7" s="17" customFormat="1">
      <c r="A441"/>
      <c r="B441"/>
      <c r="D441"/>
      <c r="E441"/>
      <c r="F441"/>
      <c r="G441"/>
    </row>
    <row r="442" spans="1:7" s="17" customFormat="1">
      <c r="A442"/>
      <c r="B442"/>
      <c r="D442"/>
      <c r="E442"/>
      <c r="F442"/>
      <c r="G442"/>
    </row>
    <row r="443" spans="1:7" s="17" customFormat="1">
      <c r="A443"/>
      <c r="B443"/>
      <c r="D443"/>
      <c r="E443"/>
      <c r="F443"/>
      <c r="G443"/>
    </row>
    <row r="444" spans="1:7" s="17" customFormat="1">
      <c r="A444"/>
      <c r="B444"/>
      <c r="D444"/>
      <c r="E444"/>
      <c r="F444"/>
      <c r="G444"/>
    </row>
    <row r="445" spans="1:7" s="17" customFormat="1">
      <c r="A445"/>
      <c r="B445"/>
      <c r="D445"/>
      <c r="E445"/>
      <c r="F445"/>
      <c r="G445"/>
    </row>
    <row r="446" spans="1:7" s="17" customFormat="1">
      <c r="A446"/>
      <c r="B446"/>
      <c r="D446"/>
      <c r="E446"/>
      <c r="F446"/>
      <c r="G446"/>
    </row>
    <row r="447" spans="1:7" s="17" customFormat="1">
      <c r="A447"/>
      <c r="B447"/>
      <c r="D447"/>
      <c r="E447"/>
      <c r="F447"/>
      <c r="G447"/>
    </row>
    <row r="448" spans="1:7" s="17" customFormat="1">
      <c r="A448"/>
      <c r="B448"/>
      <c r="D448"/>
      <c r="E448"/>
      <c r="F448"/>
      <c r="G448"/>
    </row>
    <row r="449" spans="1:7" s="17" customFormat="1">
      <c r="A449"/>
      <c r="B449"/>
      <c r="D449"/>
      <c r="E449"/>
      <c r="F449"/>
      <c r="G449"/>
    </row>
    <row r="450" spans="1:7" s="17" customFormat="1">
      <c r="A450"/>
      <c r="B450"/>
      <c r="D450"/>
      <c r="E450"/>
      <c r="F450"/>
      <c r="G450"/>
    </row>
    <row r="451" spans="1:7" s="17" customFormat="1">
      <c r="A451"/>
      <c r="B451"/>
      <c r="D451"/>
      <c r="E451"/>
      <c r="F451"/>
      <c r="G451"/>
    </row>
    <row r="452" spans="1:7" s="17" customFormat="1">
      <c r="A452"/>
      <c r="B452"/>
      <c r="D452"/>
      <c r="E452"/>
      <c r="F452"/>
      <c r="G452"/>
    </row>
    <row r="453" spans="1:7" s="17" customFormat="1">
      <c r="A453"/>
      <c r="B453"/>
      <c r="D453"/>
      <c r="E453"/>
      <c r="F453"/>
      <c r="G453"/>
    </row>
    <row r="454" spans="1:7" s="17" customFormat="1">
      <c r="A454"/>
      <c r="B454"/>
      <c r="D454"/>
      <c r="E454"/>
      <c r="F454"/>
      <c r="G454"/>
    </row>
    <row r="455" spans="1:7" s="17" customFormat="1">
      <c r="A455"/>
      <c r="B455"/>
      <c r="D455"/>
      <c r="E455"/>
      <c r="F455"/>
      <c r="G455"/>
    </row>
    <row r="456" spans="1:7" s="17" customFormat="1">
      <c r="A456"/>
      <c r="B456"/>
      <c r="D456"/>
      <c r="E456"/>
      <c r="F456"/>
      <c r="G456"/>
    </row>
    <row r="457" spans="1:7" s="17" customFormat="1">
      <c r="A457"/>
      <c r="B457"/>
      <c r="D457"/>
      <c r="E457"/>
      <c r="F457"/>
      <c r="G457"/>
    </row>
    <row r="458" spans="1:7" s="17" customFormat="1">
      <c r="A458"/>
      <c r="B458"/>
      <c r="D458"/>
      <c r="E458"/>
      <c r="F458"/>
      <c r="G458"/>
    </row>
    <row r="459" spans="1:7" s="17" customFormat="1">
      <c r="A459"/>
      <c r="B459"/>
      <c r="D459"/>
      <c r="E459"/>
      <c r="F459"/>
      <c r="G459"/>
    </row>
    <row r="460" spans="1:7" s="17" customFormat="1">
      <c r="A460"/>
      <c r="B460"/>
      <c r="D460"/>
      <c r="E460"/>
      <c r="F460"/>
      <c r="G460"/>
    </row>
    <row r="461" spans="1:7" s="17" customFormat="1">
      <c r="A461"/>
      <c r="B461"/>
      <c r="D461"/>
      <c r="E461"/>
      <c r="F461"/>
      <c r="G461"/>
    </row>
    <row r="462" spans="1:7" s="17" customFormat="1">
      <c r="A462"/>
      <c r="B462"/>
      <c r="D462"/>
      <c r="E462"/>
      <c r="F462"/>
      <c r="G462"/>
    </row>
    <row r="463" spans="1:7" s="17" customFormat="1">
      <c r="A463"/>
      <c r="B463"/>
      <c r="D463"/>
      <c r="E463"/>
      <c r="F463"/>
      <c r="G463"/>
    </row>
    <row r="464" spans="1:7" s="17" customFormat="1">
      <c r="A464"/>
      <c r="B464"/>
      <c r="D464"/>
      <c r="E464"/>
      <c r="F464"/>
      <c r="G464"/>
    </row>
    <row r="465" spans="1:7" s="17" customFormat="1">
      <c r="A465"/>
      <c r="B465"/>
      <c r="D465"/>
      <c r="E465"/>
      <c r="F465"/>
      <c r="G465"/>
    </row>
    <row r="466" spans="1:7" s="17" customFormat="1">
      <c r="A466"/>
      <c r="B466"/>
      <c r="D466"/>
      <c r="E466"/>
      <c r="F466"/>
      <c r="G466"/>
    </row>
    <row r="467" spans="1:7" s="17" customFormat="1">
      <c r="A467"/>
      <c r="B467"/>
      <c r="D467"/>
      <c r="E467"/>
      <c r="F467"/>
      <c r="G467"/>
    </row>
    <row r="468" spans="1:7" s="17" customFormat="1">
      <c r="A468"/>
      <c r="B468"/>
      <c r="D468"/>
      <c r="E468"/>
      <c r="F468"/>
      <c r="G468"/>
    </row>
    <row r="469" spans="1:7" s="17" customFormat="1">
      <c r="A469"/>
      <c r="B469"/>
      <c r="D469"/>
      <c r="E469"/>
      <c r="F469"/>
      <c r="G469"/>
    </row>
    <row r="470" spans="1:7" s="17" customFormat="1">
      <c r="A470"/>
      <c r="B470"/>
      <c r="D470"/>
      <c r="E470"/>
      <c r="F470"/>
      <c r="G470"/>
    </row>
    <row r="471" spans="1:7" s="17" customFormat="1">
      <c r="A471"/>
      <c r="B471"/>
      <c r="D471"/>
      <c r="E471"/>
      <c r="F471"/>
      <c r="G471"/>
    </row>
    <row r="472" spans="1:7" s="17" customFormat="1">
      <c r="A472"/>
      <c r="B472"/>
      <c r="D472"/>
      <c r="E472"/>
      <c r="F472"/>
      <c r="G472"/>
    </row>
    <row r="473" spans="1:7" s="17" customFormat="1">
      <c r="A473"/>
      <c r="B473"/>
      <c r="D473"/>
      <c r="E473"/>
      <c r="F473"/>
      <c r="G473"/>
    </row>
    <row r="474" spans="1:7" s="17" customFormat="1">
      <c r="A474"/>
      <c r="B474"/>
      <c r="D474"/>
      <c r="E474"/>
      <c r="F474"/>
      <c r="G474"/>
    </row>
    <row r="475" spans="1:7" s="17" customFormat="1">
      <c r="A475"/>
      <c r="B475"/>
      <c r="D475"/>
      <c r="E475"/>
      <c r="F475"/>
      <c r="G475"/>
    </row>
    <row r="476" spans="1:7" s="17" customFormat="1">
      <c r="A476"/>
      <c r="B476"/>
      <c r="D476"/>
      <c r="E476"/>
      <c r="F476"/>
      <c r="G476"/>
    </row>
    <row r="477" spans="1:7" s="17" customFormat="1">
      <c r="A477"/>
      <c r="B477"/>
      <c r="D477"/>
      <c r="E477"/>
      <c r="F477"/>
      <c r="G477"/>
    </row>
    <row r="478" spans="1:7" s="17" customFormat="1">
      <c r="A478"/>
      <c r="B478"/>
      <c r="D478"/>
      <c r="E478"/>
      <c r="F478"/>
      <c r="G478"/>
    </row>
    <row r="479" spans="1:7" s="17" customFormat="1">
      <c r="A479"/>
      <c r="B479"/>
      <c r="D479"/>
      <c r="E479"/>
      <c r="F479"/>
      <c r="G479"/>
    </row>
    <row r="480" spans="1:7" s="17" customFormat="1">
      <c r="A480"/>
      <c r="B480"/>
      <c r="D480"/>
      <c r="E480"/>
      <c r="F480"/>
      <c r="G480"/>
    </row>
    <row r="481" spans="1:7" s="17" customFormat="1">
      <c r="A481"/>
      <c r="B481"/>
      <c r="D481"/>
      <c r="E481"/>
      <c r="F481"/>
      <c r="G481"/>
    </row>
    <row r="482" spans="1:7" s="17" customFormat="1">
      <c r="A482"/>
      <c r="B482"/>
      <c r="D482"/>
      <c r="E482"/>
      <c r="F482"/>
      <c r="G482"/>
    </row>
    <row r="483" spans="1:7" s="17" customFormat="1">
      <c r="A483"/>
      <c r="B483"/>
      <c r="D483"/>
      <c r="E483"/>
      <c r="F483"/>
      <c r="G483"/>
    </row>
    <row r="484" spans="1:7" s="17" customFormat="1">
      <c r="A484"/>
      <c r="B484"/>
      <c r="D484"/>
      <c r="E484"/>
      <c r="F484"/>
      <c r="G484"/>
    </row>
    <row r="485" spans="1:7" s="17" customFormat="1">
      <c r="A485"/>
      <c r="B485"/>
      <c r="D485"/>
      <c r="E485"/>
      <c r="F485"/>
      <c r="G485"/>
    </row>
    <row r="486" spans="1:7" s="17" customFormat="1">
      <c r="A486"/>
      <c r="B486"/>
      <c r="D486"/>
      <c r="E486"/>
      <c r="F486"/>
      <c r="G486"/>
    </row>
    <row r="487" spans="1:7" s="17" customFormat="1">
      <c r="A487"/>
      <c r="B487"/>
      <c r="D487"/>
      <c r="E487"/>
      <c r="F487"/>
      <c r="G487"/>
    </row>
    <row r="488" spans="1:7" s="17" customFormat="1">
      <c r="A488"/>
      <c r="B488"/>
      <c r="D488"/>
      <c r="E488"/>
      <c r="F488"/>
      <c r="G488"/>
    </row>
    <row r="489" spans="1:7" s="17" customFormat="1">
      <c r="A489"/>
      <c r="B489"/>
      <c r="D489"/>
      <c r="E489"/>
      <c r="F489"/>
      <c r="G489"/>
    </row>
    <row r="490" spans="1:7" s="17" customFormat="1">
      <c r="A490"/>
      <c r="B490"/>
      <c r="D490"/>
      <c r="E490"/>
      <c r="F490"/>
      <c r="G490"/>
    </row>
    <row r="491" spans="1:7" s="17" customFormat="1">
      <c r="A491"/>
      <c r="B491"/>
      <c r="D491"/>
      <c r="E491"/>
      <c r="F491"/>
      <c r="G491"/>
    </row>
    <row r="492" spans="1:7" s="17" customFormat="1">
      <c r="A492"/>
      <c r="B492"/>
      <c r="D492"/>
      <c r="E492"/>
      <c r="F492"/>
      <c r="G492"/>
    </row>
    <row r="493" spans="1:7" s="17" customFormat="1">
      <c r="A493"/>
      <c r="B493"/>
      <c r="D493"/>
      <c r="E493"/>
      <c r="F493"/>
      <c r="G493"/>
    </row>
    <row r="494" spans="1:7" s="17" customFormat="1">
      <c r="A494"/>
      <c r="B494"/>
      <c r="D494"/>
      <c r="E494"/>
      <c r="F494"/>
      <c r="G494"/>
    </row>
    <row r="495" spans="1:7" s="17" customFormat="1">
      <c r="A495"/>
      <c r="B495"/>
      <c r="D495"/>
      <c r="E495"/>
      <c r="F495"/>
      <c r="G495"/>
    </row>
    <row r="496" spans="1:7" s="17" customFormat="1">
      <c r="A496"/>
      <c r="B496"/>
      <c r="D496"/>
      <c r="E496"/>
      <c r="F496"/>
      <c r="G496"/>
    </row>
    <row r="497" spans="1:7" s="17" customFormat="1">
      <c r="A497"/>
      <c r="B497"/>
      <c r="D497"/>
      <c r="E497"/>
      <c r="F497"/>
      <c r="G497"/>
    </row>
    <row r="498" spans="1:7" s="17" customFormat="1">
      <c r="A498"/>
      <c r="B498"/>
      <c r="D498"/>
      <c r="E498"/>
      <c r="F498"/>
      <c r="G498"/>
    </row>
    <row r="499" spans="1:7" s="17" customFormat="1">
      <c r="A499"/>
      <c r="B499"/>
      <c r="D499"/>
      <c r="E499"/>
      <c r="F499"/>
      <c r="G499"/>
    </row>
    <row r="500" spans="1:7" s="17" customFormat="1">
      <c r="A500"/>
      <c r="B500"/>
      <c r="D500"/>
      <c r="E500"/>
      <c r="F500"/>
      <c r="G500"/>
    </row>
    <row r="501" spans="1:7" s="17" customFormat="1">
      <c r="A501"/>
      <c r="B501"/>
      <c r="D501"/>
      <c r="E501"/>
      <c r="F501"/>
      <c r="G501"/>
    </row>
    <row r="502" spans="1:7" s="17" customFormat="1">
      <c r="A502"/>
      <c r="B502"/>
      <c r="D502"/>
      <c r="E502"/>
      <c r="F502"/>
      <c r="G502"/>
    </row>
    <row r="503" spans="1:7" s="17" customFormat="1">
      <c r="A503"/>
      <c r="B503"/>
      <c r="D503"/>
      <c r="E503"/>
      <c r="F503"/>
      <c r="G503"/>
    </row>
    <row r="504" spans="1:7" s="17" customFormat="1">
      <c r="A504"/>
      <c r="B504"/>
      <c r="D504"/>
      <c r="E504"/>
      <c r="F504"/>
      <c r="G504"/>
    </row>
    <row r="505" spans="1:7" s="17" customFormat="1">
      <c r="A505"/>
      <c r="B505"/>
      <c r="D505"/>
      <c r="E505"/>
      <c r="F505"/>
      <c r="G505"/>
    </row>
    <row r="506" spans="1:7" s="17" customFormat="1">
      <c r="A506"/>
      <c r="B506"/>
      <c r="D506"/>
      <c r="E506"/>
      <c r="F506"/>
      <c r="G506"/>
    </row>
    <row r="507" spans="1:7" s="17" customFormat="1">
      <c r="A507"/>
      <c r="B507"/>
      <c r="D507"/>
      <c r="E507"/>
      <c r="F507"/>
      <c r="G507"/>
    </row>
    <row r="508" spans="1:7" s="17" customFormat="1">
      <c r="A508"/>
      <c r="B508"/>
      <c r="D508"/>
      <c r="E508"/>
      <c r="F508"/>
      <c r="G508"/>
    </row>
    <row r="509" spans="1:7" s="17" customFormat="1">
      <c r="A509"/>
      <c r="B509"/>
      <c r="D509"/>
      <c r="E509"/>
      <c r="F509"/>
      <c r="G509"/>
    </row>
    <row r="510" spans="1:7" s="17" customFormat="1">
      <c r="A510"/>
      <c r="B510"/>
      <c r="D510"/>
      <c r="E510"/>
      <c r="F510"/>
      <c r="G510"/>
    </row>
    <row r="511" spans="1:7" s="17" customFormat="1">
      <c r="A511"/>
      <c r="B511"/>
      <c r="D511"/>
      <c r="E511"/>
      <c r="F511"/>
      <c r="G511"/>
    </row>
    <row r="512" spans="1:7" s="17" customFormat="1">
      <c r="A512"/>
      <c r="B512"/>
      <c r="D512"/>
      <c r="E512"/>
      <c r="F512"/>
      <c r="G512"/>
    </row>
    <row r="513" spans="1:7" s="17" customFormat="1">
      <c r="A513"/>
      <c r="B513"/>
      <c r="D513"/>
      <c r="E513"/>
      <c r="F513"/>
      <c r="G513"/>
    </row>
    <row r="514" spans="1:7" s="17" customFormat="1">
      <c r="A514"/>
      <c r="B514"/>
      <c r="D514"/>
      <c r="E514"/>
      <c r="F514"/>
      <c r="G514"/>
    </row>
    <row r="515" spans="1:7" s="17" customFormat="1">
      <c r="A515"/>
      <c r="B515"/>
      <c r="D515"/>
      <c r="E515"/>
      <c r="F515"/>
      <c r="G515"/>
    </row>
    <row r="516" spans="1:7" s="17" customFormat="1">
      <c r="A516"/>
      <c r="B516"/>
      <c r="D516"/>
      <c r="E516"/>
      <c r="F516"/>
      <c r="G516"/>
    </row>
    <row r="517" spans="1:7" s="17" customFormat="1">
      <c r="A517"/>
      <c r="B517"/>
      <c r="D517"/>
      <c r="E517"/>
      <c r="F517"/>
      <c r="G517"/>
    </row>
    <row r="518" spans="1:7" s="17" customFormat="1">
      <c r="A518"/>
      <c r="B518"/>
      <c r="D518"/>
      <c r="E518"/>
      <c r="F518"/>
      <c r="G518"/>
    </row>
    <row r="519" spans="1:7" s="17" customFormat="1">
      <c r="A519"/>
      <c r="B519"/>
      <c r="D519"/>
      <c r="E519"/>
      <c r="F519"/>
      <c r="G519"/>
    </row>
    <row r="520" spans="1:7" s="17" customFormat="1">
      <c r="A520"/>
      <c r="B520"/>
      <c r="D520"/>
      <c r="E520"/>
      <c r="F520"/>
      <c r="G520"/>
    </row>
    <row r="521" spans="1:7" s="17" customFormat="1">
      <c r="A521"/>
      <c r="B521"/>
      <c r="D521"/>
      <c r="E521"/>
      <c r="F521"/>
      <c r="G521"/>
    </row>
    <row r="522" spans="1:7" s="17" customFormat="1">
      <c r="A522"/>
      <c r="B522"/>
      <c r="D522"/>
      <c r="E522"/>
      <c r="F522"/>
      <c r="G522"/>
    </row>
    <row r="523" spans="1:7" s="17" customFormat="1">
      <c r="A523"/>
      <c r="B523"/>
      <c r="D523"/>
      <c r="E523"/>
      <c r="F523"/>
      <c r="G523"/>
    </row>
    <row r="524" spans="1:7" s="17" customFormat="1">
      <c r="A524"/>
      <c r="B524"/>
      <c r="D524"/>
      <c r="E524"/>
      <c r="F524"/>
      <c r="G524"/>
    </row>
    <row r="525" spans="1:7" s="17" customFormat="1">
      <c r="A525"/>
      <c r="B525"/>
      <c r="D525"/>
      <c r="E525"/>
      <c r="F525"/>
      <c r="G525"/>
    </row>
    <row r="526" spans="1:7" s="17" customFormat="1">
      <c r="A526"/>
      <c r="B526"/>
      <c r="D526"/>
      <c r="E526"/>
      <c r="F526"/>
      <c r="G526"/>
    </row>
    <row r="527" spans="1:7" s="17" customFormat="1">
      <c r="A527"/>
      <c r="B527"/>
      <c r="D527"/>
      <c r="E527"/>
      <c r="F527"/>
      <c r="G527"/>
    </row>
    <row r="528" spans="1:7" s="17" customFormat="1">
      <c r="A528"/>
      <c r="B528"/>
      <c r="D528"/>
      <c r="E528"/>
      <c r="F528"/>
      <c r="G528"/>
    </row>
    <row r="529" spans="1:7" s="17" customFormat="1">
      <c r="A529"/>
      <c r="B529"/>
      <c r="D529"/>
      <c r="E529"/>
      <c r="F529"/>
      <c r="G529"/>
    </row>
    <row r="530" spans="1:7" s="17" customFormat="1">
      <c r="A530"/>
      <c r="B530"/>
      <c r="D530"/>
      <c r="E530"/>
      <c r="F530"/>
      <c r="G530"/>
    </row>
    <row r="531" spans="1:7" s="17" customFormat="1">
      <c r="A531"/>
      <c r="B531"/>
      <c r="D531"/>
      <c r="E531"/>
      <c r="F531"/>
      <c r="G531"/>
    </row>
    <row r="532" spans="1:7" s="17" customFormat="1">
      <c r="A532"/>
      <c r="B532"/>
      <c r="D532"/>
      <c r="E532"/>
      <c r="F532"/>
      <c r="G532"/>
    </row>
    <row r="533" spans="1:7" s="17" customFormat="1">
      <c r="A533"/>
      <c r="B533"/>
      <c r="D533"/>
      <c r="E533"/>
      <c r="F533"/>
      <c r="G533"/>
    </row>
    <row r="534" spans="1:7" s="17" customFormat="1">
      <c r="A534"/>
      <c r="B534"/>
      <c r="D534"/>
      <c r="E534"/>
      <c r="F534"/>
      <c r="G534"/>
    </row>
    <row r="535" spans="1:7" s="17" customFormat="1">
      <c r="A535"/>
      <c r="B535"/>
      <c r="D535"/>
      <c r="E535"/>
      <c r="F535"/>
      <c r="G535"/>
    </row>
    <row r="536" spans="1:7" s="17" customFormat="1">
      <c r="A536"/>
      <c r="B536"/>
      <c r="D536"/>
      <c r="E536"/>
      <c r="F536"/>
      <c r="G536"/>
    </row>
    <row r="537" spans="1:7" s="17" customFormat="1">
      <c r="A537"/>
      <c r="B537"/>
      <c r="D537"/>
      <c r="E537"/>
      <c r="F537"/>
      <c r="G537"/>
    </row>
    <row r="538" spans="1:7" s="17" customFormat="1">
      <c r="A538"/>
      <c r="B538"/>
      <c r="D538"/>
      <c r="E538"/>
      <c r="F538"/>
      <c r="G538"/>
    </row>
    <row r="539" spans="1:7" s="17" customFormat="1">
      <c r="A539"/>
      <c r="B539"/>
      <c r="D539"/>
      <c r="E539"/>
      <c r="F539"/>
      <c r="G539"/>
    </row>
    <row r="540" spans="1:7" s="17" customFormat="1">
      <c r="A540"/>
      <c r="B540"/>
      <c r="D540"/>
      <c r="E540"/>
      <c r="F540"/>
      <c r="G540"/>
    </row>
    <row r="541" spans="1:7" s="17" customFormat="1">
      <c r="A541"/>
      <c r="B541"/>
      <c r="D541"/>
      <c r="E541"/>
      <c r="F541"/>
      <c r="G541"/>
    </row>
    <row r="542" spans="1:7" s="17" customFormat="1">
      <c r="A542"/>
      <c r="B542"/>
      <c r="D542"/>
      <c r="E542"/>
      <c r="F542"/>
      <c r="G542"/>
    </row>
    <row r="543" spans="1:7" s="17" customFormat="1">
      <c r="A543"/>
      <c r="B543"/>
      <c r="D543"/>
      <c r="E543"/>
      <c r="F543"/>
      <c r="G543"/>
    </row>
    <row r="544" spans="1:7" s="17" customFormat="1">
      <c r="A544"/>
      <c r="B544"/>
      <c r="D544"/>
      <c r="E544"/>
      <c r="F544"/>
      <c r="G544"/>
    </row>
    <row r="545" spans="1:7" s="17" customFormat="1">
      <c r="A545"/>
      <c r="B545"/>
      <c r="D545"/>
      <c r="E545"/>
      <c r="F545"/>
      <c r="G545"/>
    </row>
    <row r="546" spans="1:7" s="17" customFormat="1">
      <c r="A546"/>
      <c r="B546"/>
      <c r="D546"/>
      <c r="E546"/>
      <c r="F546"/>
      <c r="G546"/>
    </row>
    <row r="547" spans="1:7" s="17" customFormat="1">
      <c r="A547"/>
      <c r="B547"/>
      <c r="D547"/>
      <c r="E547"/>
      <c r="F547"/>
      <c r="G547"/>
    </row>
    <row r="548" spans="1:7" s="17" customFormat="1">
      <c r="A548"/>
      <c r="B548"/>
      <c r="D548"/>
      <c r="E548"/>
      <c r="F548"/>
      <c r="G548"/>
    </row>
    <row r="549" spans="1:7" s="17" customFormat="1">
      <c r="A549"/>
      <c r="B549"/>
      <c r="D549"/>
      <c r="E549"/>
      <c r="F549"/>
      <c r="G549"/>
    </row>
    <row r="550" spans="1:7" s="17" customFormat="1">
      <c r="A550"/>
      <c r="B550"/>
      <c r="D550"/>
      <c r="E550"/>
      <c r="F550"/>
      <c r="G550"/>
    </row>
    <row r="551" spans="1:7" s="17" customFormat="1">
      <c r="A551"/>
      <c r="B551"/>
      <c r="D551"/>
      <c r="E551"/>
      <c r="F551"/>
      <c r="G551"/>
    </row>
    <row r="552" spans="1:7" s="17" customFormat="1">
      <c r="A552"/>
      <c r="B552"/>
      <c r="D552"/>
      <c r="E552"/>
      <c r="F552"/>
      <c r="G552"/>
    </row>
    <row r="553" spans="1:7" s="17" customFormat="1">
      <c r="A553"/>
      <c r="B553"/>
      <c r="D553"/>
      <c r="E553"/>
      <c r="F553"/>
      <c r="G553"/>
    </row>
    <row r="554" spans="1:7" s="17" customFormat="1">
      <c r="A554"/>
      <c r="B554"/>
      <c r="D554"/>
      <c r="E554"/>
      <c r="F554"/>
      <c r="G554"/>
    </row>
    <row r="555" spans="1:7" s="17" customFormat="1">
      <c r="A555"/>
      <c r="B555"/>
      <c r="D555"/>
      <c r="E555"/>
      <c r="F555"/>
      <c r="G555"/>
    </row>
    <row r="556" spans="1:7" s="17" customFormat="1">
      <c r="A556"/>
      <c r="B556"/>
      <c r="D556"/>
      <c r="E556"/>
      <c r="F556"/>
      <c r="G556"/>
    </row>
    <row r="557" spans="1:7" s="17" customFormat="1">
      <c r="A557"/>
      <c r="B557"/>
      <c r="D557"/>
      <c r="E557"/>
      <c r="F557"/>
      <c r="G557"/>
    </row>
    <row r="558" spans="1:7" s="17" customFormat="1">
      <c r="A558"/>
      <c r="B558"/>
      <c r="D558"/>
      <c r="E558"/>
      <c r="F558"/>
      <c r="G558"/>
    </row>
    <row r="559" spans="1:7" s="17" customFormat="1">
      <c r="A559"/>
      <c r="B559"/>
      <c r="D559"/>
      <c r="E559"/>
      <c r="F559"/>
      <c r="G559"/>
    </row>
    <row r="560" spans="1:7" s="17" customFormat="1">
      <c r="A560"/>
      <c r="B560"/>
      <c r="D560"/>
      <c r="E560"/>
      <c r="F560"/>
      <c r="G560"/>
    </row>
    <row r="561" spans="1:7" s="17" customFormat="1">
      <c r="A561"/>
      <c r="B561"/>
      <c r="D561"/>
      <c r="E561"/>
      <c r="F561"/>
      <c r="G561"/>
    </row>
    <row r="562" spans="1:7" s="17" customFormat="1">
      <c r="A562"/>
      <c r="B562"/>
      <c r="D562"/>
      <c r="E562"/>
      <c r="F562"/>
      <c r="G562"/>
    </row>
    <row r="563" spans="1:7" s="17" customFormat="1">
      <c r="A563"/>
      <c r="B563"/>
      <c r="D563"/>
      <c r="E563"/>
      <c r="F563"/>
      <c r="G563"/>
    </row>
    <row r="564" spans="1:7" s="17" customFormat="1">
      <c r="A564"/>
      <c r="B564"/>
      <c r="D564"/>
      <c r="E564"/>
      <c r="F564"/>
      <c r="G564"/>
    </row>
    <row r="565" spans="1:7" s="17" customFormat="1">
      <c r="A565"/>
      <c r="B565"/>
      <c r="D565"/>
      <c r="E565"/>
      <c r="F565"/>
      <c r="G565"/>
    </row>
    <row r="566" spans="1:7" s="17" customFormat="1">
      <c r="A566"/>
      <c r="B566"/>
      <c r="D566"/>
      <c r="E566"/>
      <c r="F566"/>
      <c r="G566"/>
    </row>
    <row r="567" spans="1:7" s="17" customFormat="1">
      <c r="A567"/>
      <c r="B567"/>
      <c r="D567"/>
      <c r="E567"/>
      <c r="F567"/>
      <c r="G567"/>
    </row>
    <row r="568" spans="1:7" s="17" customFormat="1">
      <c r="A568"/>
      <c r="B568"/>
      <c r="D568"/>
      <c r="E568"/>
      <c r="F568"/>
      <c r="G568"/>
    </row>
    <row r="569" spans="1:7" s="17" customFormat="1">
      <c r="A569"/>
      <c r="B569"/>
      <c r="D569"/>
      <c r="E569"/>
      <c r="F569"/>
      <c r="G569"/>
    </row>
    <row r="570" spans="1:7" s="17" customFormat="1">
      <c r="A570"/>
      <c r="B570"/>
      <c r="D570"/>
      <c r="E570"/>
      <c r="F570"/>
      <c r="G570"/>
    </row>
    <row r="571" spans="1:7" s="17" customFormat="1">
      <c r="A571"/>
      <c r="B571"/>
      <c r="D571"/>
      <c r="E571"/>
      <c r="F571"/>
      <c r="G571"/>
    </row>
    <row r="572" spans="1:7" s="17" customFormat="1">
      <c r="A572"/>
      <c r="B572"/>
      <c r="D572"/>
      <c r="E572"/>
      <c r="F572"/>
      <c r="G572"/>
    </row>
    <row r="573" spans="1:7" s="17" customFormat="1">
      <c r="A573"/>
      <c r="B573"/>
      <c r="D573"/>
      <c r="E573"/>
      <c r="F573"/>
      <c r="G573"/>
    </row>
    <row r="574" spans="1:7" s="17" customFormat="1">
      <c r="A574"/>
      <c r="B574"/>
      <c r="D574"/>
      <c r="E574"/>
      <c r="F574"/>
      <c r="G574"/>
    </row>
    <row r="575" spans="1:7" s="17" customFormat="1">
      <c r="A575"/>
      <c r="B575"/>
      <c r="D575"/>
      <c r="E575"/>
      <c r="F575"/>
      <c r="G575"/>
    </row>
    <row r="576" spans="1:7" s="17" customFormat="1">
      <c r="A576"/>
      <c r="B576"/>
      <c r="D576"/>
      <c r="E576"/>
      <c r="F576"/>
      <c r="G576"/>
    </row>
    <row r="577" spans="1:7" s="17" customFormat="1">
      <c r="A577"/>
      <c r="B577"/>
      <c r="D577"/>
      <c r="E577"/>
      <c r="F577"/>
      <c r="G577"/>
    </row>
    <row r="578" spans="1:7" s="17" customFormat="1">
      <c r="A578"/>
      <c r="B578"/>
      <c r="D578"/>
      <c r="E578"/>
      <c r="F578"/>
      <c r="G578"/>
    </row>
    <row r="579" spans="1:7" s="17" customFormat="1">
      <c r="A579"/>
      <c r="B579"/>
      <c r="D579"/>
      <c r="E579"/>
      <c r="F579"/>
      <c r="G579"/>
    </row>
    <row r="580" spans="1:7" s="17" customFormat="1">
      <c r="A580"/>
      <c r="B580"/>
      <c r="D580"/>
      <c r="E580"/>
      <c r="F580"/>
      <c r="G580"/>
    </row>
    <row r="581" spans="1:7" s="17" customFormat="1">
      <c r="A581"/>
      <c r="B581"/>
      <c r="D581"/>
      <c r="E581"/>
      <c r="F581"/>
      <c r="G581"/>
    </row>
    <row r="582" spans="1:7" s="17" customFormat="1">
      <c r="A582"/>
      <c r="B582"/>
      <c r="D582"/>
      <c r="E582"/>
      <c r="F582"/>
      <c r="G582"/>
    </row>
    <row r="583" spans="1:7" s="17" customFormat="1">
      <c r="A583"/>
      <c r="B583"/>
      <c r="D583"/>
      <c r="E583"/>
      <c r="F583"/>
      <c r="G583"/>
    </row>
    <row r="584" spans="1:7" s="17" customFormat="1">
      <c r="A584"/>
      <c r="B584"/>
      <c r="D584"/>
      <c r="E584"/>
      <c r="F584"/>
      <c r="G584"/>
    </row>
    <row r="585" spans="1:7" s="17" customFormat="1">
      <c r="A585"/>
      <c r="B585"/>
      <c r="D585"/>
      <c r="E585"/>
      <c r="F585"/>
      <c r="G585"/>
    </row>
    <row r="586" spans="1:7" s="17" customFormat="1">
      <c r="A586"/>
      <c r="B586"/>
      <c r="D586"/>
      <c r="E586"/>
      <c r="F586"/>
      <c r="G586"/>
    </row>
    <row r="587" spans="1:7" s="17" customFormat="1">
      <c r="A587"/>
      <c r="B587"/>
      <c r="D587"/>
      <c r="E587"/>
      <c r="F587"/>
      <c r="G587"/>
    </row>
    <row r="588" spans="1:7" s="17" customFormat="1">
      <c r="A588"/>
      <c r="B588"/>
      <c r="D588"/>
      <c r="E588"/>
      <c r="F588"/>
      <c r="G588"/>
    </row>
    <row r="589" spans="1:7" s="17" customFormat="1">
      <c r="A589"/>
      <c r="B589"/>
      <c r="D589"/>
      <c r="E589"/>
      <c r="F589"/>
      <c r="G589"/>
    </row>
    <row r="590" spans="1:7" s="17" customFormat="1">
      <c r="A590"/>
      <c r="B590"/>
      <c r="D590"/>
      <c r="E590"/>
      <c r="F590"/>
      <c r="G590"/>
    </row>
    <row r="591" spans="1:7" s="17" customFormat="1">
      <c r="A591"/>
      <c r="B591"/>
      <c r="D591"/>
      <c r="E591"/>
      <c r="F591"/>
      <c r="G591"/>
    </row>
    <row r="592" spans="1:7" s="17" customFormat="1">
      <c r="A592"/>
      <c r="B592"/>
      <c r="D592"/>
      <c r="E592"/>
      <c r="F592"/>
      <c r="G592"/>
    </row>
    <row r="593" spans="1:7" s="17" customFormat="1">
      <c r="A593"/>
      <c r="B593"/>
      <c r="D593"/>
      <c r="E593"/>
      <c r="F593"/>
      <c r="G593"/>
    </row>
    <row r="594" spans="1:7" s="17" customFormat="1">
      <c r="A594"/>
      <c r="B594"/>
      <c r="D594"/>
      <c r="E594"/>
      <c r="F594"/>
      <c r="G594"/>
    </row>
    <row r="595" spans="1:7" s="17" customFormat="1">
      <c r="A595"/>
      <c r="B595"/>
      <c r="D595"/>
      <c r="E595"/>
      <c r="F595"/>
      <c r="G595"/>
    </row>
    <row r="596" spans="1:7" s="17" customFormat="1">
      <c r="A596"/>
      <c r="B596"/>
      <c r="D596"/>
      <c r="E596"/>
      <c r="F596"/>
      <c r="G596"/>
    </row>
    <row r="597" spans="1:7" s="17" customFormat="1">
      <c r="A597"/>
      <c r="B597"/>
      <c r="D597"/>
      <c r="E597"/>
      <c r="F597"/>
      <c r="G597"/>
    </row>
    <row r="598" spans="1:7" s="17" customFormat="1">
      <c r="A598"/>
      <c r="B598"/>
      <c r="D598"/>
      <c r="E598"/>
      <c r="F598"/>
      <c r="G598"/>
    </row>
    <row r="599" spans="1:7" s="17" customFormat="1">
      <c r="A599"/>
      <c r="B599"/>
      <c r="D599"/>
      <c r="E599"/>
      <c r="F599"/>
      <c r="G599"/>
    </row>
    <row r="600" spans="1:7" s="17" customFormat="1">
      <c r="A600"/>
      <c r="B600"/>
      <c r="D600"/>
      <c r="E600"/>
      <c r="F600"/>
      <c r="G600"/>
    </row>
    <row r="601" spans="1:7" s="17" customFormat="1">
      <c r="A601"/>
      <c r="B601"/>
      <c r="D601"/>
      <c r="E601"/>
      <c r="F601"/>
      <c r="G601"/>
    </row>
    <row r="602" spans="1:7" s="17" customFormat="1">
      <c r="A602"/>
      <c r="B602"/>
      <c r="D602"/>
      <c r="E602"/>
      <c r="F602"/>
      <c r="G602"/>
    </row>
    <row r="603" spans="1:7" s="17" customFormat="1">
      <c r="A603"/>
      <c r="B603"/>
      <c r="D603"/>
      <c r="E603"/>
      <c r="F603"/>
      <c r="G603"/>
    </row>
    <row r="604" spans="1:7" s="17" customFormat="1">
      <c r="A604"/>
      <c r="B604"/>
      <c r="D604"/>
      <c r="E604"/>
      <c r="F604"/>
      <c r="G604"/>
    </row>
    <row r="605" spans="1:7" s="17" customFormat="1">
      <c r="A605"/>
      <c r="B605"/>
      <c r="D605"/>
      <c r="E605"/>
      <c r="F605"/>
      <c r="G605"/>
    </row>
    <row r="606" spans="1:7" s="17" customFormat="1">
      <c r="A606"/>
      <c r="B606"/>
      <c r="D606"/>
      <c r="E606"/>
      <c r="F606"/>
      <c r="G606"/>
    </row>
    <row r="607" spans="1:7" s="17" customFormat="1">
      <c r="A607"/>
      <c r="B607"/>
      <c r="D607"/>
      <c r="E607"/>
      <c r="F607"/>
      <c r="G607"/>
    </row>
    <row r="608" spans="1:7" s="17" customFormat="1">
      <c r="A608"/>
      <c r="B608"/>
      <c r="D608"/>
      <c r="E608"/>
      <c r="F608"/>
      <c r="G608"/>
    </row>
    <row r="609" spans="1:7" s="17" customFormat="1">
      <c r="A609"/>
      <c r="B609"/>
      <c r="D609"/>
      <c r="E609"/>
      <c r="F609"/>
      <c r="G609"/>
    </row>
    <row r="610" spans="1:7" s="17" customFormat="1">
      <c r="A610"/>
      <c r="B610"/>
      <c r="D610"/>
      <c r="E610"/>
      <c r="F610"/>
      <c r="G610"/>
    </row>
    <row r="611" spans="1:7" s="17" customFormat="1">
      <c r="A611"/>
      <c r="B611"/>
      <c r="D611"/>
      <c r="E611"/>
      <c r="F611"/>
      <c r="G611"/>
    </row>
    <row r="612" spans="1:7" s="17" customFormat="1">
      <c r="A612"/>
      <c r="B612"/>
      <c r="D612"/>
      <c r="E612"/>
      <c r="F612"/>
      <c r="G612"/>
    </row>
    <row r="613" spans="1:7" s="17" customFormat="1">
      <c r="A613"/>
      <c r="B613"/>
      <c r="D613"/>
      <c r="E613"/>
      <c r="F613"/>
      <c r="G613"/>
    </row>
    <row r="614" spans="1:7" s="17" customFormat="1">
      <c r="A614"/>
      <c r="B614"/>
      <c r="D614"/>
      <c r="E614"/>
      <c r="F614"/>
      <c r="G614"/>
    </row>
    <row r="615" spans="1:7" s="17" customFormat="1">
      <c r="A615"/>
      <c r="B615"/>
      <c r="D615"/>
      <c r="E615"/>
      <c r="F615"/>
      <c r="G615"/>
    </row>
    <row r="616" spans="1:7" s="17" customFormat="1">
      <c r="A616"/>
      <c r="B616"/>
      <c r="D616"/>
      <c r="E616"/>
      <c r="F616"/>
      <c r="G616"/>
    </row>
    <row r="617" spans="1:7" s="17" customFormat="1">
      <c r="A617"/>
      <c r="B617"/>
      <c r="D617"/>
      <c r="E617"/>
      <c r="F617"/>
      <c r="G617"/>
    </row>
    <row r="618" spans="1:7" s="17" customFormat="1">
      <c r="A618"/>
      <c r="B618"/>
      <c r="D618"/>
      <c r="E618"/>
      <c r="F618"/>
      <c r="G618"/>
    </row>
    <row r="619" spans="1:7" s="17" customFormat="1">
      <c r="A619"/>
      <c r="B619"/>
      <c r="D619"/>
      <c r="E619"/>
      <c r="F619"/>
      <c r="G619"/>
    </row>
    <row r="620" spans="1:7" s="17" customFormat="1">
      <c r="A620"/>
      <c r="B620"/>
      <c r="D620"/>
      <c r="E620"/>
      <c r="F620"/>
      <c r="G620"/>
    </row>
    <row r="621" spans="1:7" s="17" customFormat="1">
      <c r="A621"/>
      <c r="B621"/>
      <c r="D621"/>
      <c r="E621"/>
      <c r="F621"/>
      <c r="G621"/>
    </row>
    <row r="622" spans="1:7" s="17" customFormat="1">
      <c r="A622"/>
      <c r="B622"/>
      <c r="D622"/>
      <c r="E622"/>
      <c r="F622"/>
      <c r="G622"/>
    </row>
    <row r="623" spans="1:7" s="17" customFormat="1">
      <c r="A623"/>
      <c r="B623"/>
      <c r="D623"/>
      <c r="E623"/>
      <c r="F623"/>
      <c r="G623"/>
    </row>
    <row r="624" spans="1:7" s="17" customFormat="1">
      <c r="A624"/>
      <c r="B624"/>
      <c r="D624"/>
      <c r="E624"/>
      <c r="F624"/>
      <c r="G624"/>
    </row>
    <row r="625" spans="1:7" s="17" customFormat="1">
      <c r="A625"/>
      <c r="B625"/>
      <c r="D625"/>
      <c r="E625"/>
      <c r="F625"/>
      <c r="G625"/>
    </row>
    <row r="626" spans="1:7" s="17" customFormat="1">
      <c r="A626"/>
      <c r="B626"/>
      <c r="D626"/>
      <c r="E626"/>
      <c r="F626"/>
      <c r="G626"/>
    </row>
    <row r="627" spans="1:7" s="17" customFormat="1">
      <c r="A627"/>
      <c r="B627"/>
      <c r="D627"/>
      <c r="E627"/>
      <c r="F627"/>
      <c r="G627"/>
    </row>
    <row r="628" spans="1:7" s="17" customFormat="1">
      <c r="A628"/>
      <c r="B628"/>
      <c r="D628"/>
      <c r="E628"/>
      <c r="F628"/>
      <c r="G628"/>
    </row>
    <row r="629" spans="1:7" s="17" customFormat="1">
      <c r="A629"/>
      <c r="B629"/>
      <c r="D629"/>
      <c r="E629"/>
      <c r="F629"/>
      <c r="G629"/>
    </row>
    <row r="630" spans="1:7" s="17" customFormat="1">
      <c r="A630"/>
      <c r="B630"/>
      <c r="D630"/>
      <c r="E630"/>
      <c r="F630"/>
      <c r="G630"/>
    </row>
    <row r="631" spans="1:7" s="17" customFormat="1">
      <c r="A631"/>
      <c r="B631"/>
      <c r="D631"/>
      <c r="E631"/>
      <c r="F631"/>
      <c r="G631"/>
    </row>
    <row r="632" spans="1:7" s="17" customFormat="1">
      <c r="A632"/>
      <c r="B632"/>
      <c r="D632"/>
      <c r="E632"/>
      <c r="F632"/>
      <c r="G632"/>
    </row>
    <row r="633" spans="1:7" s="17" customFormat="1">
      <c r="A633"/>
      <c r="B633"/>
      <c r="D633"/>
      <c r="E633"/>
      <c r="F633"/>
      <c r="G633"/>
    </row>
    <row r="634" spans="1:7" s="17" customFormat="1">
      <c r="A634"/>
      <c r="B634"/>
      <c r="D634"/>
      <c r="E634"/>
      <c r="F634"/>
      <c r="G634"/>
    </row>
    <row r="635" spans="1:7" s="17" customFormat="1">
      <c r="A635"/>
      <c r="B635"/>
      <c r="D635"/>
      <c r="E635"/>
      <c r="F635"/>
      <c r="G635"/>
    </row>
    <row r="636" spans="1:7" s="17" customFormat="1">
      <c r="A636"/>
      <c r="B636"/>
      <c r="D636"/>
      <c r="E636"/>
      <c r="F636"/>
      <c r="G636"/>
    </row>
    <row r="637" spans="1:7" s="17" customFormat="1">
      <c r="A637"/>
      <c r="B637"/>
      <c r="D637"/>
      <c r="E637"/>
      <c r="F637"/>
      <c r="G637"/>
    </row>
    <row r="638" spans="1:7" s="17" customFormat="1">
      <c r="A638"/>
      <c r="B638"/>
      <c r="D638"/>
      <c r="E638"/>
      <c r="F638"/>
      <c r="G638"/>
    </row>
    <row r="639" spans="1:7" s="17" customFormat="1">
      <c r="A639"/>
      <c r="B639"/>
      <c r="D639"/>
      <c r="E639"/>
      <c r="F639"/>
      <c r="G639"/>
    </row>
    <row r="640" spans="1:7" s="17" customFormat="1">
      <c r="A640"/>
      <c r="B640"/>
      <c r="D640"/>
      <c r="E640"/>
      <c r="F640"/>
      <c r="G640"/>
    </row>
    <row r="641" spans="1:7" s="17" customFormat="1">
      <c r="A641"/>
      <c r="B641"/>
      <c r="D641"/>
      <c r="E641"/>
      <c r="F641"/>
      <c r="G641"/>
    </row>
    <row r="642" spans="1:7" s="17" customFormat="1">
      <c r="A642"/>
      <c r="B642"/>
      <c r="D642"/>
      <c r="E642"/>
      <c r="F642"/>
      <c r="G642"/>
    </row>
    <row r="643" spans="1:7" s="17" customFormat="1">
      <c r="A643"/>
      <c r="B643"/>
      <c r="D643"/>
      <c r="E643"/>
      <c r="F643"/>
      <c r="G643"/>
    </row>
    <row r="644" spans="1:7" s="17" customFormat="1">
      <c r="A644"/>
      <c r="B644"/>
      <c r="D644"/>
      <c r="E644"/>
      <c r="F644"/>
      <c r="G644"/>
    </row>
    <row r="645" spans="1:7" s="17" customFormat="1">
      <c r="A645"/>
      <c r="B645"/>
      <c r="D645"/>
      <c r="E645"/>
      <c r="F645"/>
      <c r="G645"/>
    </row>
    <row r="646" spans="1:7" s="17" customFormat="1">
      <c r="A646"/>
      <c r="B646"/>
      <c r="D646"/>
      <c r="E646"/>
      <c r="F646"/>
      <c r="G646"/>
    </row>
    <row r="647" spans="1:7" s="17" customFormat="1">
      <c r="A647"/>
      <c r="B647"/>
      <c r="D647"/>
      <c r="E647"/>
      <c r="F647"/>
      <c r="G647"/>
    </row>
    <row r="648" spans="1:7" s="17" customFormat="1">
      <c r="A648"/>
      <c r="B648"/>
      <c r="D648"/>
      <c r="E648"/>
      <c r="F648"/>
      <c r="G648"/>
    </row>
    <row r="649" spans="1:7" s="17" customFormat="1">
      <c r="A649"/>
      <c r="B649"/>
      <c r="D649"/>
      <c r="E649"/>
      <c r="F649"/>
      <c r="G649"/>
    </row>
    <row r="650" spans="1:7" s="17" customFormat="1">
      <c r="A650"/>
      <c r="B650"/>
      <c r="D650"/>
      <c r="E650"/>
      <c r="F650"/>
      <c r="G650"/>
    </row>
    <row r="651" spans="1:7" s="17" customFormat="1">
      <c r="A651"/>
      <c r="B651"/>
      <c r="D651"/>
      <c r="E651"/>
      <c r="F651"/>
      <c r="G651"/>
    </row>
    <row r="652" spans="1:7" s="17" customFormat="1">
      <c r="A652"/>
      <c r="B652"/>
      <c r="D652"/>
      <c r="E652"/>
      <c r="F652"/>
      <c r="G652"/>
    </row>
    <row r="653" spans="1:7" s="17" customFormat="1">
      <c r="A653"/>
      <c r="B653"/>
      <c r="D653"/>
      <c r="E653"/>
      <c r="F653"/>
      <c r="G653"/>
    </row>
    <row r="654" spans="1:7" s="17" customFormat="1">
      <c r="A654"/>
      <c r="B654"/>
      <c r="D654"/>
      <c r="E654"/>
      <c r="F654"/>
      <c r="G654"/>
    </row>
    <row r="655" spans="1:7" s="17" customFormat="1">
      <c r="A655"/>
      <c r="B655"/>
      <c r="D655"/>
      <c r="E655"/>
      <c r="F655"/>
      <c r="G655"/>
    </row>
    <row r="656" spans="1:7" s="17" customFormat="1">
      <c r="A656"/>
      <c r="B656"/>
      <c r="D656"/>
      <c r="E656"/>
      <c r="F656"/>
      <c r="G656"/>
    </row>
    <row r="657" spans="1:7" s="17" customFormat="1">
      <c r="A657"/>
      <c r="B657"/>
      <c r="D657"/>
      <c r="E657"/>
      <c r="F657"/>
      <c r="G657"/>
    </row>
    <row r="658" spans="1:7" s="17" customFormat="1">
      <c r="A658"/>
      <c r="B658"/>
      <c r="D658"/>
      <c r="E658"/>
      <c r="F658"/>
      <c r="G658"/>
    </row>
    <row r="659" spans="1:7" s="17" customFormat="1">
      <c r="A659"/>
      <c r="B659"/>
      <c r="D659"/>
      <c r="E659"/>
      <c r="F659"/>
      <c r="G659"/>
    </row>
    <row r="660" spans="1:7" s="17" customFormat="1">
      <c r="A660"/>
      <c r="B660"/>
      <c r="D660"/>
      <c r="E660"/>
      <c r="F660"/>
      <c r="G660"/>
    </row>
    <row r="661" spans="1:7" s="17" customFormat="1">
      <c r="A661"/>
      <c r="B661"/>
      <c r="D661"/>
      <c r="E661"/>
      <c r="F661"/>
      <c r="G661"/>
    </row>
    <row r="662" spans="1:7" s="17" customFormat="1">
      <c r="A662"/>
      <c r="B662"/>
      <c r="D662"/>
      <c r="E662"/>
      <c r="F662"/>
      <c r="G662"/>
    </row>
    <row r="663" spans="1:7" s="17" customFormat="1">
      <c r="A663"/>
      <c r="B663"/>
      <c r="D663"/>
      <c r="E663"/>
      <c r="F663"/>
      <c r="G663"/>
    </row>
    <row r="664" spans="1:7" s="17" customFormat="1">
      <c r="A664"/>
      <c r="B664"/>
      <c r="D664"/>
      <c r="E664"/>
      <c r="F664"/>
      <c r="G664"/>
    </row>
    <row r="665" spans="1:7" s="17" customFormat="1">
      <c r="A665"/>
      <c r="B665"/>
      <c r="D665"/>
      <c r="E665"/>
      <c r="F665"/>
      <c r="G665"/>
    </row>
    <row r="666" spans="1:7" s="17" customFormat="1">
      <c r="A666"/>
      <c r="B666"/>
      <c r="D666"/>
      <c r="E666"/>
      <c r="F666"/>
      <c r="G666"/>
    </row>
    <row r="667" spans="1:7" s="17" customFormat="1">
      <c r="A667"/>
      <c r="B667"/>
      <c r="D667"/>
      <c r="E667"/>
      <c r="F667"/>
      <c r="G667"/>
    </row>
    <row r="668" spans="1:7" s="17" customFormat="1">
      <c r="A668"/>
      <c r="B668"/>
      <c r="D668"/>
      <c r="E668"/>
      <c r="F668"/>
      <c r="G668"/>
    </row>
    <row r="669" spans="1:7" s="17" customFormat="1">
      <c r="A669"/>
      <c r="B669"/>
      <c r="D669"/>
      <c r="E669"/>
      <c r="F669"/>
      <c r="G669"/>
    </row>
    <row r="670" spans="1:7" s="17" customFormat="1">
      <c r="A670"/>
      <c r="B670"/>
      <c r="D670"/>
      <c r="E670"/>
      <c r="F670"/>
      <c r="G670"/>
    </row>
    <row r="671" spans="1:7" s="17" customFormat="1">
      <c r="A671"/>
      <c r="B671"/>
      <c r="D671"/>
      <c r="E671"/>
      <c r="F671"/>
      <c r="G671"/>
    </row>
    <row r="672" spans="1:7" s="17" customFormat="1">
      <c r="A672"/>
      <c r="B672"/>
      <c r="D672"/>
      <c r="E672"/>
      <c r="F672"/>
      <c r="G672"/>
    </row>
    <row r="673" spans="1:7" s="17" customFormat="1">
      <c r="A673"/>
      <c r="B673"/>
      <c r="D673"/>
      <c r="E673"/>
      <c r="F673"/>
      <c r="G673"/>
    </row>
    <row r="674" spans="1:7" s="17" customFormat="1">
      <c r="A674"/>
      <c r="B674"/>
      <c r="D674"/>
      <c r="E674"/>
      <c r="F674"/>
      <c r="G674"/>
    </row>
    <row r="675" spans="1:7" s="17" customFormat="1">
      <c r="A675"/>
      <c r="B675"/>
      <c r="D675"/>
      <c r="E675"/>
      <c r="F675"/>
      <c r="G675"/>
    </row>
    <row r="676" spans="1:7" s="17" customFormat="1">
      <c r="A676"/>
      <c r="B676"/>
      <c r="D676"/>
      <c r="E676"/>
      <c r="F676"/>
      <c r="G676"/>
    </row>
    <row r="677" spans="1:7" s="17" customFormat="1">
      <c r="A677"/>
      <c r="B677"/>
      <c r="D677"/>
      <c r="E677"/>
      <c r="F677"/>
      <c r="G677"/>
    </row>
    <row r="678" spans="1:7" s="17" customFormat="1">
      <c r="A678"/>
      <c r="B678"/>
      <c r="D678"/>
      <c r="E678"/>
      <c r="F678"/>
      <c r="G678"/>
    </row>
    <row r="679" spans="1:7" s="17" customFormat="1">
      <c r="A679"/>
      <c r="B679"/>
      <c r="D679"/>
      <c r="E679"/>
      <c r="F679"/>
      <c r="G679"/>
    </row>
    <row r="680" spans="1:7" s="17" customFormat="1">
      <c r="A680"/>
      <c r="B680"/>
      <c r="D680"/>
      <c r="E680"/>
      <c r="F680"/>
      <c r="G680"/>
    </row>
    <row r="681" spans="1:7" s="17" customFormat="1">
      <c r="A681"/>
      <c r="B681"/>
      <c r="D681"/>
      <c r="E681"/>
      <c r="F681"/>
      <c r="G681"/>
    </row>
    <row r="682" spans="1:7" s="17" customFormat="1">
      <c r="A682"/>
      <c r="B682"/>
      <c r="D682"/>
      <c r="E682"/>
      <c r="F682"/>
      <c r="G682"/>
    </row>
    <row r="683" spans="1:7" s="17" customFormat="1">
      <c r="A683"/>
      <c r="B683"/>
      <c r="D683"/>
      <c r="E683"/>
      <c r="F683"/>
      <c r="G683"/>
    </row>
    <row r="684" spans="1:7" s="17" customFormat="1">
      <c r="A684"/>
      <c r="B684"/>
      <c r="D684"/>
      <c r="E684"/>
      <c r="F684"/>
      <c r="G684"/>
    </row>
    <row r="685" spans="1:7" s="17" customFormat="1">
      <c r="A685"/>
      <c r="B685"/>
      <c r="D685"/>
      <c r="E685"/>
      <c r="F685"/>
      <c r="G685"/>
    </row>
    <row r="686" spans="1:7" s="17" customFormat="1">
      <c r="A686"/>
      <c r="B686"/>
      <c r="D686"/>
      <c r="E686"/>
      <c r="F686"/>
      <c r="G686"/>
    </row>
    <row r="687" spans="1:7" s="17" customFormat="1">
      <c r="A687"/>
      <c r="B687"/>
      <c r="D687"/>
      <c r="E687"/>
      <c r="F687"/>
      <c r="G687"/>
    </row>
    <row r="688" spans="1:7" s="17" customFormat="1">
      <c r="A688"/>
      <c r="B688"/>
      <c r="D688"/>
      <c r="E688"/>
      <c r="F688"/>
      <c r="G688"/>
    </row>
    <row r="689" spans="1:7" s="17" customFormat="1">
      <c r="A689"/>
      <c r="B689"/>
      <c r="D689"/>
      <c r="E689"/>
      <c r="F689"/>
      <c r="G689"/>
    </row>
    <row r="690" spans="1:7" s="17" customFormat="1">
      <c r="A690"/>
      <c r="B690"/>
      <c r="D690"/>
      <c r="E690"/>
      <c r="F690"/>
      <c r="G690"/>
    </row>
    <row r="691" spans="1:7" s="17" customFormat="1">
      <c r="A691"/>
      <c r="B691"/>
      <c r="D691"/>
      <c r="E691"/>
      <c r="F691"/>
      <c r="G691"/>
    </row>
    <row r="692" spans="1:7" s="17" customFormat="1">
      <c r="A692"/>
      <c r="B692"/>
      <c r="D692"/>
      <c r="E692"/>
      <c r="F692"/>
      <c r="G692"/>
    </row>
    <row r="693" spans="1:7" s="17" customFormat="1">
      <c r="A693"/>
      <c r="B693"/>
      <c r="D693"/>
      <c r="E693"/>
      <c r="F693"/>
      <c r="G693"/>
    </row>
    <row r="694" spans="1:7" s="17" customFormat="1">
      <c r="A694"/>
      <c r="B694"/>
      <c r="D694"/>
      <c r="E694"/>
      <c r="F694"/>
      <c r="G694"/>
    </row>
    <row r="695" spans="1:7" s="17" customFormat="1">
      <c r="A695"/>
      <c r="B695"/>
      <c r="D695"/>
      <c r="E695"/>
      <c r="F695"/>
      <c r="G695"/>
    </row>
    <row r="696" spans="1:7" s="17" customFormat="1">
      <c r="A696"/>
      <c r="B696"/>
      <c r="D696"/>
      <c r="E696"/>
      <c r="F696"/>
      <c r="G696"/>
    </row>
    <row r="697" spans="1:7" s="17" customFormat="1">
      <c r="A697"/>
      <c r="B697"/>
      <c r="D697"/>
      <c r="E697"/>
      <c r="F697"/>
      <c r="G697"/>
    </row>
    <row r="698" spans="1:7" s="17" customFormat="1">
      <c r="A698"/>
      <c r="B698"/>
      <c r="D698"/>
      <c r="E698"/>
      <c r="F698"/>
      <c r="G698"/>
    </row>
    <row r="699" spans="1:7" s="17" customFormat="1">
      <c r="A699"/>
      <c r="B699"/>
      <c r="D699"/>
      <c r="E699"/>
      <c r="F699"/>
      <c r="G699"/>
    </row>
    <row r="700" spans="1:7" s="17" customFormat="1">
      <c r="A700"/>
      <c r="B700"/>
      <c r="D700"/>
      <c r="E700"/>
      <c r="F700"/>
      <c r="G700"/>
    </row>
    <row r="701" spans="1:7" s="17" customFormat="1">
      <c r="A701"/>
      <c r="B701"/>
      <c r="D701"/>
      <c r="E701"/>
      <c r="F701"/>
      <c r="G701"/>
    </row>
    <row r="702" spans="1:7" s="17" customFormat="1">
      <c r="A702"/>
      <c r="B702"/>
      <c r="D702"/>
      <c r="E702"/>
      <c r="F702"/>
      <c r="G702"/>
    </row>
    <row r="703" spans="1:7" s="17" customFormat="1">
      <c r="A703"/>
      <c r="B703"/>
      <c r="D703"/>
      <c r="E703"/>
      <c r="F703"/>
      <c r="G703"/>
    </row>
    <row r="704" spans="1:7" s="17" customFormat="1">
      <c r="A704"/>
      <c r="B704"/>
      <c r="D704"/>
      <c r="E704"/>
      <c r="F704"/>
      <c r="G704"/>
    </row>
    <row r="705" spans="1:7" s="17" customFormat="1">
      <c r="A705"/>
      <c r="B705"/>
      <c r="D705"/>
      <c r="E705"/>
      <c r="F705"/>
      <c r="G705"/>
    </row>
    <row r="706" spans="1:7" s="17" customFormat="1">
      <c r="A706"/>
      <c r="B706"/>
      <c r="D706"/>
      <c r="E706"/>
      <c r="F706"/>
      <c r="G706"/>
    </row>
    <row r="707" spans="1:7" s="17" customFormat="1">
      <c r="A707"/>
      <c r="B707"/>
      <c r="D707"/>
      <c r="E707"/>
      <c r="F707"/>
      <c r="G707"/>
    </row>
    <row r="708" spans="1:7" s="17" customFormat="1">
      <c r="A708"/>
      <c r="B708"/>
      <c r="D708"/>
      <c r="E708"/>
      <c r="F708"/>
      <c r="G708"/>
    </row>
    <row r="709" spans="1:7" s="17" customFormat="1">
      <c r="A709"/>
      <c r="B709"/>
      <c r="D709"/>
      <c r="E709"/>
      <c r="F709"/>
      <c r="G709"/>
    </row>
    <row r="710" spans="1:7" s="17" customFormat="1">
      <c r="A710"/>
      <c r="B710"/>
      <c r="D710"/>
      <c r="E710"/>
      <c r="F710"/>
      <c r="G710"/>
    </row>
    <row r="711" spans="1:7" s="17" customFormat="1">
      <c r="A711"/>
      <c r="B711"/>
      <c r="D711"/>
      <c r="E711"/>
      <c r="F711"/>
      <c r="G711"/>
    </row>
    <row r="712" spans="1:7" s="17" customFormat="1">
      <c r="A712"/>
      <c r="B712"/>
      <c r="D712"/>
      <c r="E712"/>
      <c r="F712"/>
      <c r="G712"/>
    </row>
    <row r="713" spans="1:7" s="17" customFormat="1">
      <c r="A713"/>
      <c r="B713"/>
      <c r="D713"/>
      <c r="E713"/>
      <c r="F713"/>
      <c r="G713"/>
    </row>
    <row r="714" spans="1:7" s="17" customFormat="1">
      <c r="A714"/>
      <c r="B714"/>
      <c r="D714"/>
      <c r="E714"/>
      <c r="F714"/>
      <c r="G714"/>
    </row>
    <row r="715" spans="1:7" s="17" customFormat="1">
      <c r="A715"/>
      <c r="B715"/>
      <c r="D715"/>
      <c r="E715"/>
      <c r="F715"/>
      <c r="G715"/>
    </row>
    <row r="716" spans="1:7" s="17" customFormat="1">
      <c r="A716"/>
      <c r="B716"/>
      <c r="D716"/>
      <c r="E716"/>
      <c r="F716"/>
      <c r="G716"/>
    </row>
    <row r="717" spans="1:7" s="17" customFormat="1">
      <c r="A717"/>
      <c r="B717"/>
      <c r="D717"/>
      <c r="E717"/>
      <c r="F717"/>
      <c r="G717"/>
    </row>
    <row r="718" spans="1:7" s="17" customFormat="1">
      <c r="A718"/>
      <c r="B718"/>
      <c r="D718"/>
      <c r="E718"/>
      <c r="F718"/>
      <c r="G718"/>
    </row>
    <row r="719" spans="1:7" s="17" customFormat="1">
      <c r="A719"/>
      <c r="B719"/>
      <c r="D719"/>
      <c r="E719"/>
      <c r="F719"/>
      <c r="G719"/>
    </row>
    <row r="720" spans="1:7" s="17" customFormat="1">
      <c r="A720"/>
      <c r="B720"/>
      <c r="D720"/>
      <c r="E720"/>
      <c r="F720"/>
      <c r="G720"/>
    </row>
    <row r="721" spans="1:7" s="17" customFormat="1">
      <c r="A721"/>
      <c r="B721"/>
      <c r="D721"/>
      <c r="E721"/>
      <c r="F721"/>
      <c r="G721"/>
    </row>
    <row r="722" spans="1:7" s="17" customFormat="1">
      <c r="A722"/>
      <c r="B722"/>
      <c r="D722"/>
      <c r="E722"/>
      <c r="F722"/>
      <c r="G722"/>
    </row>
    <row r="723" spans="1:7" s="17" customFormat="1">
      <c r="A723"/>
      <c r="B723"/>
      <c r="D723"/>
      <c r="E723"/>
      <c r="F723"/>
      <c r="G723"/>
    </row>
    <row r="724" spans="1:7" s="17" customFormat="1">
      <c r="A724"/>
      <c r="B724"/>
      <c r="D724"/>
      <c r="E724"/>
      <c r="F724"/>
      <c r="G724"/>
    </row>
    <row r="725" spans="1:7" s="17" customFormat="1">
      <c r="A725"/>
      <c r="B725"/>
      <c r="D725"/>
      <c r="E725"/>
      <c r="F725"/>
      <c r="G725"/>
    </row>
    <row r="726" spans="1:7" s="17" customFormat="1">
      <c r="A726"/>
      <c r="B726"/>
      <c r="D726"/>
      <c r="E726"/>
      <c r="F726"/>
      <c r="G726"/>
    </row>
    <row r="727" spans="1:7" s="17" customFormat="1">
      <c r="A727"/>
      <c r="B727"/>
      <c r="D727"/>
      <c r="E727"/>
      <c r="F727"/>
      <c r="G727"/>
    </row>
    <row r="728" spans="1:7" s="17" customFormat="1">
      <c r="A728"/>
      <c r="B728"/>
      <c r="D728"/>
      <c r="E728"/>
      <c r="F728"/>
      <c r="G728"/>
    </row>
    <row r="729" spans="1:7" s="17" customFormat="1">
      <c r="A729"/>
      <c r="B729"/>
      <c r="D729"/>
      <c r="E729"/>
      <c r="F729"/>
      <c r="G729"/>
    </row>
    <row r="730" spans="1:7" s="17" customFormat="1">
      <c r="A730"/>
      <c r="B730"/>
      <c r="D730"/>
      <c r="E730"/>
      <c r="F730"/>
      <c r="G730"/>
    </row>
    <row r="731" spans="1:7" s="17" customFormat="1">
      <c r="A731"/>
      <c r="B731"/>
      <c r="D731"/>
      <c r="E731"/>
      <c r="F731"/>
      <c r="G731"/>
    </row>
    <row r="732" spans="1:7" s="17" customFormat="1">
      <c r="A732"/>
      <c r="B732"/>
      <c r="D732"/>
      <c r="E732"/>
      <c r="F732"/>
      <c r="G732"/>
    </row>
    <row r="733" spans="1:7" s="17" customFormat="1">
      <c r="A733"/>
      <c r="B733"/>
      <c r="D733"/>
      <c r="E733"/>
      <c r="F733"/>
      <c r="G733"/>
    </row>
    <row r="734" spans="1:7" s="17" customFormat="1">
      <c r="A734"/>
      <c r="B734"/>
      <c r="D734"/>
      <c r="E734"/>
      <c r="F734"/>
      <c r="G734"/>
    </row>
    <row r="735" spans="1:7" s="17" customFormat="1">
      <c r="A735"/>
      <c r="B735"/>
      <c r="D735"/>
      <c r="E735"/>
      <c r="F735"/>
      <c r="G735"/>
    </row>
    <row r="736" spans="1:7" s="17" customFormat="1">
      <c r="A736"/>
      <c r="B736"/>
      <c r="D736"/>
      <c r="E736"/>
      <c r="F736"/>
      <c r="G736"/>
    </row>
    <row r="737" spans="1:7" s="17" customFormat="1">
      <c r="A737"/>
      <c r="B737"/>
      <c r="D737"/>
      <c r="E737"/>
      <c r="F737"/>
      <c r="G737"/>
    </row>
    <row r="738" spans="1:7" s="17" customFormat="1">
      <c r="A738"/>
      <c r="B738"/>
      <c r="D738"/>
      <c r="E738"/>
      <c r="F738"/>
      <c r="G738"/>
    </row>
    <row r="739" spans="1:7" s="17" customFormat="1">
      <c r="A739"/>
      <c r="B739"/>
      <c r="D739"/>
      <c r="E739"/>
      <c r="F739"/>
      <c r="G739"/>
    </row>
    <row r="740" spans="1:7" s="17" customFormat="1">
      <c r="A740"/>
      <c r="B740"/>
      <c r="D740"/>
      <c r="E740"/>
      <c r="F740"/>
      <c r="G740"/>
    </row>
    <row r="741" spans="1:7" s="17" customFormat="1">
      <c r="A741"/>
      <c r="B741"/>
      <c r="D741"/>
      <c r="E741"/>
      <c r="F741"/>
      <c r="G741"/>
    </row>
    <row r="742" spans="1:7" s="17" customFormat="1">
      <c r="A742"/>
      <c r="B742"/>
      <c r="D742"/>
      <c r="E742"/>
      <c r="F742"/>
      <c r="G742"/>
    </row>
    <row r="743" spans="1:7" s="17" customFormat="1">
      <c r="A743"/>
      <c r="B743"/>
      <c r="D743"/>
      <c r="E743"/>
      <c r="F743"/>
      <c r="G743"/>
    </row>
    <row r="744" spans="1:7" s="17" customFormat="1">
      <c r="A744"/>
      <c r="B744"/>
      <c r="D744"/>
      <c r="E744"/>
      <c r="F744"/>
      <c r="G744"/>
    </row>
    <row r="745" spans="1:7" s="17" customFormat="1">
      <c r="A745"/>
      <c r="B745"/>
      <c r="D745"/>
      <c r="E745"/>
      <c r="F745"/>
      <c r="G745"/>
    </row>
    <row r="746" spans="1:7" s="17" customFormat="1">
      <c r="A746"/>
      <c r="B746"/>
      <c r="D746"/>
      <c r="E746"/>
      <c r="F746"/>
      <c r="G746"/>
    </row>
    <row r="747" spans="1:7" s="17" customFormat="1">
      <c r="A747"/>
      <c r="B747"/>
      <c r="D747"/>
      <c r="E747"/>
      <c r="F747"/>
      <c r="G747"/>
    </row>
    <row r="748" spans="1:7" s="17" customFormat="1">
      <c r="A748"/>
      <c r="B748"/>
      <c r="D748"/>
      <c r="E748"/>
      <c r="F748"/>
      <c r="G748"/>
    </row>
    <row r="749" spans="1:7" s="17" customFormat="1">
      <c r="A749"/>
      <c r="B749"/>
      <c r="D749"/>
      <c r="E749"/>
      <c r="F749"/>
      <c r="G749"/>
    </row>
    <row r="750" spans="1:7" s="17" customFormat="1">
      <c r="A750"/>
      <c r="B750"/>
      <c r="D750"/>
      <c r="E750"/>
      <c r="F750"/>
      <c r="G750"/>
    </row>
    <row r="751" spans="1:7" s="17" customFormat="1">
      <c r="A751"/>
      <c r="B751"/>
      <c r="D751"/>
      <c r="E751"/>
      <c r="F751"/>
      <c r="G751"/>
    </row>
    <row r="752" spans="1:7" s="17" customFormat="1">
      <c r="A752"/>
      <c r="B752"/>
      <c r="D752"/>
      <c r="E752"/>
      <c r="F752"/>
      <c r="G752"/>
    </row>
    <row r="753" spans="1:7" s="17" customFormat="1">
      <c r="A753"/>
      <c r="B753"/>
      <c r="D753"/>
      <c r="E753"/>
      <c r="F753"/>
      <c r="G753"/>
    </row>
    <row r="754" spans="1:7" s="17" customFormat="1">
      <c r="A754"/>
      <c r="B754"/>
      <c r="D754"/>
      <c r="E754"/>
      <c r="F754"/>
      <c r="G754"/>
    </row>
    <row r="755" spans="1:7" s="17" customFormat="1">
      <c r="A755"/>
      <c r="B755"/>
      <c r="D755"/>
      <c r="E755"/>
      <c r="F755"/>
      <c r="G755"/>
    </row>
    <row r="756" spans="1:7" s="17" customFormat="1">
      <c r="A756"/>
      <c r="B756"/>
      <c r="D756"/>
      <c r="E756"/>
      <c r="F756"/>
      <c r="G756"/>
    </row>
    <row r="757" spans="1:7" s="17" customFormat="1">
      <c r="A757"/>
      <c r="B757"/>
      <c r="D757"/>
      <c r="E757"/>
      <c r="F757"/>
      <c r="G757"/>
    </row>
    <row r="758" spans="1:7" s="17" customFormat="1">
      <c r="A758"/>
      <c r="B758"/>
      <c r="D758"/>
      <c r="E758"/>
      <c r="F758"/>
      <c r="G758"/>
    </row>
    <row r="759" spans="1:7" s="17" customFormat="1">
      <c r="A759"/>
      <c r="B759"/>
      <c r="D759"/>
      <c r="E759"/>
      <c r="F759"/>
      <c r="G759"/>
    </row>
    <row r="760" spans="1:7" s="17" customFormat="1">
      <c r="A760"/>
      <c r="B760"/>
      <c r="D760"/>
      <c r="E760"/>
      <c r="F760"/>
      <c r="G760"/>
    </row>
    <row r="761" spans="1:7" s="17" customFormat="1">
      <c r="A761"/>
      <c r="B761"/>
      <c r="D761"/>
      <c r="E761"/>
      <c r="F761"/>
      <c r="G761"/>
    </row>
    <row r="762" spans="1:7" s="17" customFormat="1">
      <c r="A762"/>
      <c r="B762"/>
      <c r="D762"/>
      <c r="E762"/>
      <c r="F762"/>
      <c r="G762"/>
    </row>
    <row r="763" spans="1:7" s="17" customFormat="1">
      <c r="A763"/>
      <c r="B763"/>
      <c r="D763"/>
      <c r="E763"/>
      <c r="F763"/>
      <c r="G763"/>
    </row>
    <row r="764" spans="1:7" s="17" customFormat="1">
      <c r="A764"/>
      <c r="B764"/>
      <c r="D764"/>
      <c r="E764"/>
      <c r="F764"/>
      <c r="G764"/>
    </row>
    <row r="765" spans="1:7" s="17" customFormat="1">
      <c r="A765"/>
      <c r="B765"/>
      <c r="D765"/>
      <c r="E765"/>
      <c r="F765"/>
      <c r="G765"/>
    </row>
    <row r="766" spans="1:7" s="17" customFormat="1">
      <c r="A766"/>
      <c r="B766"/>
      <c r="D766"/>
      <c r="E766"/>
      <c r="F766"/>
      <c r="G766"/>
    </row>
    <row r="767" spans="1:7" s="17" customFormat="1">
      <c r="A767"/>
      <c r="B767"/>
      <c r="D767"/>
      <c r="E767"/>
      <c r="F767"/>
      <c r="G767"/>
    </row>
    <row r="768" spans="1:7" s="17" customFormat="1">
      <c r="A768"/>
      <c r="B768"/>
      <c r="D768"/>
      <c r="E768"/>
      <c r="F768"/>
      <c r="G768"/>
    </row>
    <row r="769" spans="1:7" s="17" customFormat="1">
      <c r="A769"/>
      <c r="B769"/>
      <c r="D769"/>
      <c r="E769"/>
      <c r="F769"/>
      <c r="G769"/>
    </row>
    <row r="770" spans="1:7" s="17" customFormat="1">
      <c r="A770"/>
      <c r="B770"/>
      <c r="D770"/>
      <c r="E770"/>
      <c r="F770"/>
      <c r="G770"/>
    </row>
    <row r="771" spans="1:7" s="17" customFormat="1">
      <c r="A771"/>
      <c r="B771"/>
      <c r="D771"/>
      <c r="E771"/>
      <c r="F771"/>
      <c r="G771"/>
    </row>
    <row r="772" spans="1:7" s="17" customFormat="1">
      <c r="A772"/>
      <c r="B772"/>
      <c r="D772"/>
      <c r="E772"/>
      <c r="F772"/>
      <c r="G772"/>
    </row>
    <row r="773" spans="1:7" s="17" customFormat="1">
      <c r="A773"/>
      <c r="B773"/>
      <c r="D773"/>
      <c r="E773"/>
      <c r="F773"/>
      <c r="G773"/>
    </row>
    <row r="774" spans="1:7" s="17" customFormat="1">
      <c r="A774"/>
      <c r="B774"/>
      <c r="D774"/>
      <c r="E774"/>
      <c r="F774"/>
      <c r="G774"/>
    </row>
    <row r="775" spans="1:7" s="17" customFormat="1">
      <c r="A775"/>
      <c r="B775"/>
      <c r="D775"/>
      <c r="E775"/>
      <c r="F775"/>
      <c r="G775"/>
    </row>
    <row r="776" spans="1:7" s="17" customFormat="1">
      <c r="A776"/>
      <c r="B776"/>
      <c r="D776"/>
      <c r="E776"/>
      <c r="F776"/>
      <c r="G776"/>
    </row>
    <row r="777" spans="1:7" s="17" customFormat="1">
      <c r="A777"/>
      <c r="B777"/>
      <c r="D777"/>
      <c r="E777"/>
      <c r="F777"/>
      <c r="G777"/>
    </row>
    <row r="778" spans="1:7" s="17" customFormat="1">
      <c r="A778"/>
      <c r="B778"/>
      <c r="D778"/>
      <c r="E778"/>
      <c r="F778"/>
      <c r="G778"/>
    </row>
    <row r="779" spans="1:7" s="17" customFormat="1">
      <c r="A779"/>
      <c r="B779"/>
      <c r="D779"/>
      <c r="E779"/>
      <c r="F779"/>
      <c r="G779"/>
    </row>
    <row r="780" spans="1:7" s="17" customFormat="1">
      <c r="A780"/>
      <c r="B780"/>
      <c r="D780"/>
      <c r="E780"/>
      <c r="F780"/>
      <c r="G780"/>
    </row>
    <row r="781" spans="1:7" s="17" customFormat="1">
      <c r="A781"/>
      <c r="B781"/>
      <c r="D781"/>
      <c r="E781"/>
      <c r="F781"/>
      <c r="G781"/>
    </row>
    <row r="782" spans="1:7" s="17" customFormat="1">
      <c r="A782"/>
      <c r="B782"/>
      <c r="D782"/>
      <c r="E782"/>
      <c r="F782"/>
      <c r="G782"/>
    </row>
    <row r="783" spans="1:7" s="17" customFormat="1">
      <c r="A783"/>
      <c r="B783"/>
      <c r="D783"/>
      <c r="E783"/>
      <c r="F783"/>
      <c r="G783"/>
    </row>
    <row r="784" spans="1:7" s="17" customFormat="1">
      <c r="A784"/>
      <c r="B784"/>
      <c r="D784"/>
      <c r="E784"/>
      <c r="F784"/>
      <c r="G784"/>
    </row>
    <row r="785" spans="1:7" s="17" customFormat="1">
      <c r="A785"/>
      <c r="B785"/>
      <c r="D785"/>
      <c r="E785"/>
      <c r="F785"/>
      <c r="G785"/>
    </row>
    <row r="786" spans="1:7" s="17" customFormat="1">
      <c r="A786"/>
      <c r="B786"/>
      <c r="D786"/>
      <c r="E786"/>
      <c r="F786"/>
      <c r="G786"/>
    </row>
    <row r="787" spans="1:7" s="17" customFormat="1">
      <c r="A787"/>
      <c r="B787"/>
      <c r="D787"/>
      <c r="E787"/>
      <c r="F787"/>
      <c r="G787"/>
    </row>
    <row r="788" spans="1:7" s="17" customFormat="1">
      <c r="A788"/>
      <c r="B788"/>
      <c r="D788"/>
      <c r="E788"/>
      <c r="F788"/>
      <c r="G788"/>
    </row>
    <row r="789" spans="1:7" s="17" customFormat="1">
      <c r="A789"/>
      <c r="B789"/>
      <c r="D789"/>
      <c r="E789"/>
      <c r="F789"/>
      <c r="G789"/>
    </row>
    <row r="790" spans="1:7" s="17" customFormat="1">
      <c r="A790"/>
      <c r="B790"/>
      <c r="D790"/>
      <c r="E790"/>
      <c r="F790"/>
      <c r="G790"/>
    </row>
    <row r="791" spans="1:7" s="17" customFormat="1">
      <c r="A791"/>
      <c r="B791"/>
      <c r="D791"/>
      <c r="E791"/>
      <c r="F791"/>
      <c r="G791"/>
    </row>
    <row r="792" spans="1:7" s="17" customFormat="1">
      <c r="A792"/>
      <c r="B792"/>
      <c r="D792"/>
      <c r="E792"/>
      <c r="F792"/>
      <c r="G792"/>
    </row>
    <row r="793" spans="1:7" s="17" customFormat="1">
      <c r="A793"/>
      <c r="B793"/>
      <c r="D793"/>
      <c r="E793"/>
      <c r="F793"/>
      <c r="G793"/>
    </row>
    <row r="794" spans="1:7" s="17" customFormat="1">
      <c r="A794"/>
      <c r="B794"/>
      <c r="D794"/>
      <c r="E794"/>
      <c r="F794"/>
      <c r="G794"/>
    </row>
    <row r="795" spans="1:7" s="17" customFormat="1">
      <c r="A795"/>
      <c r="B795"/>
      <c r="D795"/>
      <c r="E795"/>
      <c r="F795"/>
      <c r="G795"/>
    </row>
    <row r="796" spans="1:7" s="17" customFormat="1">
      <c r="A796"/>
      <c r="B796"/>
      <c r="D796"/>
      <c r="E796"/>
      <c r="F796"/>
      <c r="G796"/>
    </row>
    <row r="797" spans="1:7" s="17" customFormat="1">
      <c r="A797"/>
      <c r="B797"/>
      <c r="D797"/>
      <c r="E797"/>
      <c r="F797"/>
      <c r="G797"/>
    </row>
    <row r="798" spans="1:7" s="17" customFormat="1">
      <c r="A798"/>
      <c r="B798"/>
      <c r="D798"/>
      <c r="E798"/>
      <c r="F798"/>
      <c r="G798"/>
    </row>
    <row r="799" spans="1:7" s="17" customFormat="1">
      <c r="A799"/>
      <c r="B799"/>
      <c r="D799"/>
      <c r="E799"/>
      <c r="F799"/>
      <c r="G799"/>
    </row>
    <row r="800" spans="1:7" s="17" customFormat="1">
      <c r="A800"/>
      <c r="B800"/>
      <c r="D800"/>
      <c r="E800"/>
      <c r="F800"/>
      <c r="G800"/>
    </row>
    <row r="801" spans="1:7" s="17" customFormat="1">
      <c r="A801"/>
      <c r="B801"/>
      <c r="D801"/>
      <c r="E801"/>
      <c r="F801"/>
      <c r="G801"/>
    </row>
    <row r="802" spans="1:7" s="17" customFormat="1">
      <c r="A802"/>
      <c r="B802"/>
      <c r="D802"/>
      <c r="E802"/>
      <c r="F802"/>
      <c r="G802"/>
    </row>
    <row r="803" spans="1:7" s="17" customFormat="1">
      <c r="A803"/>
      <c r="B803"/>
      <c r="D803"/>
      <c r="E803"/>
      <c r="F803"/>
      <c r="G803"/>
    </row>
    <row r="804" spans="1:7" s="17" customFormat="1">
      <c r="A804"/>
      <c r="B804"/>
      <c r="D804"/>
      <c r="E804"/>
      <c r="F804"/>
      <c r="G804"/>
    </row>
    <row r="805" spans="1:7" s="17" customFormat="1">
      <c r="A805"/>
      <c r="B805"/>
      <c r="D805"/>
      <c r="E805"/>
      <c r="F805"/>
      <c r="G805"/>
    </row>
    <row r="806" spans="1:7" s="17" customFormat="1">
      <c r="A806"/>
      <c r="B806"/>
      <c r="D806"/>
      <c r="E806"/>
      <c r="F806"/>
      <c r="G806"/>
    </row>
    <row r="807" spans="1:7" s="17" customFormat="1">
      <c r="A807"/>
      <c r="B807"/>
      <c r="D807"/>
      <c r="E807"/>
      <c r="F807"/>
      <c r="G807"/>
    </row>
    <row r="808" spans="1:7" s="17" customFormat="1">
      <c r="A808"/>
      <c r="B808"/>
      <c r="D808"/>
      <c r="E808"/>
      <c r="F808"/>
      <c r="G808"/>
    </row>
    <row r="809" spans="1:7" s="17" customFormat="1">
      <c r="A809"/>
      <c r="B809"/>
      <c r="D809"/>
      <c r="E809"/>
      <c r="F809"/>
      <c r="G809"/>
    </row>
    <row r="810" spans="1:7" s="17" customFormat="1">
      <c r="A810"/>
      <c r="B810"/>
      <c r="D810"/>
      <c r="E810"/>
      <c r="F810"/>
      <c r="G810"/>
    </row>
    <row r="811" spans="1:7" s="17" customFormat="1">
      <c r="A811"/>
      <c r="B811"/>
      <c r="D811"/>
      <c r="E811"/>
      <c r="F811"/>
      <c r="G811"/>
    </row>
    <row r="812" spans="1:7" s="17" customFormat="1">
      <c r="A812"/>
      <c r="B812"/>
      <c r="D812"/>
      <c r="E812"/>
      <c r="F812"/>
      <c r="G812"/>
    </row>
    <row r="813" spans="1:7" s="17" customFormat="1">
      <c r="A813"/>
      <c r="B813"/>
      <c r="D813"/>
      <c r="E813"/>
      <c r="F813"/>
      <c r="G813"/>
    </row>
    <row r="814" spans="1:7" s="17" customFormat="1">
      <c r="A814"/>
      <c r="B814"/>
      <c r="D814"/>
      <c r="E814"/>
      <c r="F814"/>
      <c r="G814"/>
    </row>
    <row r="815" spans="1:7" s="17" customFormat="1">
      <c r="A815"/>
      <c r="B815"/>
      <c r="D815"/>
      <c r="E815"/>
      <c r="F815"/>
      <c r="G815"/>
    </row>
    <row r="816" spans="1:7" s="17" customFormat="1">
      <c r="A816"/>
      <c r="B816"/>
      <c r="D816"/>
      <c r="E816"/>
      <c r="F816"/>
      <c r="G816"/>
    </row>
    <row r="817" spans="1:7" s="17" customFormat="1">
      <c r="A817"/>
      <c r="B817"/>
      <c r="D817"/>
      <c r="E817"/>
      <c r="F817"/>
      <c r="G817"/>
    </row>
    <row r="818" spans="1:7" s="17" customFormat="1">
      <c r="A818"/>
      <c r="B818"/>
      <c r="D818"/>
      <c r="E818"/>
      <c r="F818"/>
      <c r="G818"/>
    </row>
    <row r="819" spans="1:7" s="17" customFormat="1">
      <c r="A819"/>
      <c r="B819"/>
      <c r="D819"/>
      <c r="E819"/>
      <c r="F819"/>
      <c r="G819"/>
    </row>
    <row r="820" spans="1:7" s="17" customFormat="1">
      <c r="A820"/>
      <c r="B820"/>
      <c r="D820"/>
      <c r="E820"/>
      <c r="F820"/>
      <c r="G820"/>
    </row>
    <row r="821" spans="1:7" s="17" customFormat="1">
      <c r="A821"/>
      <c r="B821"/>
      <c r="D821"/>
      <c r="E821"/>
      <c r="F821"/>
      <c r="G821"/>
    </row>
    <row r="822" spans="1:7" s="17" customFormat="1">
      <c r="A822"/>
      <c r="B822"/>
      <c r="D822"/>
      <c r="E822"/>
      <c r="F822"/>
      <c r="G822"/>
    </row>
    <row r="823" spans="1:7" s="17" customFormat="1">
      <c r="A823"/>
      <c r="B823"/>
      <c r="D823"/>
      <c r="E823"/>
      <c r="F823"/>
      <c r="G823"/>
    </row>
    <row r="824" spans="1:7" s="17" customFormat="1">
      <c r="A824"/>
      <c r="B824"/>
      <c r="D824"/>
      <c r="E824"/>
      <c r="F824"/>
      <c r="G824"/>
    </row>
    <row r="825" spans="1:7" s="17" customFormat="1">
      <c r="A825"/>
      <c r="B825"/>
      <c r="D825"/>
      <c r="E825"/>
      <c r="F825"/>
      <c r="G825"/>
    </row>
    <row r="826" spans="1:7" s="17" customFormat="1">
      <c r="A826"/>
      <c r="B826"/>
      <c r="D826"/>
      <c r="E826"/>
      <c r="F826"/>
      <c r="G826"/>
    </row>
    <row r="827" spans="1:7" s="17" customFormat="1">
      <c r="A827"/>
      <c r="B827"/>
      <c r="D827"/>
      <c r="E827"/>
      <c r="F827"/>
      <c r="G827"/>
    </row>
    <row r="828" spans="1:7" s="17" customFormat="1">
      <c r="A828"/>
      <c r="B828"/>
      <c r="D828"/>
      <c r="E828"/>
      <c r="F828"/>
      <c r="G828"/>
    </row>
    <row r="829" spans="1:7" s="17" customFormat="1">
      <c r="A829"/>
      <c r="B829"/>
      <c r="D829"/>
      <c r="E829"/>
      <c r="F829"/>
      <c r="G829"/>
    </row>
    <row r="830" spans="1:7" s="17" customFormat="1">
      <c r="A830"/>
      <c r="B830"/>
      <c r="D830"/>
      <c r="E830"/>
      <c r="F830"/>
      <c r="G830"/>
    </row>
    <row r="831" spans="1:7" s="17" customFormat="1">
      <c r="A831"/>
      <c r="B831"/>
      <c r="D831"/>
      <c r="E831"/>
      <c r="F831"/>
      <c r="G831"/>
    </row>
    <row r="832" spans="1:7" s="17" customFormat="1">
      <c r="A832"/>
      <c r="B832"/>
      <c r="D832"/>
      <c r="E832"/>
      <c r="F832"/>
      <c r="G832"/>
    </row>
    <row r="833" spans="1:7" s="17" customFormat="1">
      <c r="A833"/>
      <c r="B833"/>
      <c r="D833"/>
      <c r="E833"/>
      <c r="F833"/>
      <c r="G833"/>
    </row>
    <row r="834" spans="1:7" s="17" customFormat="1">
      <c r="A834"/>
      <c r="B834"/>
      <c r="D834"/>
      <c r="E834"/>
      <c r="F834"/>
      <c r="G834"/>
    </row>
    <row r="835" spans="1:7" s="17" customFormat="1">
      <c r="A835"/>
      <c r="B835"/>
      <c r="D835"/>
      <c r="E835"/>
      <c r="F835"/>
      <c r="G835"/>
    </row>
    <row r="836" spans="1:7" s="17" customFormat="1">
      <c r="A836"/>
      <c r="B836"/>
      <c r="D836"/>
      <c r="E836"/>
      <c r="F836"/>
      <c r="G836"/>
    </row>
    <row r="837" spans="1:7" s="17" customFormat="1">
      <c r="A837"/>
      <c r="B837"/>
      <c r="D837"/>
      <c r="E837"/>
      <c r="F837"/>
      <c r="G837"/>
    </row>
    <row r="838" spans="1:7" s="17" customFormat="1">
      <c r="A838"/>
      <c r="B838"/>
      <c r="D838"/>
      <c r="E838"/>
      <c r="F838"/>
      <c r="G838"/>
    </row>
    <row r="839" spans="1:7" s="17" customFormat="1">
      <c r="A839"/>
      <c r="B839"/>
      <c r="D839"/>
      <c r="E839"/>
      <c r="F839"/>
      <c r="G839"/>
    </row>
    <row r="840" spans="1:7" s="17" customFormat="1">
      <c r="A840"/>
      <c r="B840"/>
      <c r="D840"/>
      <c r="E840"/>
      <c r="F840"/>
      <c r="G840"/>
    </row>
    <row r="841" spans="1:7" s="17" customFormat="1">
      <c r="A841"/>
      <c r="B841"/>
      <c r="D841"/>
      <c r="E841"/>
      <c r="F841"/>
      <c r="G841"/>
    </row>
    <row r="842" spans="1:7" s="17" customFormat="1">
      <c r="A842"/>
      <c r="B842"/>
      <c r="D842"/>
      <c r="E842"/>
      <c r="F842"/>
      <c r="G842"/>
    </row>
    <row r="843" spans="1:7" s="17" customFormat="1">
      <c r="A843"/>
      <c r="B843"/>
      <c r="D843"/>
      <c r="E843"/>
      <c r="F843"/>
      <c r="G843"/>
    </row>
    <row r="844" spans="1:7" s="17" customFormat="1">
      <c r="A844"/>
      <c r="B844"/>
      <c r="D844"/>
      <c r="E844"/>
      <c r="F844"/>
      <c r="G844"/>
    </row>
    <row r="845" spans="1:7" s="17" customFormat="1">
      <c r="A845"/>
      <c r="B845"/>
      <c r="D845"/>
      <c r="E845"/>
      <c r="F845"/>
      <c r="G845"/>
    </row>
    <row r="846" spans="1:7" s="17" customFormat="1">
      <c r="A846"/>
      <c r="B846"/>
      <c r="D846"/>
      <c r="E846"/>
      <c r="F846"/>
      <c r="G846"/>
    </row>
    <row r="847" spans="1:7" s="17" customFormat="1">
      <c r="A847"/>
      <c r="B847"/>
      <c r="D847"/>
      <c r="E847"/>
      <c r="F847"/>
      <c r="G847"/>
    </row>
    <row r="848" spans="1:7" s="17" customFormat="1">
      <c r="A848"/>
      <c r="B848"/>
      <c r="D848"/>
      <c r="E848"/>
      <c r="F848"/>
      <c r="G848"/>
    </row>
    <row r="849" spans="1:7" s="17" customFormat="1">
      <c r="A849"/>
      <c r="B849"/>
      <c r="D849"/>
      <c r="E849"/>
      <c r="F849"/>
      <c r="G849"/>
    </row>
    <row r="850" spans="1:7" s="17" customFormat="1">
      <c r="A850"/>
      <c r="B850"/>
      <c r="D850"/>
      <c r="E850"/>
      <c r="F850"/>
      <c r="G850"/>
    </row>
    <row r="851" spans="1:7" s="17" customFormat="1">
      <c r="A851"/>
      <c r="B851"/>
      <c r="D851"/>
      <c r="E851"/>
      <c r="F851"/>
      <c r="G851"/>
    </row>
    <row r="852" spans="1:7" s="17" customFormat="1">
      <c r="A852"/>
      <c r="B852"/>
      <c r="D852"/>
      <c r="E852"/>
      <c r="F852"/>
      <c r="G852"/>
    </row>
    <row r="853" spans="1:7" s="17" customFormat="1">
      <c r="A853"/>
      <c r="B853"/>
      <c r="D853"/>
      <c r="E853"/>
      <c r="F853"/>
      <c r="G853"/>
    </row>
    <row r="854" spans="1:7" s="17" customFormat="1">
      <c r="A854"/>
      <c r="B854"/>
      <c r="D854"/>
      <c r="E854"/>
      <c r="F854"/>
      <c r="G854"/>
    </row>
    <row r="855" spans="1:7" s="17" customFormat="1">
      <c r="A855"/>
      <c r="B855"/>
      <c r="D855"/>
      <c r="E855"/>
      <c r="F855"/>
      <c r="G855"/>
    </row>
    <row r="856" spans="1:7" s="17" customFormat="1">
      <c r="A856"/>
      <c r="B856"/>
      <c r="D856"/>
      <c r="E856"/>
      <c r="F856"/>
      <c r="G856"/>
    </row>
    <row r="857" spans="1:7" s="17" customFormat="1">
      <c r="A857"/>
      <c r="B857"/>
      <c r="D857"/>
      <c r="E857"/>
      <c r="F857"/>
      <c r="G857"/>
    </row>
    <row r="858" spans="1:7" s="17" customFormat="1">
      <c r="A858"/>
      <c r="B858"/>
      <c r="D858"/>
      <c r="E858"/>
      <c r="F858"/>
      <c r="G858"/>
    </row>
    <row r="859" spans="1:7" s="17" customFormat="1">
      <c r="A859"/>
      <c r="B859"/>
      <c r="D859"/>
      <c r="E859"/>
      <c r="F859"/>
      <c r="G859"/>
    </row>
    <row r="860" spans="1:7" s="17" customFormat="1">
      <c r="A860"/>
      <c r="B860"/>
      <c r="D860"/>
      <c r="E860"/>
      <c r="F860"/>
      <c r="G860"/>
    </row>
    <row r="861" spans="1:7" s="17" customFormat="1">
      <c r="A861"/>
      <c r="B861"/>
      <c r="D861"/>
      <c r="E861"/>
      <c r="F861"/>
      <c r="G861"/>
    </row>
    <row r="862" spans="1:7" s="17" customFormat="1">
      <c r="A862"/>
      <c r="B862"/>
      <c r="D862"/>
      <c r="E862"/>
      <c r="F862"/>
      <c r="G862"/>
    </row>
    <row r="863" spans="1:7" s="17" customFormat="1">
      <c r="A863"/>
      <c r="B863"/>
      <c r="D863"/>
      <c r="E863"/>
      <c r="F863"/>
      <c r="G863"/>
    </row>
    <row r="864" spans="1:7" s="17" customFormat="1">
      <c r="A864"/>
      <c r="B864"/>
      <c r="D864"/>
      <c r="E864"/>
      <c r="F864"/>
      <c r="G864"/>
    </row>
    <row r="865" spans="1:7" s="17" customFormat="1">
      <c r="A865"/>
      <c r="B865"/>
      <c r="D865"/>
      <c r="E865"/>
      <c r="F865"/>
      <c r="G865"/>
    </row>
    <row r="866" spans="1:7" s="17" customFormat="1">
      <c r="A866"/>
      <c r="B866"/>
      <c r="D866"/>
      <c r="E866"/>
      <c r="F866"/>
      <c r="G866"/>
    </row>
    <row r="867" spans="1:7" s="17" customFormat="1">
      <c r="A867"/>
      <c r="B867"/>
      <c r="D867"/>
      <c r="E867"/>
      <c r="F867"/>
      <c r="G867"/>
    </row>
    <row r="868" spans="1:7" s="17" customFormat="1">
      <c r="A868"/>
      <c r="B868"/>
      <c r="D868"/>
      <c r="E868"/>
      <c r="F868"/>
      <c r="G868"/>
    </row>
    <row r="869" spans="1:7" s="17" customFormat="1">
      <c r="A869"/>
      <c r="B869"/>
      <c r="D869"/>
      <c r="E869"/>
      <c r="F869"/>
      <c r="G869"/>
    </row>
    <row r="870" spans="1:7" s="17" customFormat="1">
      <c r="A870"/>
      <c r="B870"/>
      <c r="D870"/>
      <c r="E870"/>
      <c r="F870"/>
      <c r="G870"/>
    </row>
    <row r="871" spans="1:7" s="17" customFormat="1">
      <c r="A871"/>
      <c r="B871"/>
      <c r="D871"/>
      <c r="E871"/>
      <c r="F871"/>
      <c r="G871"/>
    </row>
    <row r="872" spans="1:7" s="17" customFormat="1">
      <c r="A872"/>
      <c r="B872"/>
      <c r="D872"/>
      <c r="E872"/>
      <c r="F872"/>
      <c r="G872"/>
    </row>
    <row r="873" spans="1:7" s="17" customFormat="1">
      <c r="A873"/>
      <c r="B873"/>
      <c r="D873"/>
      <c r="E873"/>
      <c r="F873"/>
      <c r="G873"/>
    </row>
    <row r="874" spans="1:7" s="17" customFormat="1">
      <c r="A874"/>
      <c r="B874"/>
      <c r="D874"/>
      <c r="E874"/>
      <c r="F874"/>
      <c r="G874"/>
    </row>
    <row r="875" spans="1:7" s="17" customFormat="1">
      <c r="A875"/>
      <c r="B875"/>
      <c r="D875"/>
      <c r="E875"/>
      <c r="F875"/>
      <c r="G875"/>
    </row>
    <row r="876" spans="1:7" s="17" customFormat="1">
      <c r="A876"/>
      <c r="B876"/>
      <c r="D876"/>
      <c r="E876"/>
      <c r="F876"/>
      <c r="G876"/>
    </row>
    <row r="877" spans="1:7" s="17" customFormat="1">
      <c r="A877"/>
      <c r="B877"/>
      <c r="D877"/>
      <c r="E877"/>
      <c r="F877"/>
      <c r="G877"/>
    </row>
    <row r="878" spans="1:7" s="17" customFormat="1">
      <c r="A878"/>
      <c r="B878"/>
      <c r="D878"/>
      <c r="E878"/>
      <c r="F878"/>
      <c r="G878"/>
    </row>
    <row r="879" spans="1:7" s="17" customFormat="1">
      <c r="A879"/>
      <c r="B879"/>
      <c r="D879"/>
      <c r="E879"/>
      <c r="F879"/>
      <c r="G879"/>
    </row>
    <row r="880" spans="1:7" s="17" customFormat="1">
      <c r="A880"/>
      <c r="B880"/>
      <c r="D880"/>
      <c r="E880"/>
      <c r="F880"/>
      <c r="G880"/>
    </row>
    <row r="881" spans="1:7" s="17" customFormat="1">
      <c r="A881"/>
      <c r="B881"/>
      <c r="D881"/>
      <c r="E881"/>
      <c r="F881"/>
      <c r="G881"/>
    </row>
    <row r="882" spans="1:7" s="17" customFormat="1">
      <c r="A882"/>
      <c r="B882"/>
      <c r="D882"/>
      <c r="E882"/>
      <c r="F882"/>
      <c r="G882"/>
    </row>
    <row r="883" spans="1:7" s="17" customFormat="1">
      <c r="A883"/>
      <c r="B883"/>
      <c r="D883"/>
      <c r="E883"/>
      <c r="F883"/>
      <c r="G883"/>
    </row>
    <row r="884" spans="1:7" s="17" customFormat="1">
      <c r="A884"/>
      <c r="B884"/>
      <c r="D884"/>
      <c r="E884"/>
      <c r="F884"/>
      <c r="G884"/>
    </row>
    <row r="885" spans="1:7" s="17" customFormat="1">
      <c r="A885"/>
      <c r="B885"/>
      <c r="D885"/>
      <c r="E885"/>
      <c r="F885"/>
      <c r="G885"/>
    </row>
    <row r="886" spans="1:7" s="17" customFormat="1">
      <c r="A886"/>
      <c r="B886"/>
      <c r="D886"/>
      <c r="E886"/>
      <c r="F886"/>
      <c r="G886"/>
    </row>
    <row r="887" spans="1:7" s="17" customFormat="1">
      <c r="A887"/>
      <c r="B887"/>
      <c r="D887"/>
      <c r="E887"/>
      <c r="F887"/>
      <c r="G887"/>
    </row>
    <row r="888" spans="1:7" s="17" customFormat="1">
      <c r="A888"/>
      <c r="B888"/>
      <c r="D888"/>
      <c r="E888"/>
      <c r="F888"/>
      <c r="G888"/>
    </row>
    <row r="889" spans="1:7" s="17" customFormat="1">
      <c r="A889"/>
      <c r="B889"/>
      <c r="D889"/>
      <c r="E889"/>
      <c r="F889"/>
      <c r="G889"/>
    </row>
    <row r="890" spans="1:7" s="17" customFormat="1">
      <c r="A890"/>
      <c r="B890"/>
      <c r="D890"/>
      <c r="E890"/>
      <c r="F890"/>
      <c r="G890"/>
    </row>
    <row r="891" spans="1:7" s="17" customFormat="1">
      <c r="A891"/>
      <c r="B891"/>
      <c r="D891"/>
      <c r="E891"/>
      <c r="F891"/>
      <c r="G891"/>
    </row>
    <row r="892" spans="1:7" s="17" customFormat="1">
      <c r="A892"/>
      <c r="B892"/>
      <c r="D892"/>
      <c r="E892"/>
      <c r="F892"/>
      <c r="G892"/>
    </row>
    <row r="893" spans="1:7" s="17" customFormat="1">
      <c r="A893"/>
      <c r="B893"/>
      <c r="D893"/>
      <c r="E893"/>
      <c r="F893"/>
      <c r="G893"/>
    </row>
    <row r="894" spans="1:7" s="17" customFormat="1">
      <c r="A894"/>
      <c r="B894"/>
      <c r="D894"/>
      <c r="E894"/>
      <c r="F894"/>
      <c r="G894"/>
    </row>
    <row r="895" spans="1:7" s="17" customFormat="1">
      <c r="A895"/>
      <c r="B895"/>
      <c r="D895"/>
      <c r="E895"/>
      <c r="F895"/>
      <c r="G895"/>
    </row>
    <row r="896" spans="1:7" s="17" customFormat="1">
      <c r="A896"/>
      <c r="B896"/>
      <c r="D896"/>
      <c r="E896"/>
      <c r="F896"/>
      <c r="G896"/>
    </row>
    <row r="897" spans="1:7" s="17" customFormat="1">
      <c r="A897"/>
      <c r="B897"/>
      <c r="D897"/>
      <c r="E897"/>
      <c r="F897"/>
      <c r="G897"/>
    </row>
    <row r="898" spans="1:7" s="17" customFormat="1">
      <c r="A898"/>
      <c r="B898"/>
      <c r="D898"/>
      <c r="E898"/>
      <c r="F898"/>
      <c r="G898"/>
    </row>
    <row r="899" spans="1:7" s="17" customFormat="1">
      <c r="A899"/>
      <c r="B899"/>
      <c r="D899"/>
      <c r="E899"/>
      <c r="F899"/>
      <c r="G899"/>
    </row>
    <row r="900" spans="1:7" s="17" customFormat="1">
      <c r="A900"/>
      <c r="B900"/>
      <c r="D900"/>
      <c r="E900"/>
      <c r="F900"/>
      <c r="G900"/>
    </row>
    <row r="901" spans="1:7" s="17" customFormat="1">
      <c r="A901"/>
      <c r="B901"/>
      <c r="D901"/>
      <c r="E901"/>
      <c r="F901"/>
      <c r="G901"/>
    </row>
    <row r="902" spans="1:7" s="17" customFormat="1">
      <c r="A902"/>
      <c r="B902"/>
      <c r="D902"/>
      <c r="E902"/>
      <c r="F902"/>
      <c r="G902"/>
    </row>
    <row r="903" spans="1:7" s="17" customFormat="1">
      <c r="A903"/>
      <c r="B903"/>
      <c r="D903"/>
      <c r="E903"/>
      <c r="F903"/>
      <c r="G903"/>
    </row>
    <row r="904" spans="1:7" s="17" customFormat="1">
      <c r="A904"/>
      <c r="B904"/>
      <c r="D904"/>
      <c r="E904"/>
      <c r="F904"/>
      <c r="G904"/>
    </row>
    <row r="905" spans="1:7" s="17" customFormat="1">
      <c r="A905"/>
      <c r="B905"/>
      <c r="D905"/>
      <c r="E905"/>
      <c r="F905"/>
      <c r="G905"/>
    </row>
    <row r="906" spans="1:7" s="17" customFormat="1">
      <c r="A906"/>
      <c r="B906"/>
      <c r="D906"/>
      <c r="E906"/>
      <c r="F906"/>
      <c r="G906"/>
    </row>
    <row r="907" spans="1:7" s="17" customFormat="1">
      <c r="A907"/>
      <c r="B907"/>
      <c r="D907"/>
      <c r="E907"/>
      <c r="F907"/>
      <c r="G907"/>
    </row>
    <row r="908" spans="1:7" s="17" customFormat="1">
      <c r="A908"/>
      <c r="B908"/>
      <c r="D908"/>
      <c r="E908"/>
      <c r="F908"/>
      <c r="G908"/>
    </row>
    <row r="909" spans="1:7" s="17" customFormat="1">
      <c r="A909"/>
      <c r="B909"/>
      <c r="D909"/>
      <c r="E909"/>
      <c r="F909"/>
      <c r="G909"/>
    </row>
    <row r="910" spans="1:7" s="17" customFormat="1">
      <c r="A910"/>
      <c r="B910"/>
      <c r="D910"/>
      <c r="E910"/>
      <c r="F910"/>
      <c r="G910"/>
    </row>
    <row r="911" spans="1:7" s="17" customFormat="1">
      <c r="A911"/>
      <c r="B911"/>
      <c r="D911"/>
      <c r="E911"/>
      <c r="F911"/>
      <c r="G911"/>
    </row>
  </sheetData>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89" workbookViewId="0">
      <selection activeCell="C120" sqref="C120"/>
    </sheetView>
  </sheetViews>
  <sheetFormatPr defaultRowHeight="12.75"/>
  <cols>
    <col min="1" max="1" width="10.7109375" style="91" customWidth="1"/>
    <col min="2" max="256" width="11.42578125" customWidth="1"/>
  </cols>
  <sheetData>
    <row r="1" spans="1:3">
      <c r="A1" s="91" t="s">
        <v>74</v>
      </c>
    </row>
    <row r="2" spans="1:3">
      <c r="A2" s="91" t="s">
        <v>75</v>
      </c>
    </row>
    <row r="3" spans="1:3">
      <c r="A3" s="91" t="s">
        <v>76</v>
      </c>
    </row>
    <row r="4" spans="1:3">
      <c r="A4" s="91" t="s">
        <v>77</v>
      </c>
    </row>
    <row r="5" spans="1:3">
      <c r="A5" s="91" t="s">
        <v>78</v>
      </c>
    </row>
    <row r="6" spans="1:3">
      <c r="A6" s="91" t="s">
        <v>79</v>
      </c>
    </row>
    <row r="8" spans="1:3">
      <c r="A8" s="91" t="s">
        <v>93</v>
      </c>
      <c r="B8" t="s">
        <v>94</v>
      </c>
    </row>
    <row r="10" spans="1:3">
      <c r="A10" s="91" t="s">
        <v>82</v>
      </c>
    </row>
    <row r="11" spans="1:3">
      <c r="A11" s="91" t="s">
        <v>83</v>
      </c>
      <c r="B11" t="s">
        <v>93</v>
      </c>
    </row>
    <row r="12" spans="1:3">
      <c r="A12" s="106">
        <v>1914</v>
      </c>
      <c r="B12" s="74">
        <v>1</v>
      </c>
      <c r="C12" s="58">
        <f t="shared" ref="C12:C24" si="0">B12/100</f>
        <v>0.01</v>
      </c>
    </row>
    <row r="13" spans="1:3">
      <c r="A13" s="106">
        <v>1915</v>
      </c>
      <c r="B13" s="74">
        <v>1.9802</v>
      </c>
      <c r="C13" s="58">
        <f t="shared" si="0"/>
        <v>1.9802E-2</v>
      </c>
    </row>
    <row r="14" spans="1:3">
      <c r="A14" s="106">
        <f>A13+1</f>
        <v>1916</v>
      </c>
      <c r="B14" s="74">
        <v>12.621359999999999</v>
      </c>
      <c r="C14" s="58">
        <f t="shared" si="0"/>
        <v>0.12621359999999998</v>
      </c>
    </row>
    <row r="15" spans="1:3">
      <c r="A15" s="106">
        <f t="shared" ref="A15:A78" si="1">A14+1</f>
        <v>1917</v>
      </c>
      <c r="B15" s="74">
        <v>18.103449999999999</v>
      </c>
      <c r="C15" s="58">
        <f t="shared" si="0"/>
        <v>0.18103449999999999</v>
      </c>
    </row>
    <row r="16" spans="1:3">
      <c r="A16" s="106">
        <f t="shared" si="1"/>
        <v>1918</v>
      </c>
      <c r="B16" s="74">
        <v>20.43796</v>
      </c>
      <c r="C16" s="58">
        <f t="shared" si="0"/>
        <v>0.20437959999999999</v>
      </c>
    </row>
    <row r="17" spans="1:3">
      <c r="A17" s="106">
        <f t="shared" si="1"/>
        <v>1919</v>
      </c>
      <c r="B17" s="74">
        <v>14.545450000000001</v>
      </c>
      <c r="C17" s="58">
        <f t="shared" si="0"/>
        <v>0.14545450000000001</v>
      </c>
    </row>
    <row r="18" spans="1:3">
      <c r="A18" s="106">
        <f t="shared" si="1"/>
        <v>1920</v>
      </c>
      <c r="B18" s="74">
        <v>2.6455000000000002</v>
      </c>
      <c r="C18" s="58">
        <f t="shared" si="0"/>
        <v>2.6455000000000003E-2</v>
      </c>
    </row>
    <row r="19" spans="1:3">
      <c r="A19" s="106">
        <f t="shared" si="1"/>
        <v>1921</v>
      </c>
      <c r="B19" s="74">
        <v>-10.82474</v>
      </c>
      <c r="C19" s="58">
        <f t="shared" si="0"/>
        <v>-0.10824740000000001</v>
      </c>
    </row>
    <row r="20" spans="1:3">
      <c r="A20" s="106">
        <f t="shared" si="1"/>
        <v>1922</v>
      </c>
      <c r="B20" s="74">
        <v>-2.3121399999999999</v>
      </c>
      <c r="C20" s="58">
        <f t="shared" si="0"/>
        <v>-2.31214E-2</v>
      </c>
    </row>
    <row r="21" spans="1:3">
      <c r="A21" s="106">
        <f t="shared" si="1"/>
        <v>1923</v>
      </c>
      <c r="B21" s="74">
        <v>2.36686</v>
      </c>
      <c r="C21" s="58">
        <f t="shared" si="0"/>
        <v>2.3668599999999998E-2</v>
      </c>
    </row>
    <row r="22" spans="1:3">
      <c r="A22" s="106">
        <f t="shared" si="1"/>
        <v>1924</v>
      </c>
      <c r="B22" s="74">
        <v>0</v>
      </c>
      <c r="C22" s="58">
        <f t="shared" si="0"/>
        <v>0</v>
      </c>
    </row>
    <row r="23" spans="1:3">
      <c r="A23" s="106">
        <f t="shared" si="1"/>
        <v>1925</v>
      </c>
      <c r="B23" s="74">
        <v>3.46821</v>
      </c>
      <c r="C23" s="58">
        <f t="shared" si="0"/>
        <v>3.46821E-2</v>
      </c>
    </row>
    <row r="24" spans="1:3">
      <c r="A24" s="106">
        <f t="shared" si="1"/>
        <v>1926</v>
      </c>
      <c r="B24" s="74">
        <v>-1.1173200000000001</v>
      </c>
      <c r="C24" s="58">
        <f t="shared" si="0"/>
        <v>-1.1173200000000001E-2</v>
      </c>
    </row>
    <row r="25" spans="1:3">
      <c r="A25" s="106">
        <f t="shared" si="1"/>
        <v>1927</v>
      </c>
      <c r="B25" s="74">
        <v>-2.25989</v>
      </c>
      <c r="C25" s="58">
        <f>B25/100</f>
        <v>-2.2598899999999998E-2</v>
      </c>
    </row>
    <row r="26" spans="1:3">
      <c r="A26" s="106">
        <f t="shared" si="1"/>
        <v>1928</v>
      </c>
      <c r="B26" s="74">
        <v>-1.1560699999999999</v>
      </c>
      <c r="C26" s="58">
        <f t="shared" ref="C26:C89" si="2">B26/100</f>
        <v>-1.15607E-2</v>
      </c>
    </row>
    <row r="27" spans="1:3">
      <c r="A27" s="106">
        <f t="shared" si="1"/>
        <v>1929</v>
      </c>
      <c r="B27" s="74">
        <v>0.58479999999999999</v>
      </c>
      <c r="C27" s="58">
        <f t="shared" si="2"/>
        <v>5.8479999999999999E-3</v>
      </c>
    </row>
    <row r="28" spans="1:3">
      <c r="A28" s="106">
        <f t="shared" si="1"/>
        <v>1930</v>
      </c>
      <c r="B28" s="74">
        <v>-6.3953499999999996</v>
      </c>
      <c r="C28" s="58">
        <f t="shared" si="2"/>
        <v>-6.3953499999999996E-2</v>
      </c>
    </row>
    <row r="29" spans="1:3">
      <c r="A29" s="106">
        <f t="shared" si="1"/>
        <v>1931</v>
      </c>
      <c r="B29" s="74">
        <v>-9.31677</v>
      </c>
      <c r="C29" s="58">
        <f t="shared" si="2"/>
        <v>-9.3167700000000006E-2</v>
      </c>
    </row>
    <row r="30" spans="1:3">
      <c r="A30" s="106">
        <f t="shared" si="1"/>
        <v>1932</v>
      </c>
      <c r="B30" s="74">
        <v>-10.27397</v>
      </c>
      <c r="C30" s="58">
        <f t="shared" si="2"/>
        <v>-0.1027397</v>
      </c>
    </row>
    <row r="31" spans="1:3">
      <c r="A31" s="106">
        <f t="shared" si="1"/>
        <v>1933</v>
      </c>
      <c r="B31" s="74">
        <v>0.76336000000000004</v>
      </c>
      <c r="C31" s="58">
        <f t="shared" si="2"/>
        <v>7.6336000000000008E-3</v>
      </c>
    </row>
    <row r="32" spans="1:3">
      <c r="A32" s="106">
        <f t="shared" si="1"/>
        <v>1934</v>
      </c>
      <c r="B32" s="74">
        <v>1.51515</v>
      </c>
      <c r="C32" s="58">
        <f t="shared" si="2"/>
        <v>1.51515E-2</v>
      </c>
    </row>
    <row r="33" spans="1:3">
      <c r="A33" s="106">
        <f t="shared" si="1"/>
        <v>1935</v>
      </c>
      <c r="B33" s="74">
        <v>2.9850699999999999</v>
      </c>
      <c r="C33" s="58">
        <f t="shared" si="2"/>
        <v>2.9850699999999997E-2</v>
      </c>
    </row>
    <row r="34" spans="1:3">
      <c r="A34" s="106">
        <f t="shared" si="1"/>
        <v>1936</v>
      </c>
      <c r="B34" s="74">
        <v>1.4492799999999999</v>
      </c>
      <c r="C34" s="58">
        <f t="shared" si="2"/>
        <v>1.4492799999999998E-2</v>
      </c>
    </row>
    <row r="35" spans="1:3">
      <c r="A35" s="106">
        <f t="shared" si="1"/>
        <v>1937</v>
      </c>
      <c r="B35" s="74">
        <v>2.8571399999999998</v>
      </c>
      <c r="C35" s="58">
        <f t="shared" si="2"/>
        <v>2.8571399999999997E-2</v>
      </c>
    </row>
    <row r="36" spans="1:3">
      <c r="A36" s="106">
        <f t="shared" si="1"/>
        <v>1938</v>
      </c>
      <c r="B36" s="74">
        <v>-2.7777799999999999</v>
      </c>
      <c r="C36" s="58">
        <f t="shared" si="2"/>
        <v>-2.7777799999999998E-2</v>
      </c>
    </row>
    <row r="37" spans="1:3">
      <c r="A37" s="106">
        <f t="shared" si="1"/>
        <v>1939</v>
      </c>
      <c r="B37" s="74">
        <v>0</v>
      </c>
      <c r="C37" s="58">
        <f t="shared" si="2"/>
        <v>0</v>
      </c>
    </row>
    <row r="38" spans="1:3">
      <c r="A38" s="106">
        <f t="shared" si="1"/>
        <v>1940</v>
      </c>
      <c r="B38" s="74">
        <v>0.71428999999999998</v>
      </c>
      <c r="C38" s="58">
        <f t="shared" si="2"/>
        <v>7.1428999999999998E-3</v>
      </c>
    </row>
    <row r="39" spans="1:3">
      <c r="A39" s="106">
        <f t="shared" si="1"/>
        <v>1941</v>
      </c>
      <c r="B39" s="74">
        <v>9.9290800000000008</v>
      </c>
      <c r="C39" s="58">
        <f t="shared" si="2"/>
        <v>9.9290800000000012E-2</v>
      </c>
    </row>
    <row r="40" spans="1:3">
      <c r="A40" s="106">
        <f t="shared" si="1"/>
        <v>1942</v>
      </c>
      <c r="B40" s="74">
        <v>9.0322600000000008</v>
      </c>
      <c r="C40" s="58">
        <f t="shared" si="2"/>
        <v>9.0322600000000003E-2</v>
      </c>
    </row>
    <row r="41" spans="1:3">
      <c r="A41" s="106">
        <f t="shared" si="1"/>
        <v>1943</v>
      </c>
      <c r="B41" s="74">
        <v>2.95858</v>
      </c>
      <c r="C41" s="58">
        <f t="shared" si="2"/>
        <v>2.9585799999999999E-2</v>
      </c>
    </row>
    <row r="42" spans="1:3">
      <c r="A42" s="106">
        <f t="shared" si="1"/>
        <v>1944</v>
      </c>
      <c r="B42" s="74">
        <v>2.2988499999999998</v>
      </c>
      <c r="C42" s="58">
        <f t="shared" si="2"/>
        <v>2.2988499999999999E-2</v>
      </c>
    </row>
    <row r="43" spans="1:3">
      <c r="A43" s="106">
        <f t="shared" si="1"/>
        <v>1945</v>
      </c>
      <c r="B43" s="74">
        <v>2.2471899999999998</v>
      </c>
      <c r="C43" s="58">
        <f t="shared" si="2"/>
        <v>2.24719E-2</v>
      </c>
    </row>
    <row r="44" spans="1:3">
      <c r="A44" s="106">
        <f t="shared" si="1"/>
        <v>1946</v>
      </c>
      <c r="B44" s="74">
        <v>18.131869999999999</v>
      </c>
      <c r="C44" s="58">
        <f t="shared" si="2"/>
        <v>0.1813187</v>
      </c>
    </row>
    <row r="45" spans="1:3">
      <c r="A45" s="106">
        <f t="shared" si="1"/>
        <v>1947</v>
      </c>
      <c r="B45" s="74">
        <v>8.8372100000000007</v>
      </c>
      <c r="C45" s="58">
        <f t="shared" si="2"/>
        <v>8.8372100000000009E-2</v>
      </c>
    </row>
    <row r="46" spans="1:3">
      <c r="A46" s="106">
        <f t="shared" si="1"/>
        <v>1948</v>
      </c>
      <c r="B46" s="74">
        <v>2.9914499999999999</v>
      </c>
      <c r="C46" s="58">
        <f t="shared" si="2"/>
        <v>2.99145E-2</v>
      </c>
    </row>
    <row r="47" spans="1:3">
      <c r="A47" s="106">
        <f t="shared" si="1"/>
        <v>1949</v>
      </c>
      <c r="B47" s="74">
        <v>-2.0746899999999999</v>
      </c>
      <c r="C47" s="58">
        <f t="shared" si="2"/>
        <v>-2.0746899999999999E-2</v>
      </c>
    </row>
    <row r="48" spans="1:3">
      <c r="A48" s="106">
        <f t="shared" si="1"/>
        <v>1950</v>
      </c>
      <c r="B48" s="74">
        <v>5.9321999999999999</v>
      </c>
      <c r="C48" s="58">
        <f t="shared" si="2"/>
        <v>5.9322E-2</v>
      </c>
    </row>
    <row r="49" spans="1:3">
      <c r="A49" s="106">
        <f t="shared" si="1"/>
        <v>1951</v>
      </c>
      <c r="B49" s="74">
        <v>6</v>
      </c>
      <c r="C49" s="58">
        <f t="shared" si="2"/>
        <v>0.06</v>
      </c>
    </row>
    <row r="50" spans="1:3">
      <c r="A50" s="106">
        <f t="shared" si="1"/>
        <v>1952</v>
      </c>
      <c r="B50" s="74">
        <v>0.75471999999999995</v>
      </c>
      <c r="C50" s="58">
        <f t="shared" si="2"/>
        <v>7.5471999999999996E-3</v>
      </c>
    </row>
    <row r="51" spans="1:3">
      <c r="A51" s="106">
        <f t="shared" si="1"/>
        <v>1953</v>
      </c>
      <c r="B51" s="74">
        <v>0.74905999999999995</v>
      </c>
      <c r="C51" s="58">
        <f t="shared" si="2"/>
        <v>7.4905999999999992E-3</v>
      </c>
    </row>
    <row r="52" spans="1:3">
      <c r="A52" s="106">
        <f t="shared" si="1"/>
        <v>1954</v>
      </c>
      <c r="B52" s="74">
        <v>-0.74348999999999998</v>
      </c>
      <c r="C52" s="58">
        <f t="shared" si="2"/>
        <v>-7.4348999999999995E-3</v>
      </c>
    </row>
    <row r="53" spans="1:3">
      <c r="A53" s="106">
        <f t="shared" si="1"/>
        <v>1955</v>
      </c>
      <c r="B53" s="74">
        <v>0.37452999999999997</v>
      </c>
      <c r="C53" s="58">
        <f t="shared" si="2"/>
        <v>3.7452999999999996E-3</v>
      </c>
    </row>
    <row r="54" spans="1:3">
      <c r="A54" s="106">
        <f t="shared" si="1"/>
        <v>1956</v>
      </c>
      <c r="B54" s="74">
        <v>2.9850699999999999</v>
      </c>
      <c r="C54" s="58">
        <f t="shared" si="2"/>
        <v>2.9850699999999997E-2</v>
      </c>
    </row>
    <row r="55" spans="1:3">
      <c r="A55" s="106">
        <f t="shared" si="1"/>
        <v>1957</v>
      </c>
      <c r="B55" s="74">
        <v>2.8985500000000002</v>
      </c>
      <c r="C55" s="58">
        <f t="shared" si="2"/>
        <v>2.8985500000000001E-2</v>
      </c>
    </row>
    <row r="56" spans="1:3">
      <c r="A56" s="106">
        <f t="shared" si="1"/>
        <v>1958</v>
      </c>
      <c r="B56" s="74">
        <v>1.7605599999999999</v>
      </c>
      <c r="C56" s="58">
        <f t="shared" si="2"/>
        <v>1.7605599999999999E-2</v>
      </c>
    </row>
    <row r="57" spans="1:3">
      <c r="A57" s="106">
        <f t="shared" si="1"/>
        <v>1959</v>
      </c>
      <c r="B57" s="74">
        <v>1.7301</v>
      </c>
      <c r="C57" s="58">
        <f t="shared" si="2"/>
        <v>1.7301E-2</v>
      </c>
    </row>
    <row r="58" spans="1:3">
      <c r="A58" s="106">
        <f t="shared" si="1"/>
        <v>1960</v>
      </c>
      <c r="B58" s="74">
        <v>1.3605400000000001</v>
      </c>
      <c r="C58" s="58">
        <f t="shared" si="2"/>
        <v>1.36054E-2</v>
      </c>
    </row>
    <row r="59" spans="1:3">
      <c r="A59" s="106">
        <f t="shared" si="1"/>
        <v>1961</v>
      </c>
      <c r="B59" s="74">
        <v>0.67113999999999996</v>
      </c>
      <c r="C59" s="58">
        <f t="shared" si="2"/>
        <v>6.7113999999999993E-3</v>
      </c>
    </row>
    <row r="60" spans="1:3">
      <c r="A60" s="106">
        <f t="shared" si="1"/>
        <v>1962</v>
      </c>
      <c r="B60" s="74">
        <v>1.3333299999999999</v>
      </c>
      <c r="C60" s="58">
        <f t="shared" si="2"/>
        <v>1.3333299999999999E-2</v>
      </c>
    </row>
    <row r="61" spans="1:3">
      <c r="A61" s="106">
        <f t="shared" si="1"/>
        <v>1963</v>
      </c>
      <c r="B61" s="74">
        <v>1.6447400000000001</v>
      </c>
      <c r="C61" s="58">
        <f t="shared" si="2"/>
        <v>1.6447400000000001E-2</v>
      </c>
    </row>
    <row r="62" spans="1:3">
      <c r="A62" s="106">
        <f t="shared" si="1"/>
        <v>1964</v>
      </c>
      <c r="B62" s="74">
        <v>0.97087000000000001</v>
      </c>
      <c r="C62" s="58">
        <f t="shared" si="2"/>
        <v>9.7087000000000007E-3</v>
      </c>
    </row>
    <row r="63" spans="1:3">
      <c r="A63" s="106">
        <f t="shared" si="1"/>
        <v>1965</v>
      </c>
      <c r="B63" s="74">
        <v>1.9230799999999999</v>
      </c>
      <c r="C63" s="58">
        <f t="shared" si="2"/>
        <v>1.9230799999999999E-2</v>
      </c>
    </row>
    <row r="64" spans="1:3">
      <c r="A64" s="106">
        <f t="shared" si="1"/>
        <v>1966</v>
      </c>
      <c r="B64" s="74">
        <v>3.45912</v>
      </c>
      <c r="C64" s="58">
        <f t="shared" si="2"/>
        <v>3.4591200000000003E-2</v>
      </c>
    </row>
    <row r="65" spans="1:3">
      <c r="A65" s="106">
        <f t="shared" si="1"/>
        <v>1967</v>
      </c>
      <c r="B65" s="74">
        <v>3.0395099999999999</v>
      </c>
      <c r="C65" s="58">
        <f t="shared" si="2"/>
        <v>3.0395099999999998E-2</v>
      </c>
    </row>
    <row r="66" spans="1:3">
      <c r="A66" s="106">
        <f t="shared" si="1"/>
        <v>1968</v>
      </c>
      <c r="B66" s="74">
        <v>4.71976</v>
      </c>
      <c r="C66" s="58">
        <f t="shared" si="2"/>
        <v>4.7197599999999999E-2</v>
      </c>
    </row>
    <row r="67" spans="1:3">
      <c r="A67" s="106">
        <f t="shared" si="1"/>
        <v>1969</v>
      </c>
      <c r="B67" s="74">
        <v>6.1971800000000004</v>
      </c>
      <c r="C67" s="58">
        <f t="shared" si="2"/>
        <v>6.19718E-2</v>
      </c>
    </row>
    <row r="68" spans="1:3">
      <c r="A68" s="106">
        <f t="shared" si="1"/>
        <v>1970</v>
      </c>
      <c r="B68" s="74">
        <v>5.57029</v>
      </c>
      <c r="C68" s="58">
        <f t="shared" si="2"/>
        <v>5.57029E-2</v>
      </c>
    </row>
    <row r="69" spans="1:3">
      <c r="A69" s="106">
        <f t="shared" si="1"/>
        <v>1971</v>
      </c>
      <c r="B69" s="74">
        <v>3.26633</v>
      </c>
      <c r="C69" s="58">
        <f t="shared" si="2"/>
        <v>3.2663299999999999E-2</v>
      </c>
    </row>
    <row r="70" spans="1:3">
      <c r="A70" s="106">
        <f t="shared" si="1"/>
        <v>1972</v>
      </c>
      <c r="B70" s="74">
        <v>3.4063300000000001</v>
      </c>
      <c r="C70" s="58">
        <f t="shared" si="2"/>
        <v>3.4063299999999998E-2</v>
      </c>
    </row>
    <row r="71" spans="1:3">
      <c r="A71" s="106">
        <f t="shared" si="1"/>
        <v>1973</v>
      </c>
      <c r="B71" s="74">
        <v>8.7058800000000005</v>
      </c>
      <c r="C71" s="58">
        <f t="shared" si="2"/>
        <v>8.7058800000000006E-2</v>
      </c>
    </row>
    <row r="72" spans="1:3">
      <c r="A72" s="106">
        <f t="shared" si="1"/>
        <v>1974</v>
      </c>
      <c r="B72" s="74">
        <v>12.33766</v>
      </c>
      <c r="C72" s="58">
        <f t="shared" si="2"/>
        <v>0.1233766</v>
      </c>
    </row>
    <row r="73" spans="1:3">
      <c r="A73" s="106">
        <f t="shared" si="1"/>
        <v>1975</v>
      </c>
      <c r="B73" s="74">
        <v>6.93642</v>
      </c>
      <c r="C73" s="58">
        <f t="shared" si="2"/>
        <v>6.9364200000000001E-2</v>
      </c>
    </row>
    <row r="74" spans="1:3">
      <c r="A74" s="106">
        <f t="shared" si="1"/>
        <v>1976</v>
      </c>
      <c r="B74" s="74">
        <v>4.8648600000000002</v>
      </c>
      <c r="C74" s="58">
        <f t="shared" si="2"/>
        <v>4.86486E-2</v>
      </c>
    </row>
    <row r="75" spans="1:3">
      <c r="A75" s="106">
        <f t="shared" si="1"/>
        <v>1977</v>
      </c>
      <c r="B75" s="74">
        <v>6.7010300000000003</v>
      </c>
      <c r="C75" s="58">
        <f t="shared" si="2"/>
        <v>6.7010300000000009E-2</v>
      </c>
    </row>
    <row r="76" spans="1:3">
      <c r="A76" s="106">
        <f t="shared" si="1"/>
        <v>1978</v>
      </c>
      <c r="B76" s="74">
        <v>9.0177099999999992</v>
      </c>
      <c r="C76" s="58">
        <f t="shared" si="2"/>
        <v>9.0177099999999996E-2</v>
      </c>
    </row>
    <row r="77" spans="1:3">
      <c r="A77" s="106">
        <f t="shared" si="1"/>
        <v>1979</v>
      </c>
      <c r="B77" s="74">
        <v>13.293939999999999</v>
      </c>
      <c r="C77" s="58">
        <f t="shared" si="2"/>
        <v>0.13293939999999999</v>
      </c>
    </row>
    <row r="78" spans="1:3">
      <c r="A78" s="106">
        <f t="shared" si="1"/>
        <v>1980</v>
      </c>
      <c r="B78" s="74">
        <v>12.516299999999999</v>
      </c>
      <c r="C78" s="58">
        <f t="shared" si="2"/>
        <v>0.125163</v>
      </c>
    </row>
    <row r="79" spans="1:3">
      <c r="A79" s="106">
        <f t="shared" ref="A79:A119" si="3">A78+1</f>
        <v>1981</v>
      </c>
      <c r="B79" s="74">
        <v>8.9223599999999994</v>
      </c>
      <c r="C79" s="58">
        <f t="shared" si="2"/>
        <v>8.92236E-2</v>
      </c>
    </row>
    <row r="80" spans="1:3">
      <c r="A80" s="106">
        <f t="shared" si="3"/>
        <v>1982</v>
      </c>
      <c r="B80" s="74">
        <v>3.82979</v>
      </c>
      <c r="C80" s="58">
        <f t="shared" si="2"/>
        <v>3.8297900000000003E-2</v>
      </c>
    </row>
    <row r="81" spans="1:3">
      <c r="A81" s="106">
        <f t="shared" si="3"/>
        <v>1983</v>
      </c>
      <c r="B81" s="74">
        <v>3.7909799999999998</v>
      </c>
      <c r="C81" s="58">
        <f t="shared" si="2"/>
        <v>3.79098E-2</v>
      </c>
    </row>
    <row r="82" spans="1:3">
      <c r="A82" s="106">
        <f t="shared" si="3"/>
        <v>1984</v>
      </c>
      <c r="B82" s="74">
        <v>3.9486699999999999</v>
      </c>
      <c r="C82" s="58">
        <f t="shared" si="2"/>
        <v>3.94867E-2</v>
      </c>
    </row>
    <row r="83" spans="1:3">
      <c r="A83" s="106">
        <f t="shared" si="3"/>
        <v>1985</v>
      </c>
      <c r="B83" s="74">
        <v>3.79867</v>
      </c>
      <c r="C83" s="58">
        <f t="shared" si="2"/>
        <v>3.7986699999999998E-2</v>
      </c>
    </row>
    <row r="84" spans="1:3">
      <c r="A84" s="106">
        <f t="shared" si="3"/>
        <v>1986</v>
      </c>
      <c r="B84" s="74">
        <v>1.0979000000000001</v>
      </c>
      <c r="C84" s="58">
        <f t="shared" si="2"/>
        <v>1.0979000000000001E-2</v>
      </c>
    </row>
    <row r="85" spans="1:3">
      <c r="A85" s="106">
        <f t="shared" si="3"/>
        <v>1987</v>
      </c>
      <c r="B85" s="74">
        <v>4.4343899999999996</v>
      </c>
      <c r="C85" s="58">
        <f t="shared" si="2"/>
        <v>4.4343899999999999E-2</v>
      </c>
    </row>
    <row r="86" spans="1:3">
      <c r="A86" s="106">
        <f t="shared" si="3"/>
        <v>1988</v>
      </c>
      <c r="B86" s="74">
        <v>4.4194100000000001</v>
      </c>
      <c r="C86" s="58">
        <f t="shared" si="2"/>
        <v>4.41941E-2</v>
      </c>
    </row>
    <row r="87" spans="1:3">
      <c r="A87" s="106">
        <f t="shared" si="3"/>
        <v>1989</v>
      </c>
      <c r="B87" s="74">
        <v>4.6473000000000004</v>
      </c>
      <c r="C87" s="58">
        <f t="shared" si="2"/>
        <v>4.6473000000000007E-2</v>
      </c>
    </row>
    <row r="88" spans="1:3">
      <c r="A88" s="106">
        <f t="shared" si="3"/>
        <v>1990</v>
      </c>
      <c r="B88" s="74">
        <v>6.1062599999999998</v>
      </c>
      <c r="C88" s="58">
        <f t="shared" si="2"/>
        <v>6.1062599999999995E-2</v>
      </c>
    </row>
    <row r="89" spans="1:3">
      <c r="A89" s="106">
        <f t="shared" si="3"/>
        <v>1991</v>
      </c>
      <c r="B89" s="74">
        <v>3.0642800000000001</v>
      </c>
      <c r="C89" s="58">
        <f t="shared" si="2"/>
        <v>3.0642800000000001E-2</v>
      </c>
    </row>
    <row r="90" spans="1:3">
      <c r="A90" s="106">
        <f t="shared" si="3"/>
        <v>1992</v>
      </c>
      <c r="B90" s="74">
        <v>2.9006500000000002</v>
      </c>
      <c r="C90" s="58">
        <f t="shared" ref="C90:C118" si="4">B90/100</f>
        <v>2.9006500000000001E-2</v>
      </c>
    </row>
    <row r="91" spans="1:3">
      <c r="A91" s="106">
        <f t="shared" si="3"/>
        <v>1993</v>
      </c>
      <c r="B91" s="74">
        <v>2.7484099999999998</v>
      </c>
      <c r="C91" s="58">
        <f t="shared" si="4"/>
        <v>2.7484099999999997E-2</v>
      </c>
    </row>
    <row r="92" spans="1:3">
      <c r="A92" s="106">
        <f t="shared" si="3"/>
        <v>1994</v>
      </c>
      <c r="B92" s="74">
        <v>2.6749000000000001</v>
      </c>
      <c r="C92" s="58">
        <f t="shared" si="4"/>
        <v>2.6749000000000002E-2</v>
      </c>
    </row>
    <row r="93" spans="1:3">
      <c r="A93" s="106">
        <f t="shared" si="3"/>
        <v>1995</v>
      </c>
      <c r="B93" s="74">
        <v>2.5384099999999998</v>
      </c>
      <c r="C93" s="58">
        <f t="shared" si="4"/>
        <v>2.53841E-2</v>
      </c>
    </row>
    <row r="94" spans="1:3">
      <c r="A94" s="106">
        <f t="shared" si="3"/>
        <v>1996</v>
      </c>
      <c r="B94" s="74">
        <v>3.3224800000000001</v>
      </c>
      <c r="C94" s="58">
        <f t="shared" si="4"/>
        <v>3.3224799999999999E-2</v>
      </c>
    </row>
    <row r="95" spans="1:3">
      <c r="A95" s="106">
        <f t="shared" si="3"/>
        <v>1997</v>
      </c>
      <c r="B95" s="74">
        <v>1.7023999999999999</v>
      </c>
      <c r="C95" s="58">
        <f t="shared" si="4"/>
        <v>1.7023999999999997E-2</v>
      </c>
    </row>
    <row r="96" spans="1:3">
      <c r="A96" s="106">
        <f t="shared" si="3"/>
        <v>1998</v>
      </c>
      <c r="B96" s="74">
        <v>1.6119000000000001</v>
      </c>
      <c r="C96" s="58">
        <f t="shared" si="4"/>
        <v>1.6119000000000001E-2</v>
      </c>
    </row>
    <row r="97" spans="1:3">
      <c r="A97" s="106">
        <f t="shared" si="3"/>
        <v>1999</v>
      </c>
      <c r="B97" s="74">
        <v>2.6845599999999998</v>
      </c>
      <c r="C97" s="58">
        <f t="shared" si="4"/>
        <v>2.6845599999999997E-2</v>
      </c>
    </row>
    <row r="98" spans="1:3">
      <c r="A98" s="106">
        <f t="shared" si="3"/>
        <v>2000</v>
      </c>
      <c r="B98" s="74">
        <v>3.3868100000000001</v>
      </c>
      <c r="C98" s="58">
        <f t="shared" si="4"/>
        <v>3.3868099999999998E-2</v>
      </c>
    </row>
    <row r="99" spans="1:3">
      <c r="A99" s="106">
        <f t="shared" si="3"/>
        <v>2001</v>
      </c>
      <c r="B99" s="74">
        <v>1.55172</v>
      </c>
      <c r="C99" s="58">
        <f t="shared" si="4"/>
        <v>1.55172E-2</v>
      </c>
    </row>
    <row r="100" spans="1:3">
      <c r="A100" s="106">
        <f t="shared" si="3"/>
        <v>2002</v>
      </c>
      <c r="B100" s="74">
        <v>2.3769100000000001</v>
      </c>
      <c r="C100" s="58">
        <f t="shared" si="4"/>
        <v>2.3769100000000001E-2</v>
      </c>
    </row>
    <row r="101" spans="1:3">
      <c r="A101" s="106">
        <f t="shared" si="3"/>
        <v>2003</v>
      </c>
      <c r="B101" s="74">
        <v>1.8794900000000001</v>
      </c>
      <c r="C101" s="58">
        <f t="shared" si="4"/>
        <v>1.87949E-2</v>
      </c>
    </row>
    <row r="102" spans="1:3">
      <c r="A102" s="106">
        <f t="shared" si="3"/>
        <v>2004</v>
      </c>
      <c r="B102" s="74">
        <v>3.25556</v>
      </c>
      <c r="C102" s="58">
        <f t="shared" si="4"/>
        <v>3.2555599999999997E-2</v>
      </c>
    </row>
    <row r="103" spans="1:3">
      <c r="A103" s="106">
        <f t="shared" si="3"/>
        <v>2005</v>
      </c>
      <c r="B103" s="74">
        <v>3.4156599999999999</v>
      </c>
      <c r="C103" s="58">
        <f t="shared" si="4"/>
        <v>3.4156600000000002E-2</v>
      </c>
    </row>
    <row r="104" spans="1:3">
      <c r="A104" s="106">
        <f t="shared" si="3"/>
        <v>2006</v>
      </c>
      <c r="B104" s="74">
        <v>2.5406499999999999</v>
      </c>
      <c r="C104" s="58">
        <f t="shared" si="4"/>
        <v>2.5406499999999999E-2</v>
      </c>
    </row>
    <row r="105" spans="1:3">
      <c r="A105" s="106">
        <f t="shared" si="3"/>
        <v>2007</v>
      </c>
      <c r="B105" s="74">
        <v>4.08127</v>
      </c>
      <c r="C105" s="58">
        <f t="shared" si="4"/>
        <v>4.08127E-2</v>
      </c>
    </row>
    <row r="106" spans="1:3">
      <c r="A106" s="106">
        <f t="shared" si="3"/>
        <v>2008</v>
      </c>
      <c r="B106" s="74">
        <v>9.1410000000000005E-2</v>
      </c>
      <c r="C106" s="58">
        <f t="shared" si="4"/>
        <v>9.1410000000000005E-4</v>
      </c>
    </row>
    <row r="107" spans="1:3">
      <c r="A107" s="106">
        <f t="shared" si="3"/>
        <v>2009</v>
      </c>
      <c r="B107" s="74">
        <v>2.72133</v>
      </c>
      <c r="C107" s="58">
        <f t="shared" si="4"/>
        <v>2.7213299999999999E-2</v>
      </c>
    </row>
    <row r="108" spans="1:3">
      <c r="A108" s="106">
        <f t="shared" si="3"/>
        <v>2010</v>
      </c>
      <c r="B108" s="74">
        <v>1.4957199999999999</v>
      </c>
      <c r="C108" s="58">
        <f t="shared" si="4"/>
        <v>1.4957199999999999E-2</v>
      </c>
    </row>
    <row r="109" spans="1:3">
      <c r="A109" s="106">
        <f t="shared" si="3"/>
        <v>2011</v>
      </c>
      <c r="B109" s="74">
        <v>2.9624199999999998</v>
      </c>
      <c r="C109" s="58">
        <f t="shared" si="4"/>
        <v>2.96242E-2</v>
      </c>
    </row>
    <row r="110" spans="1:3">
      <c r="A110" s="106">
        <f t="shared" si="3"/>
        <v>2012</v>
      </c>
      <c r="B110" s="74">
        <v>1.74102</v>
      </c>
      <c r="C110" s="58">
        <f t="shared" si="4"/>
        <v>1.7410200000000001E-2</v>
      </c>
    </row>
    <row r="111" spans="1:3">
      <c r="A111" s="106">
        <f t="shared" si="3"/>
        <v>2013</v>
      </c>
      <c r="B111" s="74">
        <v>1.5017400000000001</v>
      </c>
      <c r="C111" s="58">
        <f t="shared" si="4"/>
        <v>1.50174E-2</v>
      </c>
    </row>
    <row r="112" spans="1:3">
      <c r="A112" s="106">
        <f t="shared" si="3"/>
        <v>2014</v>
      </c>
      <c r="B112" s="74">
        <v>0.75649</v>
      </c>
      <c r="C112" s="58">
        <f t="shared" si="4"/>
        <v>7.5649000000000003E-3</v>
      </c>
    </row>
    <row r="113" spans="1:3">
      <c r="A113" s="106">
        <f t="shared" si="3"/>
        <v>2015</v>
      </c>
      <c r="B113" s="74">
        <v>0.72951999999999995</v>
      </c>
      <c r="C113" s="58">
        <f t="shared" si="4"/>
        <v>7.2951999999999991E-3</v>
      </c>
    </row>
    <row r="114" spans="1:3">
      <c r="A114" s="106">
        <f t="shared" si="3"/>
        <v>2016</v>
      </c>
      <c r="B114" s="74">
        <v>2.0746199999999999</v>
      </c>
      <c r="C114" s="58">
        <f t="shared" si="4"/>
        <v>2.0746199999999999E-2</v>
      </c>
    </row>
    <row r="115" spans="1:3">
      <c r="A115" s="106">
        <f t="shared" si="3"/>
        <v>2017</v>
      </c>
      <c r="B115" s="74">
        <v>2.1090800000000001</v>
      </c>
      <c r="C115" s="58">
        <f t="shared" si="4"/>
        <v>2.10908E-2</v>
      </c>
    </row>
    <row r="116" spans="1:3">
      <c r="A116" s="106">
        <f t="shared" si="3"/>
        <v>2018</v>
      </c>
      <c r="B116" s="74">
        <v>1.9101600000000001</v>
      </c>
      <c r="C116" s="58">
        <f t="shared" si="4"/>
        <v>1.91016E-2</v>
      </c>
    </row>
    <row r="117" spans="1:3">
      <c r="A117" s="106">
        <f t="shared" si="3"/>
        <v>2019</v>
      </c>
      <c r="B117" s="74">
        <v>2.2851300000000001</v>
      </c>
      <c r="C117" s="58">
        <f t="shared" si="4"/>
        <v>2.2851300000000001E-2</v>
      </c>
    </row>
    <row r="118" spans="1:3">
      <c r="A118" s="106">
        <f t="shared" si="3"/>
        <v>2020</v>
      </c>
      <c r="B118" s="74">
        <v>1.3620099999999999</v>
      </c>
      <c r="C118" s="58">
        <f t="shared" si="4"/>
        <v>1.36201E-2</v>
      </c>
    </row>
    <row r="119" spans="1:3">
      <c r="A119" s="106">
        <f t="shared" si="3"/>
        <v>2021</v>
      </c>
      <c r="B119" s="74">
        <v>6.81</v>
      </c>
      <c r="C119" s="58">
        <v>7.0000000000000007E-2</v>
      </c>
    </row>
  </sheetData>
  <printOptions gridLines="1" gridLinesSet="0"/>
  <pageMargins left="0.75" right="0.75" top="1" bottom="1" header="0.5" footer="0.5"/>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sqref="A1:E8"/>
    </sheetView>
  </sheetViews>
  <sheetFormatPr defaultRowHeight="12.75"/>
  <cols>
    <col min="1" max="1" width="10.85546875" bestFit="1" customWidth="1"/>
    <col min="2" max="2" width="13.85546875" bestFit="1" customWidth="1"/>
    <col min="3" max="3" width="15.5703125" bestFit="1" customWidth="1"/>
    <col min="4" max="4" width="13.85546875" bestFit="1" customWidth="1"/>
    <col min="5" max="5" width="15.5703125" bestFit="1" customWidth="1"/>
    <col min="6" max="256" width="11.42578125" customWidth="1"/>
  </cols>
  <sheetData>
    <row r="1" spans="1:5" ht="15">
      <c r="A1" s="44"/>
      <c r="B1" s="159" t="s">
        <v>3</v>
      </c>
      <c r="C1" s="159"/>
      <c r="D1" s="159" t="s">
        <v>0</v>
      </c>
      <c r="E1" s="160"/>
    </row>
    <row r="2" spans="1:5" ht="15">
      <c r="A2" s="45"/>
      <c r="B2" s="21" t="s">
        <v>1</v>
      </c>
      <c r="C2" s="21" t="s">
        <v>2</v>
      </c>
      <c r="D2" s="21" t="s">
        <v>1</v>
      </c>
      <c r="E2" s="46" t="s">
        <v>2</v>
      </c>
    </row>
    <row r="3" spans="1:5" ht="15">
      <c r="A3" s="116" t="str">
        <f>'Returns by year'!A121</f>
        <v>1928-2022</v>
      </c>
      <c r="B3" s="115">
        <f>'Returns by year'!J117</f>
        <v>8.1686900044922239E-2</v>
      </c>
      <c r="C3" s="115">
        <f>'Returns by year'!K117</f>
        <v>6.6375604414148914E-2</v>
      </c>
      <c r="D3" s="115">
        <f>'Returns by year'!J122</f>
        <v>6.3411290424071787E-2</v>
      </c>
      <c r="E3" s="114">
        <f>'Returns by year'!K122</f>
        <v>5.0613437213325563E-2</v>
      </c>
    </row>
    <row r="4" spans="1:5" ht="15">
      <c r="A4" s="117" t="s">
        <v>46</v>
      </c>
      <c r="B4" s="118">
        <f>'Returns by year'!L117</f>
        <v>2.0495578778816914E-2</v>
      </c>
      <c r="C4" s="118">
        <f>'Returns by year'!M117</f>
        <v>2.153129733232095E-2</v>
      </c>
      <c r="D4" s="119"/>
      <c r="E4" s="120"/>
    </row>
    <row r="5" spans="1:5" ht="15">
      <c r="A5" s="116" t="str">
        <f>'Returns by year'!A122</f>
        <v>1973-2022</v>
      </c>
      <c r="B5" s="115">
        <f>'Returns by year'!J118</f>
        <v>7.3011394328819035E-2</v>
      </c>
      <c r="C5" s="115">
        <f>'Returns by year'!K118</f>
        <v>5.1427163595592559E-2</v>
      </c>
      <c r="D5" s="115">
        <f>'Returns by year'!J123</f>
        <v>5.8693552894846679E-2</v>
      </c>
      <c r="E5" s="114">
        <f>'Returns by year'!K123</f>
        <v>4.1239584587117628E-2</v>
      </c>
    </row>
    <row r="6" spans="1:5" ht="15">
      <c r="A6" s="117" t="s">
        <v>46</v>
      </c>
      <c r="B6" s="118">
        <f>'Returns by year'!L118</f>
        <v>2.5144063055755242E-2</v>
      </c>
      <c r="C6" s="118">
        <f>'Returns by year'!M118</f>
        <v>2.7530261522021229E-2</v>
      </c>
      <c r="D6" s="119"/>
      <c r="E6" s="120"/>
    </row>
    <row r="7" spans="1:5" ht="15">
      <c r="A7" s="116" t="str">
        <f>'Returns by year'!A123</f>
        <v>2013-2022</v>
      </c>
      <c r="B7" s="115">
        <f>'Returns by year'!J119</f>
        <v>0.12644402086647971</v>
      </c>
      <c r="C7" s="115">
        <f>'Returns by year'!K119</f>
        <v>0.13077004611492862</v>
      </c>
      <c r="D7" s="115">
        <f>'Returns by year'!J124</f>
        <v>0.11501451422230868</v>
      </c>
      <c r="E7" s="114">
        <f>'Returns by year'!K124</f>
        <v>0.12322467354332334</v>
      </c>
    </row>
    <row r="8" spans="1:5" ht="15.75" thickBot="1">
      <c r="A8" s="121" t="s">
        <v>46</v>
      </c>
      <c r="B8" s="122">
        <f>'Returns by year'!L119</f>
        <v>5.5002726478248505E-2</v>
      </c>
      <c r="C8" s="122">
        <f>'Returns by year'!M119</f>
        <v>4.8132440214345984E-2</v>
      </c>
      <c r="D8" s="123"/>
      <c r="E8" s="124"/>
    </row>
  </sheetData>
  <mergeCells count="2">
    <mergeCell ref="B1:C1"/>
    <mergeCell ref="D1:E1"/>
  </mergeCells>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2"/>
  <sheetViews>
    <sheetView topLeftCell="A135" workbookViewId="0">
      <selection activeCell="D142" sqref="D142"/>
    </sheetView>
  </sheetViews>
  <sheetFormatPr defaultRowHeight="12.75"/>
  <cols>
    <col min="1" max="256" width="11.42578125" customWidth="1"/>
  </cols>
  <sheetData>
    <row r="1" spans="1:8">
      <c r="A1" s="76" t="s">
        <v>84</v>
      </c>
      <c r="F1" s="76" t="s">
        <v>74</v>
      </c>
    </row>
    <row r="2" spans="1:8">
      <c r="F2" t="s">
        <v>75</v>
      </c>
    </row>
    <row r="3" spans="1:8">
      <c r="F3" t="s">
        <v>76</v>
      </c>
    </row>
    <row r="4" spans="1:8">
      <c r="F4" t="s">
        <v>77</v>
      </c>
    </row>
    <row r="5" spans="1:8">
      <c r="F5" t="s">
        <v>78</v>
      </c>
    </row>
    <row r="6" spans="1:8">
      <c r="F6" t="s">
        <v>79</v>
      </c>
    </row>
    <row r="8" spans="1:8">
      <c r="F8" t="s">
        <v>80</v>
      </c>
      <c r="G8" t="s">
        <v>81</v>
      </c>
    </row>
    <row r="9" spans="1:8">
      <c r="A9" s="64" t="s">
        <v>62</v>
      </c>
      <c r="B9" s="65" t="s">
        <v>63</v>
      </c>
      <c r="C9" t="s">
        <v>68</v>
      </c>
    </row>
    <row r="10" spans="1:8">
      <c r="A10" s="64">
        <v>1890</v>
      </c>
      <c r="B10" s="68">
        <v>3.557296</v>
      </c>
      <c r="F10" t="s">
        <v>82</v>
      </c>
    </row>
    <row r="11" spans="1:8">
      <c r="A11" s="64">
        <v>1891</v>
      </c>
      <c r="B11" s="68">
        <v>3.209111</v>
      </c>
      <c r="C11" s="58">
        <f t="shared" ref="C11:C47" si="0">B11/B10-1</f>
        <v>-9.7879119421043437E-2</v>
      </c>
      <c r="F11" t="s">
        <v>83</v>
      </c>
      <c r="G11" t="s">
        <v>80</v>
      </c>
    </row>
    <row r="12" spans="1:8">
      <c r="A12" s="64">
        <v>1892</v>
      </c>
      <c r="B12" s="68">
        <v>3.2671420000000002</v>
      </c>
      <c r="C12" s="58">
        <f t="shared" si="0"/>
        <v>1.8083201235482349E-2</v>
      </c>
      <c r="F12" s="73">
        <v>30681</v>
      </c>
      <c r="G12" s="74">
        <v>7.2104600000000003</v>
      </c>
      <c r="H12" s="58">
        <f>G12/100</f>
        <v>7.2104600000000005E-2</v>
      </c>
    </row>
    <row r="13" spans="1:8">
      <c r="A13" s="64">
        <v>1893</v>
      </c>
      <c r="B13" s="68">
        <v>3.4064160000000001</v>
      </c>
      <c r="C13" s="58">
        <f t="shared" si="0"/>
        <v>4.26286950490673E-2</v>
      </c>
      <c r="F13" s="73">
        <v>31047</v>
      </c>
      <c r="G13" s="74">
        <v>4.3813399999999998</v>
      </c>
      <c r="H13" s="58">
        <f t="shared" ref="H13:H42" si="1">G13/100</f>
        <v>4.3813399999999995E-2</v>
      </c>
    </row>
    <row r="14" spans="1:8">
      <c r="A14" s="64">
        <v>1894</v>
      </c>
      <c r="B14" s="68">
        <v>3.9693160000000001</v>
      </c>
      <c r="C14" s="58">
        <f t="shared" si="0"/>
        <v>0.16524699273371191</v>
      </c>
      <c r="F14" s="73">
        <v>31412</v>
      </c>
      <c r="G14" s="74">
        <v>-0.69674000000000003</v>
      </c>
      <c r="H14" s="58">
        <f t="shared" si="1"/>
        <v>-6.9674000000000003E-3</v>
      </c>
    </row>
    <row r="15" spans="1:8">
      <c r="A15" s="64">
        <v>1895</v>
      </c>
      <c r="B15" s="68">
        <v>3.6037210000000002</v>
      </c>
      <c r="C15" s="58">
        <f t="shared" si="0"/>
        <v>-9.2105289677113067E-2</v>
      </c>
      <c r="F15" s="73">
        <v>31777</v>
      </c>
      <c r="G15" s="74">
        <v>-0.17638999999999999</v>
      </c>
      <c r="H15" s="58">
        <f t="shared" si="1"/>
        <v>-1.7638999999999999E-3</v>
      </c>
    </row>
    <row r="16" spans="1:8">
      <c r="A16" s="64">
        <v>1896</v>
      </c>
      <c r="B16" s="68">
        <v>3.122064</v>
      </c>
      <c r="C16" s="58">
        <f t="shared" si="0"/>
        <v>-0.13365546333914313</v>
      </c>
      <c r="F16" s="73">
        <v>32142</v>
      </c>
      <c r="G16" s="74">
        <v>0.83606000000000003</v>
      </c>
      <c r="H16" s="58">
        <f t="shared" si="1"/>
        <v>8.360600000000001E-3</v>
      </c>
    </row>
    <row r="17" spans="1:8">
      <c r="A17" s="64">
        <v>1897</v>
      </c>
      <c r="B17" s="68">
        <v>3.2207170000000001</v>
      </c>
      <c r="C17" s="58">
        <f t="shared" si="0"/>
        <v>3.1598647561356774E-2</v>
      </c>
      <c r="F17" s="73">
        <v>32508</v>
      </c>
      <c r="G17" s="74">
        <v>2.1617500000000001</v>
      </c>
      <c r="H17" s="58">
        <f t="shared" si="1"/>
        <v>2.1617500000000001E-2</v>
      </c>
    </row>
    <row r="18" spans="1:8">
      <c r="A18" s="64">
        <v>1898</v>
      </c>
      <c r="B18" s="68">
        <v>3.4296280000000001</v>
      </c>
      <c r="C18" s="58">
        <f t="shared" si="0"/>
        <v>6.4864749060535409E-2</v>
      </c>
      <c r="F18" s="73">
        <v>32873</v>
      </c>
      <c r="G18" s="74">
        <v>2.51539</v>
      </c>
      <c r="H18" s="58">
        <f t="shared" si="1"/>
        <v>2.51539E-2</v>
      </c>
    </row>
    <row r="19" spans="1:8">
      <c r="A19" s="64">
        <v>1899</v>
      </c>
      <c r="B19" s="68">
        <v>3.2787480000000002</v>
      </c>
      <c r="C19" s="58">
        <f t="shared" si="0"/>
        <v>-4.3993109456769042E-2</v>
      </c>
      <c r="F19" s="73">
        <v>33238</v>
      </c>
      <c r="G19" s="74">
        <v>1.8081</v>
      </c>
      <c r="H19" s="58">
        <f t="shared" si="1"/>
        <v>1.8081E-2</v>
      </c>
    </row>
    <row r="20" spans="1:8">
      <c r="A20" s="64">
        <v>1900</v>
      </c>
      <c r="B20" s="68">
        <v>3.748799</v>
      </c>
      <c r="C20" s="58">
        <f t="shared" si="0"/>
        <v>0.1433629543960071</v>
      </c>
      <c r="F20" s="73">
        <v>33603</v>
      </c>
      <c r="G20" s="74">
        <v>2.4309500000000002</v>
      </c>
      <c r="H20" s="58">
        <f t="shared" si="1"/>
        <v>2.4309500000000001E-2</v>
      </c>
    </row>
    <row r="21" spans="1:8">
      <c r="A21" s="64">
        <v>1901</v>
      </c>
      <c r="B21" s="68">
        <v>3.1452770000000001</v>
      </c>
      <c r="C21" s="58">
        <f t="shared" si="0"/>
        <v>-0.16099075997406098</v>
      </c>
      <c r="F21" s="73">
        <v>33969</v>
      </c>
      <c r="G21" s="74">
        <v>4.0256699999999999</v>
      </c>
      <c r="H21" s="58">
        <f t="shared" si="1"/>
        <v>4.0256699999999999E-2</v>
      </c>
    </row>
    <row r="22" spans="1:8">
      <c r="A22" s="64">
        <v>1902</v>
      </c>
      <c r="B22" s="68">
        <v>3.7081770000000001</v>
      </c>
      <c r="C22" s="58">
        <f t="shared" si="0"/>
        <v>0.17896674919251954</v>
      </c>
      <c r="F22" s="73">
        <v>34334</v>
      </c>
      <c r="G22" s="74">
        <v>6.4379099999999996</v>
      </c>
      <c r="H22" s="58">
        <f t="shared" si="1"/>
        <v>6.4379099999999995E-2</v>
      </c>
    </row>
    <row r="23" spans="1:8">
      <c r="A23" s="64">
        <v>1903</v>
      </c>
      <c r="B23" s="68">
        <v>3.7662079999999998</v>
      </c>
      <c r="C23" s="58">
        <f t="shared" si="0"/>
        <v>1.564946872816475E-2</v>
      </c>
      <c r="F23" s="73">
        <v>34699</v>
      </c>
      <c r="G23" s="74">
        <v>7.6868999999999996</v>
      </c>
      <c r="H23" s="58">
        <f t="shared" si="1"/>
        <v>7.6868999999999993E-2</v>
      </c>
    </row>
    <row r="24" spans="1:8">
      <c r="A24" s="64">
        <v>1904</v>
      </c>
      <c r="B24" s="68">
        <v>3.9403009999999998</v>
      </c>
      <c r="C24" s="58">
        <f t="shared" si="0"/>
        <v>4.6225009346270829E-2</v>
      </c>
      <c r="F24" s="73">
        <v>35064</v>
      </c>
      <c r="G24" s="74">
        <v>9.2541499999999992</v>
      </c>
      <c r="H24" s="58">
        <f t="shared" si="1"/>
        <v>9.2541499999999999E-2</v>
      </c>
    </row>
    <row r="25" spans="1:8">
      <c r="A25" s="64">
        <v>1905</v>
      </c>
      <c r="B25" s="68">
        <v>3.4528409999999998</v>
      </c>
      <c r="C25" s="58">
        <f t="shared" si="0"/>
        <v>-0.12371136113713144</v>
      </c>
      <c r="F25" s="73">
        <v>35430</v>
      </c>
      <c r="G25" s="74">
        <v>6.6769600000000002</v>
      </c>
      <c r="H25" s="58">
        <f t="shared" si="1"/>
        <v>6.6769599999999998E-2</v>
      </c>
    </row>
    <row r="26" spans="1:8">
      <c r="A26" s="64">
        <v>1906</v>
      </c>
      <c r="B26" s="68">
        <v>4.096984</v>
      </c>
      <c r="C26" s="58">
        <f t="shared" si="0"/>
        <v>0.18655449237309218</v>
      </c>
      <c r="F26" s="73">
        <v>35795</v>
      </c>
      <c r="G26" s="74">
        <v>9.5591799999999996</v>
      </c>
      <c r="H26" s="58">
        <f t="shared" si="1"/>
        <v>9.5591799999999991E-2</v>
      </c>
    </row>
    <row r="27" spans="1:8">
      <c r="A27" s="64">
        <v>1907</v>
      </c>
      <c r="B27" s="68">
        <v>4.5206099999999996</v>
      </c>
      <c r="C27" s="58">
        <f t="shared" si="0"/>
        <v>0.1033994762976862</v>
      </c>
      <c r="F27" s="73">
        <v>36160</v>
      </c>
      <c r="G27" s="74">
        <v>9.8167500000000008</v>
      </c>
      <c r="H27" s="58">
        <f t="shared" si="1"/>
        <v>9.8167500000000005E-2</v>
      </c>
    </row>
    <row r="28" spans="1:8">
      <c r="A28" s="64">
        <v>1908</v>
      </c>
      <c r="B28" s="68">
        <v>4.0795750000000002</v>
      </c>
      <c r="C28" s="58">
        <f t="shared" si="0"/>
        <v>-9.7560948633038325E-2</v>
      </c>
      <c r="F28" s="73">
        <v>36525</v>
      </c>
      <c r="G28" s="74">
        <v>13.63799</v>
      </c>
      <c r="H28" s="58">
        <f t="shared" si="1"/>
        <v>0.1363799</v>
      </c>
    </row>
    <row r="29" spans="1:8">
      <c r="A29" s="64">
        <v>1909</v>
      </c>
      <c r="B29" s="68">
        <v>3.9867249999999999</v>
      </c>
      <c r="C29" s="58">
        <f t="shared" si="0"/>
        <v>-2.2759723745733429E-2</v>
      </c>
      <c r="F29" s="73">
        <v>36891</v>
      </c>
      <c r="G29" s="74">
        <v>13.510630000000001</v>
      </c>
      <c r="H29" s="58">
        <f t="shared" si="1"/>
        <v>0.13510630000000001</v>
      </c>
    </row>
    <row r="30" spans="1:8">
      <c r="A30" s="64">
        <v>1910</v>
      </c>
      <c r="B30" s="68">
        <v>4.3058959999999997</v>
      </c>
      <c r="C30" s="58">
        <f t="shared" si="0"/>
        <v>8.005844396089512E-2</v>
      </c>
      <c r="F30" s="73">
        <v>37256</v>
      </c>
      <c r="G30" s="74">
        <v>1.7339100000000001</v>
      </c>
      <c r="H30" s="58">
        <f t="shared" si="1"/>
        <v>1.73391E-2</v>
      </c>
    </row>
    <row r="31" spans="1:8">
      <c r="A31" s="64">
        <v>1911</v>
      </c>
      <c r="B31" s="68">
        <v>4.2072430000000001</v>
      </c>
      <c r="C31" s="58">
        <f t="shared" si="0"/>
        <v>-2.2911143232442144E-2</v>
      </c>
      <c r="F31" s="73">
        <v>37621</v>
      </c>
      <c r="G31" s="74">
        <v>-5.3974099999999998</v>
      </c>
      <c r="H31" s="58">
        <f t="shared" si="1"/>
        <v>-5.3974099999999997E-2</v>
      </c>
    </row>
    <row r="32" spans="1:8">
      <c r="A32" s="64">
        <v>1912</v>
      </c>
      <c r="B32" s="68">
        <v>4.3697299999999997</v>
      </c>
      <c r="C32" s="58">
        <f t="shared" si="0"/>
        <v>3.8620778500314756E-2</v>
      </c>
      <c r="F32" s="73">
        <v>37986</v>
      </c>
      <c r="G32" s="74">
        <v>-11.99508</v>
      </c>
      <c r="H32" s="58">
        <f t="shared" si="1"/>
        <v>-0.1199508</v>
      </c>
    </row>
    <row r="33" spans="1:8">
      <c r="A33" s="64">
        <v>1913</v>
      </c>
      <c r="B33" s="68">
        <v>4.3697299999999997</v>
      </c>
      <c r="C33" s="58">
        <f t="shared" si="0"/>
        <v>0</v>
      </c>
      <c r="F33" s="73">
        <v>38352</v>
      </c>
      <c r="G33" s="74">
        <v>-3.8537400000000002</v>
      </c>
      <c r="H33" s="58">
        <f t="shared" si="1"/>
        <v>-3.8537399999999999E-2</v>
      </c>
    </row>
    <row r="34" spans="1:8">
      <c r="A34" s="64">
        <v>1914</v>
      </c>
      <c r="B34" s="68">
        <v>4.532216</v>
      </c>
      <c r="C34" s="58">
        <f t="shared" si="0"/>
        <v>3.718444846706781E-2</v>
      </c>
      <c r="F34" s="73">
        <v>38717</v>
      </c>
      <c r="G34" s="74">
        <v>-4.1166099999999997</v>
      </c>
      <c r="H34" s="58">
        <f t="shared" si="1"/>
        <v>-4.1166099999999997E-2</v>
      </c>
    </row>
    <row r="35" spans="1:8">
      <c r="A35" s="64">
        <v>1915</v>
      </c>
      <c r="B35" s="68">
        <v>4.1608179999999999</v>
      </c>
      <c r="C35" s="58">
        <f t="shared" si="0"/>
        <v>-8.194622674647456E-2</v>
      </c>
      <c r="F35" s="73">
        <v>39082</v>
      </c>
      <c r="G35" s="74">
        <v>-3.8958699999999999</v>
      </c>
      <c r="H35" s="58">
        <f t="shared" si="1"/>
        <v>-3.8958699999999999E-2</v>
      </c>
    </row>
    <row r="36" spans="1:8">
      <c r="A36" s="64">
        <v>1916</v>
      </c>
      <c r="B36" s="68">
        <v>4.5554290000000002</v>
      </c>
      <c r="C36" s="58">
        <f t="shared" si="0"/>
        <v>9.4839764680887395E-2</v>
      </c>
      <c r="F36" s="73">
        <v>39447</v>
      </c>
      <c r="G36" s="74">
        <v>6.4502800000000002</v>
      </c>
      <c r="H36" s="58">
        <f t="shared" si="1"/>
        <v>6.4502799999999999E-2</v>
      </c>
    </row>
    <row r="37" spans="1:8">
      <c r="A37" s="64">
        <v>1917</v>
      </c>
      <c r="B37" s="68">
        <v>4.6482780000000004</v>
      </c>
      <c r="C37" s="58">
        <f t="shared" si="0"/>
        <v>2.0382054028281527E-2</v>
      </c>
      <c r="F37" s="73">
        <v>39813</v>
      </c>
      <c r="G37" s="74">
        <v>10.713469999999999</v>
      </c>
      <c r="H37" s="58">
        <f t="shared" si="1"/>
        <v>0.10713469999999999</v>
      </c>
    </row>
    <row r="38" spans="1:8">
      <c r="A38" s="64">
        <v>1918</v>
      </c>
      <c r="B38" s="68">
        <v>4.9442360000000001</v>
      </c>
      <c r="C38" s="58">
        <f t="shared" si="0"/>
        <v>6.3670460329610101E-2</v>
      </c>
      <c r="F38" s="73">
        <v>40178</v>
      </c>
      <c r="G38" s="74">
        <v>4.5207100000000002</v>
      </c>
      <c r="H38" s="58">
        <f t="shared" si="1"/>
        <v>4.52071E-2</v>
      </c>
    </row>
    <row r="39" spans="1:8">
      <c r="A39" s="64">
        <v>1919</v>
      </c>
      <c r="B39" s="68">
        <v>5.4374989999999999</v>
      </c>
      <c r="C39" s="58">
        <f t="shared" si="0"/>
        <v>9.976526201419178E-2</v>
      </c>
      <c r="F39" s="73">
        <v>40543</v>
      </c>
      <c r="G39" s="74">
        <v>5.2189300000000003</v>
      </c>
      <c r="H39" s="58">
        <f t="shared" si="1"/>
        <v>5.2189300000000001E-2</v>
      </c>
    </row>
    <row r="40" spans="1:8">
      <c r="A40" s="64">
        <v>1920</v>
      </c>
      <c r="B40" s="68">
        <v>5.9597769999999999</v>
      </c>
      <c r="C40" s="58">
        <f t="shared" si="0"/>
        <v>9.6051144101359842E-2</v>
      </c>
      <c r="F40" s="73">
        <v>40908</v>
      </c>
      <c r="G40" s="74">
        <v>5.3305499999999997</v>
      </c>
      <c r="H40" s="58">
        <f t="shared" si="1"/>
        <v>5.3305499999999999E-2</v>
      </c>
    </row>
    <row r="41" spans="1:8">
      <c r="A41" s="64">
        <v>1921</v>
      </c>
      <c r="B41" s="68">
        <v>5.8263059999999998</v>
      </c>
      <c r="C41" s="58">
        <f t="shared" si="0"/>
        <v>-2.2395301032236636E-2</v>
      </c>
      <c r="F41" s="73">
        <v>41274</v>
      </c>
      <c r="G41" s="74">
        <v>6.2303199999999999</v>
      </c>
      <c r="H41" s="58">
        <f t="shared" si="1"/>
        <v>6.2303199999999996E-2</v>
      </c>
    </row>
    <row r="42" spans="1:8">
      <c r="A42" s="64">
        <v>1922</v>
      </c>
      <c r="B42" s="68">
        <v>5.9075490000000004</v>
      </c>
      <c r="C42" s="58">
        <f t="shared" si="0"/>
        <v>1.3944169770691905E-2</v>
      </c>
      <c r="F42" s="73">
        <v>41639</v>
      </c>
      <c r="G42" s="74">
        <v>4.5461299999999998</v>
      </c>
      <c r="H42" s="58">
        <f t="shared" si="1"/>
        <v>4.5461299999999996E-2</v>
      </c>
    </row>
    <row r="43" spans="1:8">
      <c r="A43" s="64">
        <v>1923</v>
      </c>
      <c r="B43" s="68">
        <v>5.9945959999999996</v>
      </c>
      <c r="C43" s="58">
        <f t="shared" si="0"/>
        <v>1.4734875665017633E-2</v>
      </c>
      <c r="F43" s="73">
        <v>42004</v>
      </c>
      <c r="G43" s="75" t="e">
        <f>NA()</f>
        <v>#N/A</v>
      </c>
    </row>
    <row r="44" spans="1:8">
      <c r="A44" s="64">
        <v>1924</v>
      </c>
      <c r="B44" s="68">
        <v>6.006202</v>
      </c>
      <c r="C44" s="58">
        <f t="shared" si="0"/>
        <v>1.9360770934355731E-3</v>
      </c>
    </row>
    <row r="45" spans="1:8">
      <c r="A45" s="64">
        <v>1925</v>
      </c>
      <c r="B45" s="68">
        <v>6.3195690000000004</v>
      </c>
      <c r="C45" s="58">
        <f t="shared" si="0"/>
        <v>5.2173902909026459E-2</v>
      </c>
    </row>
    <row r="46" spans="1:8">
      <c r="A46" s="64">
        <v>1926</v>
      </c>
      <c r="B46" s="68">
        <v>6.0642329999999998</v>
      </c>
      <c r="C46" s="58">
        <f t="shared" si="0"/>
        <v>-4.0404021223599318E-2</v>
      </c>
    </row>
    <row r="47" spans="1:8">
      <c r="A47" s="64">
        <v>1927</v>
      </c>
      <c r="B47" s="68">
        <v>5.8379120000000002</v>
      </c>
      <c r="C47" s="58">
        <f t="shared" si="0"/>
        <v>-3.7320630655187537E-2</v>
      </c>
    </row>
    <row r="48" spans="1:8">
      <c r="A48" s="64">
        <v>1928</v>
      </c>
      <c r="B48" s="68">
        <v>5.9249590000000003</v>
      </c>
      <c r="C48" s="58">
        <f t="shared" ref="C48:C79" si="2">B48/B47-1</f>
        <v>1.4910639283360227E-2</v>
      </c>
    </row>
    <row r="49" spans="1:3">
      <c r="A49" s="64">
        <v>1929</v>
      </c>
      <c r="B49" s="68">
        <v>5.8030939999999998</v>
      </c>
      <c r="C49" s="58">
        <f t="shared" si="2"/>
        <v>-2.0568074817057913E-2</v>
      </c>
    </row>
    <row r="50" spans="1:3">
      <c r="A50" s="64">
        <v>1930</v>
      </c>
      <c r="B50" s="68">
        <v>5.5535610000000002</v>
      </c>
      <c r="C50" s="58">
        <f t="shared" si="2"/>
        <v>-4.2999992762481454E-2</v>
      </c>
    </row>
    <row r="51" spans="1:3">
      <c r="A51" s="64">
        <v>1931</v>
      </c>
      <c r="B51" s="68">
        <v>5.1009190000000002</v>
      </c>
      <c r="C51" s="58">
        <f t="shared" si="2"/>
        <v>-8.1504821861144605E-2</v>
      </c>
    </row>
    <row r="52" spans="1:3">
      <c r="A52" s="64">
        <v>1932</v>
      </c>
      <c r="B52" s="68">
        <v>4.5670349999999997</v>
      </c>
      <c r="C52" s="58">
        <f t="shared" si="2"/>
        <v>-0.10466427716260551</v>
      </c>
    </row>
    <row r="53" spans="1:3">
      <c r="A53" s="64">
        <v>1933</v>
      </c>
      <c r="B53" s="68">
        <v>4.3929419999999997</v>
      </c>
      <c r="C53" s="58">
        <f t="shared" si="2"/>
        <v>-3.8119480144119811E-2</v>
      </c>
    </row>
    <row r="54" spans="1:3">
      <c r="A54" s="64">
        <v>1934</v>
      </c>
      <c r="B54" s="68">
        <v>4.5206099999999996</v>
      </c>
      <c r="C54" s="58">
        <f t="shared" si="2"/>
        <v>2.9062072752155554E-2</v>
      </c>
    </row>
    <row r="55" spans="1:3">
      <c r="A55" s="64">
        <v>1935</v>
      </c>
      <c r="B55" s="68">
        <v>4.9620850000000001</v>
      </c>
      <c r="C55" s="58">
        <f t="shared" si="2"/>
        <v>9.7658280630269045E-2</v>
      </c>
    </row>
    <row r="56" spans="1:3">
      <c r="A56" s="64">
        <v>1936</v>
      </c>
      <c r="B56" s="68">
        <v>5.1217949999999997</v>
      </c>
      <c r="C56" s="58">
        <f t="shared" si="2"/>
        <v>3.218606694564885E-2</v>
      </c>
    </row>
    <row r="57" spans="1:3">
      <c r="A57" s="64">
        <v>1937</v>
      </c>
      <c r="B57" s="68">
        <v>5.2530869999999998</v>
      </c>
      <c r="C57" s="58">
        <f t="shared" si="2"/>
        <v>2.563398183644594E-2</v>
      </c>
    </row>
    <row r="58" spans="1:3">
      <c r="A58" s="64">
        <v>1938</v>
      </c>
      <c r="B58" s="68">
        <v>5.2071909999999999</v>
      </c>
      <c r="C58" s="58">
        <f t="shared" si="2"/>
        <v>-8.7369579068460324E-3</v>
      </c>
    </row>
    <row r="59" spans="1:3">
      <c r="A59" s="64">
        <v>1939</v>
      </c>
      <c r="B59" s="68">
        <v>5.1394140000000004</v>
      </c>
      <c r="C59" s="58">
        <f t="shared" si="2"/>
        <v>-1.3016038781753836E-2</v>
      </c>
    </row>
    <row r="60" spans="1:3">
      <c r="A60" s="64">
        <v>1940</v>
      </c>
      <c r="B60" s="68">
        <v>5.3093539999999999</v>
      </c>
      <c r="C60" s="58">
        <f t="shared" si="2"/>
        <v>3.3066026593693287E-2</v>
      </c>
    </row>
    <row r="61" spans="1:3">
      <c r="A61" s="64">
        <v>1941</v>
      </c>
      <c r="B61" s="68">
        <v>4.864185</v>
      </c>
      <c r="C61" s="58">
        <f t="shared" si="2"/>
        <v>-8.3846170362722128E-2</v>
      </c>
    </row>
    <row r="62" spans="1:3">
      <c r="A62" s="64">
        <v>1942</v>
      </c>
      <c r="B62" s="68">
        <v>5.0263099999999996</v>
      </c>
      <c r="C62" s="58">
        <f t="shared" si="2"/>
        <v>3.3330352361186755E-2</v>
      </c>
    </row>
    <row r="63" spans="1:3">
      <c r="A63" s="64">
        <v>1943</v>
      </c>
      <c r="B63" s="68">
        <v>5.6016349999999999</v>
      </c>
      <c r="C63" s="58">
        <f t="shared" si="2"/>
        <v>0.11446269728687652</v>
      </c>
    </row>
    <row r="64" spans="1:3">
      <c r="A64" s="64">
        <v>1944</v>
      </c>
      <c r="B64" s="68">
        <v>6.5306230000000003</v>
      </c>
      <c r="C64" s="58">
        <f t="shared" si="2"/>
        <v>0.16584229425872987</v>
      </c>
    </row>
    <row r="65" spans="1:3">
      <c r="A65" s="64">
        <v>1945</v>
      </c>
      <c r="B65" s="68">
        <v>7.2997589999999999</v>
      </c>
      <c r="C65" s="58">
        <f t="shared" si="2"/>
        <v>0.11777375604134543</v>
      </c>
    </row>
    <row r="66" spans="1:3">
      <c r="A66" s="64">
        <v>1946</v>
      </c>
      <c r="B66" s="68">
        <v>9.0591229999999996</v>
      </c>
      <c r="C66" s="58">
        <f t="shared" si="2"/>
        <v>0.24101672397677776</v>
      </c>
    </row>
    <row r="67" spans="1:3">
      <c r="A67" s="64">
        <v>1947</v>
      </c>
      <c r="B67" s="68">
        <v>10.985440000000001</v>
      </c>
      <c r="C67" s="58">
        <f t="shared" si="2"/>
        <v>0.21263835362429684</v>
      </c>
    </row>
    <row r="68" spans="1:3">
      <c r="A68" s="64">
        <v>1948</v>
      </c>
      <c r="B68" s="68">
        <v>11.21158</v>
      </c>
      <c r="C68" s="58">
        <f t="shared" si="2"/>
        <v>2.058542944115116E-2</v>
      </c>
    </row>
    <row r="69" spans="1:3">
      <c r="A69" s="64">
        <v>1949</v>
      </c>
      <c r="B69" s="68">
        <v>11.2216</v>
      </c>
      <c r="C69" s="58">
        <f t="shared" si="2"/>
        <v>8.9371881572453127E-4</v>
      </c>
    </row>
    <row r="70" spans="1:3">
      <c r="A70" s="64">
        <v>1950</v>
      </c>
      <c r="B70" s="68">
        <v>11.63011</v>
      </c>
      <c r="C70" s="58">
        <f t="shared" si="2"/>
        <v>3.6403899622157176E-2</v>
      </c>
    </row>
    <row r="71" spans="1:3">
      <c r="A71" s="64">
        <v>1951</v>
      </c>
      <c r="B71" s="68">
        <v>12.333460000000001</v>
      </c>
      <c r="C71" s="58">
        <f t="shared" si="2"/>
        <v>6.0476642095388611E-2</v>
      </c>
    </row>
    <row r="72" spans="1:3">
      <c r="A72" s="64">
        <v>1952</v>
      </c>
      <c r="B72" s="68">
        <v>12.876950000000001</v>
      </c>
      <c r="C72" s="58">
        <f t="shared" si="2"/>
        <v>4.4066304183902893E-2</v>
      </c>
    </row>
    <row r="73" spans="1:3">
      <c r="A73" s="64">
        <f>A72+1</f>
        <v>1953</v>
      </c>
      <c r="B73" s="68">
        <v>14.35994</v>
      </c>
      <c r="C73" s="58">
        <f t="shared" si="2"/>
        <v>0.11516624666555342</v>
      </c>
    </row>
    <row r="74" spans="1:3">
      <c r="A74" s="64">
        <f>A73+1</f>
        <v>1954</v>
      </c>
      <c r="B74" s="68">
        <v>14.49244</v>
      </c>
      <c r="C74" s="58">
        <f t="shared" si="2"/>
        <v>9.2270580517745948E-3</v>
      </c>
    </row>
    <row r="75" spans="1:3">
      <c r="A75" s="64">
        <f>A74+1</f>
        <v>1955</v>
      </c>
      <c r="B75" s="68">
        <v>14.49244</v>
      </c>
      <c r="C75" s="58">
        <f t="shared" si="2"/>
        <v>0</v>
      </c>
    </row>
    <row r="76" spans="1:3">
      <c r="A76" s="64">
        <f>A75+1</f>
        <v>1956</v>
      </c>
      <c r="B76" s="68">
        <v>14.62494</v>
      </c>
      <c r="C76" s="58">
        <f t="shared" si="2"/>
        <v>9.1426978479813847E-3</v>
      </c>
    </row>
    <row r="77" spans="1:3">
      <c r="A77" s="64">
        <f>A76+1</f>
        <v>1957</v>
      </c>
      <c r="B77" s="68">
        <v>15.022449999999999</v>
      </c>
      <c r="C77" s="58">
        <f t="shared" si="2"/>
        <v>2.7180282449021931E-2</v>
      </c>
    </row>
    <row r="78" spans="1:3">
      <c r="A78" s="64">
        <v>1958</v>
      </c>
      <c r="B78" s="68">
        <v>15.121829999999999</v>
      </c>
      <c r="C78" s="58">
        <f t="shared" si="2"/>
        <v>6.6154322364195828E-3</v>
      </c>
    </row>
    <row r="79" spans="1:3">
      <c r="A79" s="64">
        <v>1959</v>
      </c>
      <c r="B79" s="68">
        <v>15.138389999999999</v>
      </c>
      <c r="C79" s="58">
        <f t="shared" si="2"/>
        <v>1.0951055527008702E-3</v>
      </c>
    </row>
    <row r="80" spans="1:3">
      <c r="A80" s="64">
        <v>1960</v>
      </c>
      <c r="B80" s="68">
        <v>15.25433</v>
      </c>
      <c r="C80" s="58">
        <f t="shared" ref="C80:C108" si="3">B80/B79-1</f>
        <v>7.6586744032887122E-3</v>
      </c>
    </row>
    <row r="81" spans="1:3">
      <c r="A81" s="64">
        <v>1961</v>
      </c>
      <c r="B81" s="68">
        <v>15.40339</v>
      </c>
      <c r="C81" s="58">
        <f t="shared" si="3"/>
        <v>9.7716517211834386E-3</v>
      </c>
    </row>
    <row r="82" spans="1:3">
      <c r="A82" s="64">
        <f>A81+1</f>
        <v>1962</v>
      </c>
      <c r="B82" s="68">
        <v>15.45308</v>
      </c>
      <c r="C82" s="58">
        <f t="shared" si="3"/>
        <v>3.2259132567571402E-3</v>
      </c>
    </row>
    <row r="83" spans="1:3">
      <c r="A83" s="64">
        <f t="shared" ref="A83:A94" si="4">A82+1</f>
        <v>1963</v>
      </c>
      <c r="B83" s="68">
        <v>15.78434</v>
      </c>
      <c r="C83" s="58">
        <f t="shared" si="3"/>
        <v>2.1436503273133845E-2</v>
      </c>
    </row>
    <row r="84" spans="1:3">
      <c r="A84" s="64">
        <f t="shared" si="4"/>
        <v>1964</v>
      </c>
      <c r="B84" s="68">
        <v>15.983090000000001</v>
      </c>
      <c r="C84" s="58">
        <f t="shared" si="3"/>
        <v>1.2591593946911894E-2</v>
      </c>
    </row>
    <row r="85" spans="1:3">
      <c r="A85" s="64">
        <f t="shared" si="4"/>
        <v>1965</v>
      </c>
      <c r="B85" s="68">
        <v>16.248090000000001</v>
      </c>
      <c r="C85" s="58">
        <f t="shared" si="3"/>
        <v>1.658002301182071E-2</v>
      </c>
    </row>
    <row r="86" spans="1:3">
      <c r="A86" s="64">
        <f t="shared" si="4"/>
        <v>1966</v>
      </c>
      <c r="B86" s="68">
        <v>16.446850000000001</v>
      </c>
      <c r="C86" s="58">
        <f t="shared" si="3"/>
        <v>1.2232822442514779E-2</v>
      </c>
    </row>
    <row r="87" spans="1:3">
      <c r="A87" s="64">
        <f t="shared" si="4"/>
        <v>1967</v>
      </c>
      <c r="B87" s="68">
        <v>16.82779</v>
      </c>
      <c r="C87" s="58">
        <f t="shared" si="3"/>
        <v>2.3161882062522565E-2</v>
      </c>
    </row>
    <row r="88" spans="1:3">
      <c r="A88" s="64">
        <f t="shared" si="4"/>
        <v>1968</v>
      </c>
      <c r="B88" s="68">
        <v>17.523430000000001</v>
      </c>
      <c r="C88" s="58">
        <f t="shared" si="3"/>
        <v>4.1338761655570933E-2</v>
      </c>
    </row>
    <row r="89" spans="1:3">
      <c r="A89" s="64">
        <f t="shared" si="4"/>
        <v>1969</v>
      </c>
      <c r="B89" s="68">
        <v>18.749079999999999</v>
      </c>
      <c r="C89" s="58">
        <f t="shared" si="3"/>
        <v>6.9943498504573487E-2</v>
      </c>
    </row>
    <row r="90" spans="1:3">
      <c r="A90" s="64">
        <f t="shared" si="4"/>
        <v>1970</v>
      </c>
      <c r="B90" s="68">
        <v>20.28941</v>
      </c>
      <c r="C90" s="58">
        <f t="shared" si="3"/>
        <v>8.2154964403586828E-2</v>
      </c>
    </row>
    <row r="91" spans="1:3">
      <c r="A91" s="64">
        <f t="shared" si="4"/>
        <v>1971</v>
      </c>
      <c r="B91" s="68">
        <v>21.150680000000001</v>
      </c>
      <c r="C91" s="58">
        <f t="shared" si="3"/>
        <v>4.2449238297220138E-2</v>
      </c>
    </row>
    <row r="92" spans="1:3">
      <c r="A92" s="64">
        <f t="shared" si="4"/>
        <v>1972</v>
      </c>
      <c r="B92" s="68">
        <v>21.780069999999998</v>
      </c>
      <c r="C92" s="58">
        <f t="shared" si="3"/>
        <v>2.9757435694738765E-2</v>
      </c>
    </row>
    <row r="93" spans="1:3">
      <c r="A93" s="64">
        <f t="shared" si="4"/>
        <v>1973</v>
      </c>
      <c r="B93" s="68">
        <v>22.525390000000002</v>
      </c>
      <c r="C93" s="58">
        <f t="shared" si="3"/>
        <v>3.4220275692410596E-2</v>
      </c>
    </row>
    <row r="94" spans="1:3">
      <c r="A94" s="64">
        <f t="shared" si="4"/>
        <v>1974</v>
      </c>
      <c r="B94" s="68">
        <v>24.79449</v>
      </c>
      <c r="C94" s="58">
        <f t="shared" si="3"/>
        <v>0.10073521479539305</v>
      </c>
    </row>
    <row r="95" spans="1:3">
      <c r="A95" s="64">
        <v>1975</v>
      </c>
      <c r="B95" s="66">
        <v>26.47</v>
      </c>
      <c r="C95" s="58">
        <f t="shared" si="3"/>
        <v>6.7575900936054811E-2</v>
      </c>
    </row>
    <row r="96" spans="1:3">
      <c r="A96" s="64">
        <v>1976</v>
      </c>
      <c r="B96" s="66">
        <v>28.64</v>
      </c>
      <c r="C96" s="58">
        <f t="shared" si="3"/>
        <v>8.1979599546656567E-2</v>
      </c>
    </row>
    <row r="97" spans="1:3">
      <c r="A97" s="64">
        <v>1977</v>
      </c>
      <c r="B97" s="66">
        <v>32.840000000000003</v>
      </c>
      <c r="C97" s="58">
        <f t="shared" si="3"/>
        <v>0.14664804469273762</v>
      </c>
    </row>
    <row r="98" spans="1:3">
      <c r="A98" s="64">
        <v>1978</v>
      </c>
      <c r="B98" s="66">
        <v>38</v>
      </c>
      <c r="C98" s="58">
        <f t="shared" si="3"/>
        <v>0.15712545676004863</v>
      </c>
    </row>
    <row r="99" spans="1:3">
      <c r="A99" s="64">
        <v>1979</v>
      </c>
      <c r="B99" s="66">
        <v>43.22</v>
      </c>
      <c r="C99" s="58">
        <f t="shared" si="3"/>
        <v>0.13736842105263158</v>
      </c>
    </row>
    <row r="100" spans="1:3">
      <c r="A100" s="64">
        <v>1980</v>
      </c>
      <c r="B100" s="66">
        <v>46.42</v>
      </c>
      <c r="C100" s="58">
        <f t="shared" si="3"/>
        <v>7.4039796390559909E-2</v>
      </c>
    </row>
    <row r="101" spans="1:3">
      <c r="A101" s="64">
        <v>1981</v>
      </c>
      <c r="B101" s="66">
        <v>48.78</v>
      </c>
      <c r="C101" s="58">
        <f t="shared" si="3"/>
        <v>5.0840155105557949E-2</v>
      </c>
    </row>
    <row r="102" spans="1:3">
      <c r="A102" s="64">
        <v>1982</v>
      </c>
      <c r="B102" s="66">
        <v>49.06</v>
      </c>
      <c r="C102" s="58">
        <f t="shared" si="3"/>
        <v>5.740057400573928E-3</v>
      </c>
    </row>
    <row r="103" spans="1:3">
      <c r="A103" s="64">
        <v>1983</v>
      </c>
      <c r="B103" s="66">
        <v>51.39</v>
      </c>
      <c r="C103" s="58">
        <f t="shared" si="3"/>
        <v>4.7492865878516088E-2</v>
      </c>
    </row>
    <row r="104" spans="1:3">
      <c r="A104" s="64">
        <v>1984</v>
      </c>
      <c r="B104" s="66">
        <v>53.79</v>
      </c>
      <c r="C104" s="58">
        <f t="shared" si="3"/>
        <v>4.6701692936368833E-2</v>
      </c>
    </row>
    <row r="105" spans="1:3">
      <c r="A105" s="64">
        <v>1985</v>
      </c>
      <c r="B105" s="66">
        <v>57.81</v>
      </c>
      <c r="C105" s="58">
        <f t="shared" si="3"/>
        <v>7.4735080870050208E-2</v>
      </c>
    </row>
    <row r="106" spans="1:3">
      <c r="A106" s="64">
        <v>1986</v>
      </c>
      <c r="B106" s="66">
        <v>63.37</v>
      </c>
      <c r="C106" s="58">
        <f t="shared" si="3"/>
        <v>9.6177131984085618E-2</v>
      </c>
    </row>
    <row r="107" spans="1:3">
      <c r="A107" s="64">
        <v>1987</v>
      </c>
      <c r="B107" s="67">
        <v>68.36</v>
      </c>
      <c r="C107" s="58">
        <f t="shared" si="3"/>
        <v>7.8743885119141543E-2</v>
      </c>
    </row>
    <row r="108" spans="1:3">
      <c r="A108" s="64">
        <v>1988</v>
      </c>
      <c r="B108" s="67">
        <v>73.290000000000006</v>
      </c>
      <c r="C108" s="58">
        <f t="shared" si="3"/>
        <v>7.2118197776477544E-2</v>
      </c>
    </row>
    <row r="109" spans="1:3">
      <c r="A109" s="64">
        <f>A108+1</f>
        <v>1989</v>
      </c>
      <c r="B109" s="67">
        <v>76.5</v>
      </c>
      <c r="C109" s="58">
        <f t="shared" ref="C109:C142" si="5">B109/B108-1</f>
        <v>4.3798608268522221E-2</v>
      </c>
    </row>
    <row r="110" spans="1:3">
      <c r="A110" s="64">
        <f t="shared" ref="A110:A122" si="6">A109+1</f>
        <v>1990</v>
      </c>
      <c r="B110" s="67">
        <v>75.97</v>
      </c>
      <c r="C110" s="58">
        <f t="shared" si="5"/>
        <v>-6.9281045751634629E-3</v>
      </c>
    </row>
    <row r="111" spans="1:3">
      <c r="A111" s="64">
        <f t="shared" si="6"/>
        <v>1991</v>
      </c>
      <c r="B111" s="67">
        <v>75.83</v>
      </c>
      <c r="C111" s="58">
        <f t="shared" si="5"/>
        <v>-1.8428326971172693E-3</v>
      </c>
    </row>
    <row r="112" spans="1:3">
      <c r="A112" s="64">
        <f t="shared" si="6"/>
        <v>1992</v>
      </c>
      <c r="B112" s="67">
        <v>76.47</v>
      </c>
      <c r="C112" s="58">
        <f t="shared" si="5"/>
        <v>8.4399314255572122E-3</v>
      </c>
    </row>
    <row r="113" spans="1:3">
      <c r="A113" s="64">
        <f t="shared" si="6"/>
        <v>1993</v>
      </c>
      <c r="B113" s="67">
        <v>78.12</v>
      </c>
      <c r="C113" s="58">
        <f t="shared" si="5"/>
        <v>2.1577089054531262E-2</v>
      </c>
    </row>
    <row r="114" spans="1:3">
      <c r="A114" s="64">
        <f t="shared" si="6"/>
        <v>1994</v>
      </c>
      <c r="B114" s="67">
        <v>80.08</v>
      </c>
      <c r="C114" s="58">
        <f t="shared" si="5"/>
        <v>2.5089605734766929E-2</v>
      </c>
    </row>
    <row r="115" spans="1:3">
      <c r="A115" s="64">
        <f t="shared" si="6"/>
        <v>1995</v>
      </c>
      <c r="B115" s="67">
        <v>81.53</v>
      </c>
      <c r="C115" s="58">
        <f t="shared" si="5"/>
        <v>1.8106893106893063E-2</v>
      </c>
    </row>
    <row r="116" spans="1:3">
      <c r="A116" s="64">
        <f t="shared" si="6"/>
        <v>1996</v>
      </c>
      <c r="B116" s="67">
        <v>83.51</v>
      </c>
      <c r="C116" s="58">
        <f t="shared" si="5"/>
        <v>2.4285539065374673E-2</v>
      </c>
    </row>
    <row r="117" spans="1:3">
      <c r="A117" s="64">
        <f t="shared" si="6"/>
        <v>1997</v>
      </c>
      <c r="B117" s="67">
        <v>86.88</v>
      </c>
      <c r="C117" s="58">
        <f t="shared" si="5"/>
        <v>4.0354448569033474E-2</v>
      </c>
    </row>
    <row r="118" spans="1:3">
      <c r="A118" s="64">
        <f t="shared" si="6"/>
        <v>1998</v>
      </c>
      <c r="B118" s="67">
        <v>92.47</v>
      </c>
      <c r="C118" s="58">
        <f t="shared" si="5"/>
        <v>6.4341620626151119E-2</v>
      </c>
    </row>
    <row r="119" spans="1:3">
      <c r="A119" s="64">
        <f t="shared" si="6"/>
        <v>1999</v>
      </c>
      <c r="B119" s="67">
        <v>99.58</v>
      </c>
      <c r="C119" s="58">
        <f t="shared" si="5"/>
        <v>7.68898020979778E-2</v>
      </c>
    </row>
    <row r="120" spans="1:3">
      <c r="A120" s="64">
        <f t="shared" si="6"/>
        <v>2000</v>
      </c>
      <c r="B120" s="67">
        <v>108.79</v>
      </c>
      <c r="C120" s="58">
        <f t="shared" si="5"/>
        <v>9.2488451496284485E-2</v>
      </c>
    </row>
    <row r="121" spans="1:3">
      <c r="A121" s="64">
        <f t="shared" si="6"/>
        <v>2001</v>
      </c>
      <c r="B121" s="67">
        <v>116.06</v>
      </c>
      <c r="C121" s="58">
        <f t="shared" si="5"/>
        <v>6.6825995036308372E-2</v>
      </c>
    </row>
    <row r="122" spans="1:3">
      <c r="A122" s="64">
        <f t="shared" si="6"/>
        <v>2002</v>
      </c>
      <c r="B122" s="67">
        <v>127.15</v>
      </c>
      <c r="C122" s="58">
        <f t="shared" si="5"/>
        <v>9.5554023780803021E-2</v>
      </c>
    </row>
    <row r="123" spans="1:3">
      <c r="A123" s="64">
        <v>2003</v>
      </c>
      <c r="B123" s="67">
        <v>139.63</v>
      </c>
      <c r="C123" s="58">
        <f t="shared" si="5"/>
        <v>9.8151789225324304E-2</v>
      </c>
    </row>
    <row r="124" spans="1:3">
      <c r="A124" s="64">
        <f>A123+1</f>
        <v>2004</v>
      </c>
      <c r="B124" s="67">
        <v>158.68</v>
      </c>
      <c r="C124" s="58">
        <f t="shared" si="5"/>
        <v>0.1364319988541145</v>
      </c>
    </row>
    <row r="125" spans="1:3">
      <c r="A125" s="64">
        <f t="shared" ref="A125:A138" si="7">A124+1</f>
        <v>2005</v>
      </c>
      <c r="B125" s="67">
        <v>180.11</v>
      </c>
      <c r="C125" s="58">
        <f t="shared" si="5"/>
        <v>0.13505167632972026</v>
      </c>
    </row>
    <row r="126" spans="1:3">
      <c r="A126" s="64">
        <f t="shared" si="7"/>
        <v>2006</v>
      </c>
      <c r="B126" s="67">
        <v>183.24</v>
      </c>
      <c r="C126" s="58">
        <f t="shared" si="5"/>
        <v>1.7378268835711586E-2</v>
      </c>
    </row>
    <row r="127" spans="1:3">
      <c r="A127" s="64">
        <f t="shared" si="7"/>
        <v>2007</v>
      </c>
      <c r="B127" s="67">
        <v>173.35</v>
      </c>
      <c r="C127" s="58">
        <f t="shared" si="5"/>
        <v>-5.3972931674306945E-2</v>
      </c>
    </row>
    <row r="128" spans="1:3">
      <c r="A128" s="64">
        <f t="shared" si="7"/>
        <v>2008</v>
      </c>
      <c r="B128" s="67">
        <v>152.55000000000001</v>
      </c>
      <c r="C128" s="58">
        <f t="shared" si="5"/>
        <v>-0.11998846264782226</v>
      </c>
    </row>
    <row r="129" spans="1:4">
      <c r="A129" s="64">
        <f t="shared" si="7"/>
        <v>2009</v>
      </c>
      <c r="B129" s="67">
        <v>146.66999999999999</v>
      </c>
      <c r="C129" s="58">
        <f t="shared" si="5"/>
        <v>-3.8544739429695385E-2</v>
      </c>
    </row>
    <row r="130" spans="1:4">
      <c r="A130" s="64">
        <f t="shared" si="7"/>
        <v>2010</v>
      </c>
      <c r="B130" s="67">
        <v>140.63999999999999</v>
      </c>
      <c r="C130" s="58">
        <f t="shared" si="5"/>
        <v>-4.1112701984045819E-2</v>
      </c>
    </row>
    <row r="131" spans="1:4">
      <c r="A131" s="64">
        <f t="shared" si="7"/>
        <v>2011</v>
      </c>
      <c r="B131" s="67">
        <v>135.16</v>
      </c>
      <c r="C131" s="58">
        <f t="shared" si="5"/>
        <v>-3.8964732650739409E-2</v>
      </c>
    </row>
    <row r="132" spans="1:4">
      <c r="A132" s="64">
        <f t="shared" si="7"/>
        <v>2012</v>
      </c>
      <c r="B132" s="67">
        <v>143.88</v>
      </c>
      <c r="C132" s="58">
        <f t="shared" si="5"/>
        <v>6.4516129032258007E-2</v>
      </c>
    </row>
    <row r="133" spans="1:4">
      <c r="A133" s="64">
        <f t="shared" si="7"/>
        <v>2013</v>
      </c>
      <c r="B133" s="67">
        <v>159.29</v>
      </c>
      <c r="C133" s="58">
        <f t="shared" si="5"/>
        <v>0.10710314150681111</v>
      </c>
    </row>
    <row r="134" spans="1:4">
      <c r="A134" s="64">
        <f t="shared" si="7"/>
        <v>2014</v>
      </c>
      <c r="B134" s="67">
        <v>166.49</v>
      </c>
      <c r="C134" s="58">
        <f t="shared" si="5"/>
        <v>4.5200577562935607E-2</v>
      </c>
    </row>
    <row r="135" spans="1:4">
      <c r="A135" s="64">
        <f t="shared" si="7"/>
        <v>2015</v>
      </c>
      <c r="B135" s="67">
        <v>175.18</v>
      </c>
      <c r="C135" s="58">
        <f t="shared" si="5"/>
        <v>5.2195327046669515E-2</v>
      </c>
    </row>
    <row r="136" spans="1:4">
      <c r="A136" s="64">
        <f t="shared" si="7"/>
        <v>2016</v>
      </c>
      <c r="B136" s="67">
        <v>184.52</v>
      </c>
      <c r="C136" s="58">
        <f t="shared" si="5"/>
        <v>5.3316588651672658E-2</v>
      </c>
    </row>
    <row r="137" spans="1:4">
      <c r="A137" s="64">
        <f t="shared" si="7"/>
        <v>2017</v>
      </c>
      <c r="B137" s="67">
        <v>196.01</v>
      </c>
      <c r="C137" s="58">
        <f t="shared" si="5"/>
        <v>6.2269672664209796E-2</v>
      </c>
    </row>
    <row r="138" spans="1:4">
      <c r="A138" s="64">
        <f t="shared" si="7"/>
        <v>2018</v>
      </c>
      <c r="B138" s="67">
        <v>204.92</v>
      </c>
      <c r="C138" s="58">
        <f t="shared" si="5"/>
        <v>4.5456864445691636E-2</v>
      </c>
    </row>
    <row r="139" spans="1:4">
      <c r="A139">
        <v>2019</v>
      </c>
      <c r="B139" s="67">
        <v>211.96</v>
      </c>
      <c r="C139" s="58">
        <f t="shared" si="5"/>
        <v>3.4354870193246345E-2</v>
      </c>
      <c r="D139" s="92"/>
    </row>
    <row r="140" spans="1:4">
      <c r="A140">
        <v>2020</v>
      </c>
      <c r="B140" s="67">
        <v>234.46</v>
      </c>
      <c r="C140" s="58">
        <f t="shared" si="5"/>
        <v>0.10615210417059817</v>
      </c>
    </row>
    <row r="141" spans="1:4">
      <c r="A141">
        <v>2021</v>
      </c>
      <c r="B141" s="67">
        <v>278.64</v>
      </c>
      <c r="C141" s="58">
        <f t="shared" si="5"/>
        <v>0.18843299496715837</v>
      </c>
    </row>
    <row r="142" spans="1:4">
      <c r="A142">
        <v>2022</v>
      </c>
      <c r="B142" s="67">
        <v>298.99</v>
      </c>
      <c r="C142" s="58">
        <f t="shared" si="5"/>
        <v>7.3033304622452055E-2</v>
      </c>
      <c r="D142" t="s">
        <v>136</v>
      </c>
    </row>
  </sheetData>
  <printOptions gridLines="1" gridLinesSet="0"/>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18</vt:i4>
      </vt:variant>
    </vt:vector>
  </HeadingPairs>
  <TitlesOfParts>
    <vt:vector size="18" baseType="lpstr">
      <vt:lpstr>Explanations and FAQ</vt:lpstr>
      <vt:lpstr>Returns by year</vt:lpstr>
      <vt:lpstr>Home Prices</vt:lpstr>
      <vt:lpstr>S&amp;P 500 &amp; Raw Data</vt:lpstr>
      <vt:lpstr>T. Bond yield &amp; return</vt:lpstr>
      <vt:lpstr>T. Bill rates</vt:lpstr>
      <vt:lpstr>Inflation Rate</vt:lpstr>
      <vt:lpstr>Summary for ppt</vt:lpstr>
      <vt:lpstr>Home Prices (Raw Data)</vt:lpstr>
      <vt:lpstr>Moody's Rates</vt:lpstr>
      <vt:lpstr>Gold Prices</vt:lpstr>
      <vt:lpstr>Sheet10</vt:lpstr>
      <vt:lpstr>Sheet11</vt:lpstr>
      <vt:lpstr>Sheet12</vt:lpstr>
      <vt:lpstr>Sheet13</vt:lpstr>
      <vt:lpstr>Sheet14</vt:lpstr>
      <vt:lpstr>Sheet15</vt:lpstr>
      <vt:lpstr>Sheet16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Historical Returns</dc:title>
  <dc:creator>Aswath Damodaran</dc:creator>
  <cp:keywords/>
  <cp:lastModifiedBy>luis</cp:lastModifiedBy>
  <dcterms:created xsi:type="dcterms:W3CDTF">1999-02-15T16:07:18Z</dcterms:created>
  <dcterms:modified xsi:type="dcterms:W3CDTF">2023-01-28T23:50:45Z</dcterms:modified>
</cp:coreProperties>
</file>