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oyecto\Downloads\"/>
    </mc:Choice>
  </mc:AlternateContent>
  <bookViews>
    <workbookView xWindow="0" yWindow="0" windowWidth="20490" windowHeight="7650" activeTab="2"/>
  </bookViews>
  <sheets>
    <sheet name="HYPOTHESES" sheetId="6" r:id="rId1"/>
    <sheet name="RUN_R" sheetId="3" r:id="rId2"/>
    <sheet name="Q18.1_R" sheetId="4" r:id="rId3"/>
    <sheet name="Q3_R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6" i="4"/>
  <c r="G7" i="4"/>
  <c r="G5" i="4"/>
  <c r="G4" i="4"/>
  <c r="G2" i="4"/>
  <c r="G409" i="4" l="1"/>
  <c r="G410" i="4"/>
  <c r="G408" i="4"/>
  <c r="G407" i="4"/>
  <c r="G406" i="4"/>
  <c r="G403" i="4"/>
  <c r="G401" i="4"/>
  <c r="G402" i="4"/>
  <c r="G400" i="4"/>
  <c r="G399" i="4"/>
  <c r="G390" i="4"/>
  <c r="G388" i="4"/>
  <c r="G385" i="4"/>
  <c r="G382" i="4"/>
  <c r="G383" i="4"/>
  <c r="G386" i="4"/>
  <c r="G389" i="4"/>
  <c r="G394" i="4"/>
  <c r="G393" i="4"/>
  <c r="G387" i="4"/>
  <c r="G384" i="4"/>
  <c r="G391" i="4"/>
  <c r="G392" i="4"/>
  <c r="G395" i="4"/>
  <c r="G396" i="4"/>
  <c r="G376" i="4"/>
  <c r="G368" i="4"/>
  <c r="G377" i="4"/>
  <c r="G369" i="4"/>
  <c r="G372" i="4"/>
  <c r="G371" i="4"/>
  <c r="G378" i="4"/>
  <c r="G374" i="4"/>
  <c r="G370" i="4"/>
  <c r="G375" i="4"/>
  <c r="G373" i="4"/>
  <c r="G360" i="4"/>
  <c r="G363" i="4"/>
  <c r="G358" i="4"/>
  <c r="G361" i="4"/>
  <c r="G364" i="4"/>
  <c r="G365" i="4"/>
  <c r="G359" i="4"/>
  <c r="G362" i="4"/>
  <c r="G340" i="4"/>
  <c r="G341" i="4"/>
  <c r="G343" i="4"/>
  <c r="G345" i="4"/>
  <c r="G344" i="4"/>
  <c r="G346" i="4"/>
  <c r="G347" i="4"/>
  <c r="G348" i="4"/>
  <c r="G349" i="4"/>
  <c r="G350" i="4"/>
  <c r="G351" i="4"/>
  <c r="G352" i="4"/>
  <c r="G353" i="4"/>
  <c r="G339" i="4"/>
  <c r="G354" i="4"/>
  <c r="G355" i="4"/>
  <c r="G342" i="4"/>
  <c r="H275" i="4"/>
  <c r="D330" i="4"/>
  <c r="D316" i="4"/>
  <c r="D334" i="4"/>
  <c r="D317" i="4"/>
  <c r="D331" i="4"/>
  <c r="D326" i="4"/>
  <c r="D310" i="4"/>
  <c r="D328" i="4"/>
  <c r="D313" i="4"/>
  <c r="D312" i="4"/>
  <c r="D318" i="4"/>
  <c r="D322" i="4"/>
  <c r="D335" i="4"/>
  <c r="D308" i="4"/>
  <c r="D327" i="4"/>
  <c r="D321" i="4"/>
  <c r="D324" i="4"/>
  <c r="D315" i="4"/>
  <c r="D329" i="4"/>
  <c r="D319" i="4"/>
  <c r="D332" i="4"/>
  <c r="D309" i="4"/>
  <c r="D325" i="4"/>
  <c r="D314" i="4"/>
  <c r="D333" i="4"/>
  <c r="D311" i="4"/>
  <c r="D336" i="4"/>
  <c r="D320" i="4"/>
  <c r="D323" i="4"/>
  <c r="E280" i="4"/>
  <c r="E291" i="4"/>
  <c r="E281" i="4"/>
  <c r="E294" i="4"/>
  <c r="E301" i="4"/>
  <c r="E282" i="4"/>
  <c r="E289" i="4"/>
  <c r="E297" i="4"/>
  <c r="E293" i="4"/>
  <c r="E292" i="4"/>
  <c r="E288" i="4"/>
  <c r="E283" i="4"/>
  <c r="E277" i="4"/>
  <c r="E304" i="4"/>
  <c r="E278" i="4"/>
  <c r="E296" i="4"/>
  <c r="E300" i="4"/>
  <c r="E303" i="4"/>
  <c r="E279" i="4"/>
  <c r="E299" i="4"/>
  <c r="E302" i="4"/>
  <c r="E298" i="4"/>
  <c r="E284" i="4"/>
  <c r="E290" i="4"/>
  <c r="E285" i="4"/>
  <c r="E287" i="4"/>
  <c r="E305" i="4"/>
  <c r="E295" i="4"/>
  <c r="E286" i="4"/>
  <c r="G269" i="4"/>
  <c r="G270" i="4"/>
  <c r="G271" i="4"/>
  <c r="G273" i="4"/>
  <c r="G272" i="4"/>
  <c r="D265" i="4"/>
  <c r="D263" i="4"/>
  <c r="D264" i="4"/>
  <c r="D266" i="4"/>
  <c r="G258" i="4"/>
  <c r="G259" i="4"/>
  <c r="G260" i="4"/>
  <c r="G255" i="4"/>
  <c r="G253" i="4"/>
  <c r="G254" i="4"/>
  <c r="G252" i="4"/>
  <c r="G251" i="4"/>
  <c r="G247" i="4"/>
  <c r="G246" i="4"/>
  <c r="G245" i="4"/>
  <c r="G244" i="4"/>
  <c r="G243" i="4"/>
  <c r="G239" i="4"/>
  <c r="G238" i="4"/>
  <c r="G237" i="4"/>
  <c r="G236" i="4"/>
  <c r="G235" i="4"/>
  <c r="G231" i="4"/>
  <c r="G230" i="4"/>
  <c r="G229" i="4"/>
  <c r="G228" i="4"/>
  <c r="G227" i="4"/>
  <c r="G223" i="4"/>
  <c r="G221" i="4"/>
  <c r="G222" i="4"/>
  <c r="G220" i="4"/>
  <c r="G219" i="4"/>
  <c r="G215" i="4"/>
  <c r="G213" i="4"/>
  <c r="G214" i="4"/>
  <c r="G212" i="4"/>
  <c r="G211" i="4"/>
  <c r="G206" i="4" l="1"/>
  <c r="G203" i="4"/>
  <c r="G202" i="4"/>
  <c r="G201" i="4"/>
  <c r="G208" i="4"/>
  <c r="G195" i="4"/>
  <c r="G199" i="4"/>
  <c r="G198" i="4"/>
  <c r="G196" i="4"/>
  <c r="G204" i="4"/>
  <c r="G200" i="4"/>
  <c r="G207" i="4"/>
  <c r="G197" i="4"/>
  <c r="G205" i="4"/>
  <c r="G186" i="4" l="1"/>
  <c r="G184" i="4"/>
  <c r="G180" i="4"/>
  <c r="G181" i="4"/>
  <c r="G192" i="4"/>
  <c r="G191" i="4"/>
  <c r="G183" i="4"/>
  <c r="G185" i="4"/>
  <c r="G179" i="4"/>
  <c r="G182" i="4"/>
  <c r="G189" i="4"/>
  <c r="G190" i="4"/>
  <c r="G187" i="4"/>
  <c r="G188" i="4"/>
  <c r="G25" i="5" l="1"/>
  <c r="G26" i="5"/>
  <c r="G28" i="5"/>
  <c r="G27" i="5"/>
  <c r="G29" i="5"/>
  <c r="G19" i="5"/>
  <c r="G18" i="5"/>
  <c r="G22" i="5"/>
  <c r="G21" i="5"/>
  <c r="G20" i="5"/>
  <c r="G176" i="4"/>
  <c r="G174" i="4"/>
  <c r="G175" i="4"/>
  <c r="G173" i="4"/>
  <c r="G172" i="4"/>
  <c r="G11" i="5"/>
  <c r="G12" i="5"/>
  <c r="G14" i="5"/>
  <c r="G13" i="5"/>
  <c r="G15" i="5"/>
  <c r="G168" i="4"/>
  <c r="G167" i="4"/>
  <c r="G166" i="4"/>
  <c r="G165" i="4"/>
  <c r="G169" i="4"/>
  <c r="G162" i="4"/>
  <c r="G161" i="4"/>
  <c r="G160" i="4"/>
  <c r="G159" i="4"/>
  <c r="G158" i="4"/>
  <c r="G151" i="4"/>
  <c r="G153" i="4"/>
  <c r="G150" i="4"/>
  <c r="G148" i="4"/>
  <c r="G154" i="4"/>
  <c r="G149" i="4"/>
  <c r="G155" i="4"/>
  <c r="G152" i="4"/>
  <c r="G145" i="4"/>
  <c r="G143" i="4"/>
  <c r="G142" i="4"/>
  <c r="G144" i="4"/>
  <c r="G135" i="4"/>
  <c r="G139" i="4"/>
  <c r="G137" i="4"/>
  <c r="G138" i="4"/>
  <c r="G136" i="4"/>
  <c r="G128" i="4"/>
  <c r="G132" i="4"/>
  <c r="G130" i="4"/>
  <c r="G131" i="4"/>
  <c r="G129" i="4"/>
  <c r="G122" i="4"/>
  <c r="G125" i="4"/>
  <c r="G123" i="4"/>
  <c r="G121" i="4"/>
  <c r="G124" i="4"/>
  <c r="G115" i="4"/>
  <c r="G116" i="4"/>
  <c r="G118" i="4"/>
  <c r="G114" i="4"/>
  <c r="G117" i="4"/>
  <c r="G110" i="4" l="1"/>
  <c r="G109" i="4"/>
  <c r="G111" i="4"/>
  <c r="G108" i="4"/>
  <c r="G102" i="4"/>
  <c r="G104" i="4"/>
  <c r="G103" i="4"/>
  <c r="G105" i="4"/>
  <c r="G90" i="4"/>
  <c r="G96" i="4"/>
  <c r="G94" i="4"/>
  <c r="G98" i="4"/>
  <c r="G93" i="4"/>
  <c r="G92" i="4"/>
  <c r="G97" i="4"/>
  <c r="G88" i="4"/>
  <c r="G86" i="4"/>
  <c r="G89" i="4"/>
  <c r="G95" i="4"/>
  <c r="G87" i="4"/>
  <c r="G99" i="4"/>
  <c r="G91" i="4"/>
  <c r="G82" i="4"/>
  <c r="G80" i="4"/>
  <c r="G83" i="4"/>
  <c r="G81" i="4"/>
  <c r="G74" i="4"/>
  <c r="G76" i="4"/>
  <c r="G75" i="4"/>
  <c r="G77" i="4"/>
  <c r="G73" i="4"/>
  <c r="G70" i="4" l="1"/>
  <c r="G69" i="4"/>
  <c r="G68" i="4"/>
  <c r="G67" i="4"/>
  <c r="G66" i="4"/>
  <c r="G63" i="4"/>
  <c r="G62" i="4"/>
  <c r="G61" i="4"/>
  <c r="G60" i="4"/>
  <c r="G59" i="4"/>
  <c r="G56" i="4"/>
  <c r="G55" i="4"/>
  <c r="G54" i="4"/>
  <c r="G53" i="4"/>
  <c r="G52" i="4"/>
  <c r="G10" i="4"/>
  <c r="G49" i="4"/>
  <c r="G48" i="4"/>
  <c r="G47" i="4"/>
  <c r="G22" i="4"/>
  <c r="G17" i="4"/>
  <c r="G24" i="4"/>
  <c r="G11" i="4"/>
  <c r="G28" i="4"/>
  <c r="G20" i="4"/>
  <c r="G19" i="4"/>
  <c r="G25" i="4"/>
  <c r="G14" i="4"/>
  <c r="G26" i="4"/>
  <c r="G16" i="4"/>
  <c r="G27" i="4"/>
  <c r="G12" i="4"/>
  <c r="G13" i="4"/>
  <c r="G23" i="4"/>
  <c r="G15" i="4"/>
  <c r="G29" i="4"/>
  <c r="G18" i="4"/>
  <c r="G2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</calcChain>
</file>

<file path=xl/sharedStrings.xml><?xml version="1.0" encoding="utf-8"?>
<sst xmlns="http://schemas.openxmlformats.org/spreadsheetml/2006/main" count="1190" uniqueCount="646">
  <si>
    <t>Value</t>
  </si>
  <si>
    <t>t</t>
  </si>
  <si>
    <t>p</t>
  </si>
  <si>
    <t>Q3Medium</t>
  </si>
  <si>
    <t>Q3Microenterprise</t>
  </si>
  <si>
    <t>Q3Small</t>
  </si>
  <si>
    <t>Q3Startups</t>
  </si>
  <si>
    <t>Q8</t>
  </si>
  <si>
    <t>NaN</t>
  </si>
  <si>
    <t>OQ16.1.L</t>
  </si>
  <si>
    <t>OQ16.1.Q</t>
  </si>
  <si>
    <t>OQ16.1.C</t>
  </si>
  <si>
    <t>OQ16.1^4</t>
  </si>
  <si>
    <t>OQ16.2.L</t>
  </si>
  <si>
    <t>OQ16.2.Q</t>
  </si>
  <si>
    <t>OQ16.2.C</t>
  </si>
  <si>
    <t>OQ16.2^4</t>
  </si>
  <si>
    <t>OQ16.3.L</t>
  </si>
  <si>
    <t>OQ16.3.Q</t>
  </si>
  <si>
    <t>OQ16.3.C</t>
  </si>
  <si>
    <t>OQ16.3^4</t>
  </si>
  <si>
    <t>OQ16.4.L</t>
  </si>
  <si>
    <t>OQ16.4.Q</t>
  </si>
  <si>
    <t>OQ16.4.C</t>
  </si>
  <si>
    <t>OQ16.4^4</t>
  </si>
  <si>
    <t>OQ16.5.L</t>
  </si>
  <si>
    <t>OQ16.5.Q</t>
  </si>
  <si>
    <t>OQ16.5.C</t>
  </si>
  <si>
    <t>OQ16.5^4</t>
  </si>
  <si>
    <t>OQ17.1.L</t>
  </si>
  <si>
    <t>OQ17.1.Q</t>
  </si>
  <si>
    <t>OQ17.1.C</t>
  </si>
  <si>
    <t>OQ17.1^4</t>
  </si>
  <si>
    <t>OQ17.2.L</t>
  </si>
  <si>
    <t>OQ17.2.Q</t>
  </si>
  <si>
    <t>OQ17.2.C</t>
  </si>
  <si>
    <t>OQ17.2^4</t>
  </si>
  <si>
    <t>OQ22.1.L</t>
  </si>
  <si>
    <t>OQ22.1.Q</t>
  </si>
  <si>
    <t>OQ22.1.C</t>
  </si>
  <si>
    <t>OQ22.1^4</t>
  </si>
  <si>
    <t>OQ22.2.L</t>
  </si>
  <si>
    <t>OQ22.2.Q</t>
  </si>
  <si>
    <t>OQ22.2.C</t>
  </si>
  <si>
    <t>OQ22.2^4</t>
  </si>
  <si>
    <t>OQ22.3.L</t>
  </si>
  <si>
    <t>OQ22.3.Q</t>
  </si>
  <si>
    <t>OQ22.3.C</t>
  </si>
  <si>
    <t>OQ22.3^4</t>
  </si>
  <si>
    <t>OQ22.5.L</t>
  </si>
  <si>
    <t>OQ22.5.Q</t>
  </si>
  <si>
    <t>OQ22.5.C</t>
  </si>
  <si>
    <t>OQ22.5^4</t>
  </si>
  <si>
    <t>OQ22.6.L</t>
  </si>
  <si>
    <t>OQ22.6.Q</t>
  </si>
  <si>
    <t>OQ22.6.C</t>
  </si>
  <si>
    <t>OQ22.6^4</t>
  </si>
  <si>
    <t>OQ26.1.L</t>
  </si>
  <si>
    <t>OQ26.1.Q</t>
  </si>
  <si>
    <t>OQ26.1.C</t>
  </si>
  <si>
    <t>OQ26.1^4</t>
  </si>
  <si>
    <t>OQ26.1^5</t>
  </si>
  <si>
    <t>OQ26.1^6</t>
  </si>
  <si>
    <t>OQ27.L</t>
  </si>
  <si>
    <t>OQ27.Q</t>
  </si>
  <si>
    <t>OQ27.C</t>
  </si>
  <si>
    <t>OQ27^4</t>
  </si>
  <si>
    <t>OQ28.L</t>
  </si>
  <si>
    <t>OQ28.Q</t>
  </si>
  <si>
    <t>OQ28.C</t>
  </si>
  <si>
    <t>OQ28^4</t>
  </si>
  <si>
    <t>OQ31.2.L</t>
  </si>
  <si>
    <t>OQ31.2.Q</t>
  </si>
  <si>
    <t>OQ31.2.C</t>
  </si>
  <si>
    <t>OQ31.2^4</t>
  </si>
  <si>
    <t>OQ31.3.L</t>
  </si>
  <si>
    <t>OQ31.3.Q</t>
  </si>
  <si>
    <t>OQ31.3.C</t>
  </si>
  <si>
    <t>OQ31.3^4</t>
  </si>
  <si>
    <t>QB4.11</t>
  </si>
  <si>
    <t>QB4.31</t>
  </si>
  <si>
    <t>QB4.41</t>
  </si>
  <si>
    <t>QB4.71</t>
  </si>
  <si>
    <t>QB4.91</t>
  </si>
  <si>
    <t>QB4.101</t>
  </si>
  <si>
    <t>QB4.111</t>
  </si>
  <si>
    <t>QB4.121</t>
  </si>
  <si>
    <t>QB4.131</t>
  </si>
  <si>
    <t>QB4.141</t>
  </si>
  <si>
    <t>QB4.151</t>
  </si>
  <si>
    <t>QB4.161</t>
  </si>
  <si>
    <t>QB4.171</t>
  </si>
  <si>
    <t>QB4.181</t>
  </si>
  <si>
    <t>QB4.191</t>
  </si>
  <si>
    <t>QB4.201</t>
  </si>
  <si>
    <t>QB5.11</t>
  </si>
  <si>
    <t>QB5.21</t>
  </si>
  <si>
    <t>QB5.31</t>
  </si>
  <si>
    <t>QB5.41</t>
  </si>
  <si>
    <t>QB5.51</t>
  </si>
  <si>
    <t>QB5.61</t>
  </si>
  <si>
    <t>QB5.71</t>
  </si>
  <si>
    <t>QB5.111</t>
  </si>
  <si>
    <t>QB7.11</t>
  </si>
  <si>
    <t>QB7.21</t>
  </si>
  <si>
    <t>QB7.31</t>
  </si>
  <si>
    <t>QB7.41</t>
  </si>
  <si>
    <t>QB7.51</t>
  </si>
  <si>
    <t>QB7.61</t>
  </si>
  <si>
    <t>QB7.71</t>
  </si>
  <si>
    <t>QB7.91</t>
  </si>
  <si>
    <t>QB7.101</t>
  </si>
  <si>
    <t>QB7.111</t>
  </si>
  <si>
    <t>QB7.121</t>
  </si>
  <si>
    <t>QB9.11</t>
  </si>
  <si>
    <t>QB9.21</t>
  </si>
  <si>
    <t>QB9.31</t>
  </si>
  <si>
    <t>QB9.41</t>
  </si>
  <si>
    <t>QB10.11</t>
  </si>
  <si>
    <t>QB10.21</t>
  </si>
  <si>
    <t>QB10.31</t>
  </si>
  <si>
    <t>QB10.41</t>
  </si>
  <si>
    <t>QB11.11</t>
  </si>
  <si>
    <t>QB11.21</t>
  </si>
  <si>
    <t>QB11.31</t>
  </si>
  <si>
    <t>QB11.41</t>
  </si>
  <si>
    <t>QB11.51</t>
  </si>
  <si>
    <t>QB11.61</t>
  </si>
  <si>
    <t>QB11.131</t>
  </si>
  <si>
    <t>QB11.141</t>
  </si>
  <si>
    <t>QB11.151</t>
  </si>
  <si>
    <t>QB11.161</t>
  </si>
  <si>
    <t>QB11.171</t>
  </si>
  <si>
    <t>QB12.21</t>
  </si>
  <si>
    <t>QB12.31</t>
  </si>
  <si>
    <t>QB12.41</t>
  </si>
  <si>
    <t>QB12.51</t>
  </si>
  <si>
    <t>QB12.61</t>
  </si>
  <si>
    <t>QB12.71</t>
  </si>
  <si>
    <t>QB13.11</t>
  </si>
  <si>
    <t>QB13.21</t>
  </si>
  <si>
    <t>QB13.31</t>
  </si>
  <si>
    <t>QB13.41</t>
  </si>
  <si>
    <t>QB13.51</t>
  </si>
  <si>
    <t>QB13.71</t>
  </si>
  <si>
    <t>QB13.81</t>
  </si>
  <si>
    <t>QB13.91</t>
  </si>
  <si>
    <t>QB13.111</t>
  </si>
  <si>
    <t>QB13.121</t>
  </si>
  <si>
    <t>QB20.11</t>
  </si>
  <si>
    <t>QB20.21</t>
  </si>
  <si>
    <t>QB20.31</t>
  </si>
  <si>
    <t>QB20.51</t>
  </si>
  <si>
    <t>QB20.81</t>
  </si>
  <si>
    <t>QB20.91</t>
  </si>
  <si>
    <t>QB20.101</t>
  </si>
  <si>
    <t>QB20.111</t>
  </si>
  <si>
    <t>QB21.11</t>
  </si>
  <si>
    <t>QB21.21</t>
  </si>
  <si>
    <t>QB21.31</t>
  </si>
  <si>
    <t>QB21.41</t>
  </si>
  <si>
    <t>QB21.51</t>
  </si>
  <si>
    <t>QB21.71</t>
  </si>
  <si>
    <t>QB21.81</t>
  </si>
  <si>
    <t>QB21.91</t>
  </si>
  <si>
    <t>QB21.101</t>
  </si>
  <si>
    <t>QB21.111</t>
  </si>
  <si>
    <t>QB21.121</t>
  </si>
  <si>
    <t>QB21.131</t>
  </si>
  <si>
    <t>QB23.21</t>
  </si>
  <si>
    <t>QB23.31</t>
  </si>
  <si>
    <t>QB23.41</t>
  </si>
  <si>
    <t>QB23.51</t>
  </si>
  <si>
    <t>QB24.21</t>
  </si>
  <si>
    <t>QB24.31</t>
  </si>
  <si>
    <t>QB24.41</t>
  </si>
  <si>
    <t>QB25.21</t>
  </si>
  <si>
    <t>QB30.11</t>
  </si>
  <si>
    <t>QB30.21</t>
  </si>
  <si>
    <t>QB30.31</t>
  </si>
  <si>
    <t>QB14.11</t>
  </si>
  <si>
    <t>QB14.21</t>
  </si>
  <si>
    <t>QB14.41</t>
  </si>
  <si>
    <t>QB14.51</t>
  </si>
  <si>
    <t>QB14.61</t>
  </si>
  <si>
    <t>QB14.81</t>
  </si>
  <si>
    <t>QB14.91</t>
  </si>
  <si>
    <t>QB14.121</t>
  </si>
  <si>
    <t>QB14.141</t>
  </si>
  <si>
    <t>QB14.151</t>
  </si>
  <si>
    <t>QB14.161</t>
  </si>
  <si>
    <t>QB14.171</t>
  </si>
  <si>
    <t>QB14.181</t>
  </si>
  <si>
    <t>Limited|Moderate</t>
  </si>
  <si>
    <t>Moderate|Substancial</t>
  </si>
  <si>
    <t>Substancial|Strong</t>
  </si>
  <si>
    <t>No success|Limited</t>
  </si>
  <si>
    <t>Std. Error</t>
  </si>
  <si>
    <t>Otro</t>
  </si>
  <si>
    <t>CMMI-1</t>
  </si>
  <si>
    <t>CMMI-2</t>
  </si>
  <si>
    <t>CMMI-3</t>
  </si>
  <si>
    <t>CMMI-4</t>
  </si>
  <si>
    <t>CMMI-5</t>
  </si>
  <si>
    <t>Grande</t>
  </si>
  <si>
    <t>Mediano</t>
  </si>
  <si>
    <t>Pequeño</t>
  </si>
  <si>
    <t>Scrum</t>
  </si>
  <si>
    <t>Crystal</t>
  </si>
  <si>
    <t>ASD</t>
  </si>
  <si>
    <t>AUP</t>
  </si>
  <si>
    <t>XBreed</t>
  </si>
  <si>
    <t>Kanban</t>
  </si>
  <si>
    <t>DevOps</t>
  </si>
  <si>
    <t>C</t>
  </si>
  <si>
    <t>C#</t>
  </si>
  <si>
    <t>C++</t>
  </si>
  <si>
    <t>Java</t>
  </si>
  <si>
    <t>JavaScript</t>
  </si>
  <si>
    <t>Objective-C</t>
  </si>
  <si>
    <t>PHP</t>
  </si>
  <si>
    <t>Python</t>
  </si>
  <si>
    <t>SQL</t>
  </si>
  <si>
    <t>Plugins</t>
  </si>
  <si>
    <t>Aislado</t>
  </si>
  <si>
    <t>Producto</t>
  </si>
  <si>
    <t>Node.js</t>
  </si>
  <si>
    <t>Express.js</t>
  </si>
  <si>
    <t>Lavarel</t>
  </si>
  <si>
    <t>Django</t>
  </si>
  <si>
    <t>Spring</t>
  </si>
  <si>
    <t>YII</t>
  </si>
  <si>
    <t>CodeIgniter</t>
  </si>
  <si>
    <t>Bootstrap</t>
  </si>
  <si>
    <t>Ionic</t>
  </si>
  <si>
    <t>Angular</t>
  </si>
  <si>
    <t>React</t>
  </si>
  <si>
    <t>Vue.js</t>
  </si>
  <si>
    <t>JQuery</t>
  </si>
  <si>
    <t>Q810</t>
  </si>
  <si>
    <t>Q8100</t>
  </si>
  <si>
    <t>Q81000</t>
  </si>
  <si>
    <t>Q810000</t>
  </si>
  <si>
    <t>Q811</t>
  </si>
  <si>
    <t>Q812</t>
  </si>
  <si>
    <t>Q815</t>
  </si>
  <si>
    <t>Q8150</t>
  </si>
  <si>
    <t>Q82</t>
  </si>
  <si>
    <t>Q820</t>
  </si>
  <si>
    <t>Q8200</t>
  </si>
  <si>
    <t>Q821</t>
  </si>
  <si>
    <t>Q825</t>
  </si>
  <si>
    <t>Q82500</t>
  </si>
  <si>
    <t>Q83</t>
  </si>
  <si>
    <t>Q830</t>
  </si>
  <si>
    <t>Q83400</t>
  </si>
  <si>
    <t>Q835</t>
  </si>
  <si>
    <t>Q838</t>
  </si>
  <si>
    <t>Q84</t>
  </si>
  <si>
    <t>Q85</t>
  </si>
  <si>
    <t>Q850</t>
  </si>
  <si>
    <t>Q86</t>
  </si>
  <si>
    <t>Q860</t>
  </si>
  <si>
    <t>Q87</t>
  </si>
  <si>
    <t>Q870</t>
  </si>
  <si>
    <t>Q88</t>
  </si>
  <si>
    <t>Q880</t>
  </si>
  <si>
    <t>Q89</t>
  </si>
  <si>
    <t>QB4.61</t>
  </si>
  <si>
    <t>QB4.51</t>
  </si>
  <si>
    <t>MODELO 3, Q8normal, k = ninguna</t>
  </si>
  <si>
    <t xml:space="preserve">  Video games                                 </t>
  </si>
  <si>
    <t xml:space="preserve">  Applications for mobile devices             </t>
  </si>
  <si>
    <t xml:space="preserve">  Solutions based on artificial intelligence  </t>
  </si>
  <si>
    <t xml:space="preserve">  Web applications                            </t>
  </si>
  <si>
    <t xml:space="preserve">  Desktop applications                        </t>
  </si>
  <si>
    <t xml:space="preserve">  Information systems for business management </t>
  </si>
  <si>
    <t xml:space="preserve">  Virtual and/or augmented reality            </t>
  </si>
  <si>
    <t xml:space="preserve">  Applications for data analytics             </t>
  </si>
  <si>
    <t xml:space="preserve">  IoT systems                                 </t>
  </si>
  <si>
    <t xml:space="preserve">  Applications for business intelligence (BI) </t>
  </si>
  <si>
    <t xml:space="preserve">  Digital Content                             </t>
  </si>
  <si>
    <t xml:space="preserve">  Other                                       </t>
  </si>
  <si>
    <t xml:space="preserve">  Software integrated in an electrical device </t>
  </si>
  <si>
    <t>Columna1</t>
  </si>
  <si>
    <t>Substancial</t>
  </si>
  <si>
    <t>Strong</t>
  </si>
  <si>
    <t>No success</t>
  </si>
  <si>
    <t>Moderate</t>
  </si>
  <si>
    <t>Limited</t>
  </si>
  <si>
    <t xml:space="preserve">  Business management services       </t>
  </si>
  <si>
    <t xml:space="preserve">  Agroindustry                       </t>
  </si>
  <si>
    <t xml:space="preserve">  Communications                     </t>
  </si>
  <si>
    <t xml:space="preserve">  Construction and Engineering      </t>
  </si>
  <si>
    <t xml:space="preserve">  Education                          </t>
  </si>
  <si>
    <t xml:space="preserve">  Energy, oil and gas                </t>
  </si>
  <si>
    <t xml:space="preserve">  Financial                          </t>
  </si>
  <si>
    <t xml:space="preserve">  Food and drinks                    </t>
  </si>
  <si>
    <t xml:space="preserve">  Government                         </t>
  </si>
  <si>
    <t xml:space="preserve">  Health and social security        </t>
  </si>
  <si>
    <t xml:space="preserve">  Inf. and comms. technologies (ICT) </t>
  </si>
  <si>
    <t xml:space="preserve">  Insurance                          </t>
  </si>
  <si>
    <t xml:space="preserve">  Legal                              </t>
  </si>
  <si>
    <t xml:space="preserve">  Logistics                          </t>
  </si>
  <si>
    <t xml:space="preserve">  Manufacture                        </t>
  </si>
  <si>
    <t xml:space="preserve">  Mining                             </t>
  </si>
  <si>
    <t xml:space="preserve">  Other                             </t>
  </si>
  <si>
    <t xml:space="preserve">  Real estate                        </t>
  </si>
  <si>
    <t xml:space="preserve">  Telecommunications                 </t>
  </si>
  <si>
    <t xml:space="preserve">  Tourism and entertainment          </t>
  </si>
  <si>
    <t>Column1</t>
  </si>
  <si>
    <t>Column2</t>
  </si>
  <si>
    <t xml:space="preserve">  Aislado              </t>
  </si>
  <si>
    <t xml:space="preserve">  Familia de productos </t>
  </si>
  <si>
    <t xml:space="preserve">  Producto             </t>
  </si>
  <si>
    <t xml:space="preserve">  Hardly ever </t>
  </si>
  <si>
    <t xml:space="preserve">  Sometimes   </t>
  </si>
  <si>
    <t xml:space="preserve">  Normally    </t>
  </si>
  <si>
    <t xml:space="preserve">  Usually     </t>
  </si>
  <si>
    <t xml:space="preserve">  Always      </t>
  </si>
  <si>
    <t>Q31.1</t>
  </si>
  <si>
    <t>Q31.2</t>
  </si>
  <si>
    <t>Q31.3</t>
  </si>
  <si>
    <t>Q3</t>
  </si>
  <si>
    <t xml:space="preserve">  Large           </t>
  </si>
  <si>
    <t xml:space="preserve">  Medium          </t>
  </si>
  <si>
    <t xml:space="preserve">  Microenterprise </t>
  </si>
  <si>
    <t xml:space="preserve">  Small           </t>
  </si>
  <si>
    <t xml:space="preserve">  Startups        </t>
  </si>
  <si>
    <t xml:space="preserve">  1-3  </t>
  </si>
  <si>
    <t xml:space="preserve">  11+  </t>
  </si>
  <si>
    <t xml:space="preserve">  4-5  </t>
  </si>
  <si>
    <t xml:space="preserve">  6-10 </t>
  </si>
  <si>
    <t>MuyGrande</t>
  </si>
  <si>
    <t>Q10</t>
  </si>
  <si>
    <t xml:space="preserve">  All Junior              </t>
  </si>
  <si>
    <t xml:space="preserve">  All Senior              </t>
  </si>
  <si>
    <t xml:space="preserve">  More Junior than Senior </t>
  </si>
  <si>
    <t xml:space="preserve">  More Senior than Junior </t>
  </si>
  <si>
    <t>Q9</t>
  </si>
  <si>
    <t>Q16.1</t>
  </si>
  <si>
    <t>Agree</t>
  </si>
  <si>
    <t>Disagree</t>
  </si>
  <si>
    <t>Neutral</t>
  </si>
  <si>
    <t>Stronglyagree</t>
  </si>
  <si>
    <t>Stronglydisagree</t>
  </si>
  <si>
    <t>Q16.2</t>
  </si>
  <si>
    <t>Always</t>
  </si>
  <si>
    <t>Hardlyever</t>
  </si>
  <si>
    <t>Normally</t>
  </si>
  <si>
    <t>Sometimes</t>
  </si>
  <si>
    <t>Usually</t>
  </si>
  <si>
    <t>Q17.1</t>
  </si>
  <si>
    <t>Q17.2</t>
  </si>
  <si>
    <t>ROL</t>
  </si>
  <si>
    <t>TEAM</t>
  </si>
  <si>
    <t>THIRDPARTY</t>
  </si>
  <si>
    <t>Q24</t>
  </si>
  <si>
    <t>None</t>
  </si>
  <si>
    <t>ISO15504</t>
  </si>
  <si>
    <t>Other</t>
  </si>
  <si>
    <t>Q5</t>
  </si>
  <si>
    <t>Q16.3</t>
  </si>
  <si>
    <t>Q16.5</t>
  </si>
  <si>
    <t>Large</t>
  </si>
  <si>
    <t>Medium</t>
  </si>
  <si>
    <t>Microenterprise</t>
  </si>
  <si>
    <t>Small</t>
  </si>
  <si>
    <t>Startups</t>
  </si>
  <si>
    <t>Q27</t>
  </si>
  <si>
    <t>DeploymentArtifacts</t>
  </si>
  <si>
    <t>Detaileddesign</t>
  </si>
  <si>
    <t>(Architecture)</t>
  </si>
  <si>
    <t>Libraries</t>
  </si>
  <si>
    <t>Requirements</t>
  </si>
  <si>
    <t>Softwarecomponents</t>
  </si>
  <si>
    <t>Sourcecode</t>
  </si>
  <si>
    <t>Testcases</t>
  </si>
  <si>
    <t>Testplans</t>
  </si>
  <si>
    <t>UserDocumentation</t>
  </si>
  <si>
    <t>UserStories</t>
  </si>
  <si>
    <t>Q20 para reutilizar</t>
  </si>
  <si>
    <t>Q21 conf. management</t>
  </si>
  <si>
    <t>&gt; with(dt, prop.table(table(dt3$OQ22.3,dt2$Q18.1), margin = 1))</t>
  </si>
  <si>
    <t xml:space="preserve">                </t>
  </si>
  <si>
    <t>&gt; with(dt, prop.table(table(dt3$OQ22.4,dt2$Q18.1), margin = 1))</t>
  </si>
  <si>
    <t>&gt; with(dt, prop.table(table(dt3$OQ22.5,dt2$Q18.1), margin = 1))</t>
  </si>
  <si>
    <t>&gt; with(dt, prop.table(table(dt3$OQ22.6,dt2$Q18.1), margin = 1))</t>
  </si>
  <si>
    <t>Almostnothing</t>
  </si>
  <si>
    <t>Justlittle</t>
  </si>
  <si>
    <t>Half</t>
  </si>
  <si>
    <t>Almosttotally</t>
  </si>
  <si>
    <t>Completely</t>
  </si>
  <si>
    <t>Q22.1 REQ</t>
  </si>
  <si>
    <t>Q22.2 USER</t>
  </si>
  <si>
    <t>Q22.3 ARCHIT</t>
  </si>
  <si>
    <t>Q22.4 DESIGN</t>
  </si>
  <si>
    <t>Q22.5 COMP</t>
  </si>
  <si>
    <t>Q22.6 CPRUEBA</t>
  </si>
  <si>
    <t>Before</t>
  </si>
  <si>
    <t>Justmoment</t>
  </si>
  <si>
    <t>Q25</t>
  </si>
  <si>
    <t xml:space="preserve">No                                                                                                                                  </t>
  </si>
  <si>
    <t xml:space="preserve">Momento                                                                                  </t>
  </si>
  <si>
    <t xml:space="preserve">ANTES                                                                                           </t>
  </si>
  <si>
    <t>Ambas</t>
  </si>
  <si>
    <t xml:space="preserve">  COTS                                             </t>
  </si>
  <si>
    <t>scratch</t>
  </si>
  <si>
    <t>EnhancedpROJECTS</t>
  </si>
  <si>
    <t>ExactProjects</t>
  </si>
  <si>
    <t>ReengineeringMarket</t>
  </si>
  <si>
    <t>Q23</t>
  </si>
  <si>
    <t xml:space="preserve">                                                                                                                                                                                                           Strong</t>
  </si>
  <si>
    <t>;;;;(COTS)</t>
  </si>
  <si>
    <t>;;;SinModificar;</t>
  </si>
  <si>
    <t>;;;SinModificar;(COTS)</t>
  </si>
  <si>
    <t>;;ReingenieríaMercado;;</t>
  </si>
  <si>
    <t>;;ReingenieríaMercado;;(COTS)</t>
  </si>
  <si>
    <t>;;ReingenieríaMercado;SinModificar;</t>
  </si>
  <si>
    <t>;CopiasMejoradas;;;</t>
  </si>
  <si>
    <t>;CopiasMejoradas;;;(COTS)</t>
  </si>
  <si>
    <t>;CopiasMejoradas;;SinModificar;</t>
  </si>
  <si>
    <t>;CopiasMejoradas;ReingenieríaMercado;;</t>
  </si>
  <si>
    <t>;CopiasMejoradas;ReingenieríaMercado;;(COTS)</t>
  </si>
  <si>
    <t>;CopiasMejoradas;ReingenieríaMercado;SinModificar;</t>
  </si>
  <si>
    <t>;CopiasMejoradas;ReingenieríaMercado;SinModificar;(COTS)</t>
  </si>
  <si>
    <t>Scrath;;;;</t>
  </si>
  <si>
    <t>Scrath;;;;(COTS)</t>
  </si>
  <si>
    <t>Scrath;;;SinModificar;</t>
  </si>
  <si>
    <t>Scrath;;;SinModificar;(COTS)</t>
  </si>
  <si>
    <t>Scrath;;ReingenieríaMercado;;</t>
  </si>
  <si>
    <t>Scrath;;ReingenieríaMercado;;(COTS)</t>
  </si>
  <si>
    <t>Scrath;;ReingenieríaMercado;SinModificar;</t>
  </si>
  <si>
    <t>Scrath;;ReingenieríaMercado;SinModificar;(COTS)</t>
  </si>
  <si>
    <t>Scrath;CopiasMejoradas;;;</t>
  </si>
  <si>
    <t>Scrath;CopiasMejoradas;;;(COTS)</t>
  </si>
  <si>
    <t>Scrath;CopiasMejoradas;;SinModificar;</t>
  </si>
  <si>
    <t>Scrath;CopiasMejoradas;;SinModificar;(COTS)</t>
  </si>
  <si>
    <t>Scrath;CopiasMejoradas;ReingenieríaMercado;;</t>
  </si>
  <si>
    <t>Scrath;CopiasMejoradas;ReingenieríaMercado;;(COTS)</t>
  </si>
  <si>
    <t>Scrath;CopiasMejoradas;ReingenieríaMercado;SinModificar;</t>
  </si>
  <si>
    <t>Scrath;CopiasMejoradas;ReingenieríaMercado;SinModificar;(COTS)</t>
  </si>
  <si>
    <t>Column3</t>
  </si>
  <si>
    <t>;CopiaMejorada;;;</t>
  </si>
  <si>
    <t>;CopiaMejorada;;;(COTS)</t>
  </si>
  <si>
    <t>;CopiaMejorada;;SinModificar;</t>
  </si>
  <si>
    <t>;CopiaMejorada;ReingenieríaMercado;;</t>
  </si>
  <si>
    <t>;CopiaMejorada;ReingenieríaMercado;;(COTS)</t>
  </si>
  <si>
    <t>;CopiaMejorada;ReingenieríaMercado;SinModificar;</t>
  </si>
  <si>
    <t>;CopiaMejorada;ReingenieríaMercado;SinModificar;(COTS)</t>
  </si>
  <si>
    <t>Cero;;;;</t>
  </si>
  <si>
    <t>Cero;;;;(COTS)</t>
  </si>
  <si>
    <t>Cero;;;SinModificar;</t>
  </si>
  <si>
    <t>Cero;;;SinModificar;(COTS)</t>
  </si>
  <si>
    <t>Cero;;ReingenieríaMercado;;</t>
  </si>
  <si>
    <t>Cero;;ReingenieríaMercado;;(COTS)</t>
  </si>
  <si>
    <t>Cero;;ReingenieríaMercado;SinModificar;</t>
  </si>
  <si>
    <t>Cero;;ReingenieríaMercado;SinModificar;(COTS)</t>
  </si>
  <si>
    <t>Cero;CopiaMejorada;;;</t>
  </si>
  <si>
    <t>Cero;CopiaMejorada;;;(COTS)</t>
  </si>
  <si>
    <t>Cero;CopiaMejorada;;SinModificar;</t>
  </si>
  <si>
    <t>Cero;CopiaMejorada;;SinModificar;(COTS)</t>
  </si>
  <si>
    <t>Cero;CopiaMejorada;ReingenieríaMercado;;</t>
  </si>
  <si>
    <t>Cero;CopiaMejorada;ReingenieríaMercado;;(COTS)</t>
  </si>
  <si>
    <t>Cero;CopiaMejorada;ReingenieríaMercado;SinModificar;</t>
  </si>
  <si>
    <t>Cero;CopiaMejorada;ReingenieríaMercado;SinModificar;(COTS)</t>
  </si>
  <si>
    <t>Column4</t>
  </si>
  <si>
    <t>(TDD)</t>
  </si>
  <si>
    <t>(XP)</t>
  </si>
  <si>
    <t>(FDD)</t>
  </si>
  <si>
    <t>MetodologíaPropia</t>
  </si>
  <si>
    <t>Modelocascada</t>
  </si>
  <si>
    <t>ModeloV</t>
  </si>
  <si>
    <t>ModeloEspiral</t>
  </si>
  <si>
    <t>Modeloiterativo2000000</t>
  </si>
  <si>
    <t>(UP)</t>
  </si>
  <si>
    <t>Q11</t>
  </si>
  <si>
    <t>Aspect-oriented</t>
  </si>
  <si>
    <t>Component-oriented</t>
  </si>
  <si>
    <t>Constraint-based</t>
  </si>
  <si>
    <t>Functional</t>
  </si>
  <si>
    <t>Object-oriented</t>
  </si>
  <si>
    <t>Procedural</t>
  </si>
  <si>
    <t>Reactive</t>
  </si>
  <si>
    <t>Q12</t>
  </si>
  <si>
    <t>Visual</t>
  </si>
  <si>
    <t>Q13</t>
  </si>
  <si>
    <t>ASP.NET</t>
  </si>
  <si>
    <t>Q28</t>
  </si>
  <si>
    <t>Q16.4</t>
  </si>
  <si>
    <t>Familia</t>
  </si>
  <si>
    <t>Q30</t>
  </si>
  <si>
    <t>Caribbean</t>
  </si>
  <si>
    <t>Coffeebelt</t>
  </si>
  <si>
    <t>LLanos</t>
  </si>
  <si>
    <t>Middleeast</t>
  </si>
  <si>
    <t>Pacific</t>
  </si>
  <si>
    <t>Southcenter</t>
  </si>
  <si>
    <t>REGION</t>
  </si>
  <si>
    <t>Q4</t>
  </si>
  <si>
    <t>Q7</t>
  </si>
  <si>
    <t>Dimension</t>
  </si>
  <si>
    <t>Factor</t>
  </si>
  <si>
    <t>Question</t>
  </si>
  <si>
    <t>Type</t>
  </si>
  <si>
    <t>#Q</t>
  </si>
  <si>
    <t>#H</t>
  </si>
  <si>
    <t>Hypotheses2</t>
  </si>
  <si>
    <t>Expec.</t>
  </si>
  <si>
    <t>Result</t>
  </si>
  <si>
    <t>Micro</t>
  </si>
  <si>
    <t>(2) Negocio</t>
  </si>
  <si>
    <t>Application domain</t>
  </si>
  <si>
    <t>Q4 A que mercados la empresa ofrece sus productos y/o servicios:</t>
  </si>
  <si>
    <t>Closed (MC)</t>
  </si>
  <si>
    <t>Q06</t>
  </si>
  <si>
    <t>H01</t>
  </si>
  <si>
    <t>The application domain is a factor that influences software reuse success</t>
  </si>
  <si>
    <t>Yes</t>
  </si>
  <si>
    <t>No</t>
  </si>
  <si>
    <t>Kind of software developed</t>
  </si>
  <si>
    <t>Q7 ¿Cuál es el propósito y tipo de software construido en la empresa?:</t>
  </si>
  <si>
    <t>Q09</t>
  </si>
  <si>
    <t>H02</t>
  </si>
  <si>
    <t>The type of software developed is a factor that influences  software reuse success</t>
  </si>
  <si>
    <t>Product family approach</t>
  </si>
  <si>
    <t>Q30 ¿Qué tan relacionados están los productos que desarrollan en su organización?</t>
  </si>
  <si>
    <t>Q46</t>
  </si>
  <si>
    <t>H03</t>
  </si>
  <si>
    <t>Product family approach is a factor that influences software reuse success</t>
  </si>
  <si>
    <t>X</t>
  </si>
  <si>
    <t>Domain Engineering</t>
  </si>
  <si>
    <t>Q31.1 Realizamos análisis de mercado para determinar de manera efectiva que dominios se modelarán y que componentes reutilizables se desarrollarán.</t>
  </si>
  <si>
    <t>Likert</t>
  </si>
  <si>
    <t>Q47</t>
  </si>
  <si>
    <t>H04</t>
  </si>
  <si>
    <t>Domain engineering is a factor that influences software reuse success</t>
  </si>
  <si>
    <t>(1) Organizacional</t>
  </si>
  <si>
    <t>Software organization and team size</t>
  </si>
  <si>
    <t>Q8 Promedio de personas que componen un proyecto de software:2</t>
  </si>
  <si>
    <t>Open</t>
  </si>
  <si>
    <t>H05</t>
  </si>
  <si>
    <t>The organization and software team size is a factor that influences software reuse success</t>
  </si>
  <si>
    <t>Project team experience</t>
  </si>
  <si>
    <t>Q9 La experiencia promedio del/los equipos de desarrollo de software es:Nota: si en su empresa la experiencia de los equipos de desarrollo se distribuye según la complejidad o el tamaño de los proyectos, puede seleccionar varias opciones.</t>
  </si>
  <si>
    <t>H06</t>
  </si>
  <si>
    <t>Team experience is a factor that influences software reuse success</t>
  </si>
  <si>
    <t>Q10 ¿Cuál es el tamaño del/los proyecto(s) desarrollado(s) en la empresa?Nota: la palabra recurso hace referencia a personal, tiempo, insumos, presupuesto, conocimiento.</t>
  </si>
  <si>
    <t>Closed (SC)</t>
  </si>
  <si>
    <t>H07</t>
  </si>
  <si>
    <t>The size of the projects is a factor that influences software reuse success</t>
  </si>
  <si>
    <t>Legal problems</t>
  </si>
  <si>
    <t>Q15 En que circunstancias la reutilización de software en su organización dependería de situaciones legales, como por ejemplo, la legislación o temas contractuales.2</t>
  </si>
  <si>
    <t>Q18</t>
  </si>
  <si>
    <t>H08</t>
  </si>
  <si>
    <t>Legal issues are a factor that influences software reuse success</t>
  </si>
  <si>
    <t>Economic feasibility</t>
  </si>
  <si>
    <t>Q16.1 La reutilización es económicamente factible en mi organización.</t>
  </si>
  <si>
    <t>Q19</t>
  </si>
  <si>
    <t>H09</t>
  </si>
  <si>
    <t>Economic feasibility is important for software reuse success</t>
  </si>
  <si>
    <t>Reward and incentives</t>
  </si>
  <si>
    <t>Q16.2 Una política de reconocimientos (tiempo, dinero, etc.) esta establecida para promover el reúso de software.</t>
  </si>
  <si>
    <t>Q20</t>
  </si>
  <si>
    <t>H10</t>
  </si>
  <si>
    <t>Having a recognition policy is important for software reuse success</t>
  </si>
  <si>
    <t>Managment commitment</t>
  </si>
  <si>
    <t>Q17.1 La alta dirección de la compañía apoya y tiene un compromiso en introducir y mantener la reutilización de software.</t>
  </si>
  <si>
    <t>H11</t>
  </si>
  <si>
    <t>The commitment of senior management is a factor that influences software reuse success</t>
  </si>
  <si>
    <t>Software reuse education</t>
  </si>
  <si>
    <t>Q17.2 Mi organización promueve el entrenamiento y motivación en la reutilización de software.</t>
  </si>
  <si>
    <t>H12</t>
  </si>
  <si>
    <t>Training and motivation is a factor that influences software reuse success</t>
  </si>
  <si>
    <t>Independent reusable assets development team</t>
  </si>
  <si>
    <t>Q24 ¿La empresa tiene una persona o un equipo independiente dedicada al desarrollo de artefactos reutilizables?</t>
  </si>
  <si>
    <t>Q39</t>
  </si>
  <si>
    <t>H13</t>
  </si>
  <si>
    <t>Having an independent team that develops reusable software assets is a factor that influences software reuse success</t>
  </si>
  <si>
    <t xml:space="preserve">(4) Proceso </t>
  </si>
  <si>
    <t>Quality models usage</t>
  </si>
  <si>
    <t>Q5 ¿Qué enfoque sistemático (modelo de calidad) de software utiliza o posee la empresa?</t>
  </si>
  <si>
    <t>Q07</t>
  </si>
  <si>
    <t>H14</t>
  </si>
  <si>
    <t>Quality models usage influence software reuse success</t>
  </si>
  <si>
    <t>Systematic reuse process</t>
  </si>
  <si>
    <t>Q16.3 Los desarrolladores siguen un proceso de reutilización de software que está definido con el proceso de desarrollo de software de la organización.</t>
  </si>
  <si>
    <t>Q21</t>
  </si>
  <si>
    <t>H15</t>
  </si>
  <si>
    <t>A software reuse process is a factor that influences software reuse success</t>
  </si>
  <si>
    <t>Software reuse measurement</t>
  </si>
  <si>
    <t>Q16.5 La empresa mide el nivel de reutilización de software.</t>
  </si>
  <si>
    <t>H16</t>
  </si>
  <si>
    <t>Measuring software reuse is a factor that influences software reuse success</t>
  </si>
  <si>
    <t>Software certification process</t>
  </si>
  <si>
    <t>Q27 Tenemos un proceso valioso para certificar componentes de software reutilizables.</t>
  </si>
  <si>
    <t>Q43</t>
  </si>
  <si>
    <t>H17</t>
  </si>
  <si>
    <t>Following a certification process is a factor that influences software reuse success</t>
  </si>
  <si>
    <t>Configuration management of the reusable assets</t>
  </si>
  <si>
    <t>Q21 ¿Cuáles de los siguientes artefactos tienen gestión de configuración y control de cambios?</t>
  </si>
  <si>
    <t>H18</t>
  </si>
  <si>
    <t>Configuration management and change control is a factor that influences software reuse success</t>
  </si>
  <si>
    <t>Kind of reused assets</t>
  </si>
  <si>
    <t>Q22.1 ¿Qué cantidad de los siguientes artefactos está compuesto de partes reutilizables?Requisitos39</t>
  </si>
  <si>
    <t>Q31</t>
  </si>
  <si>
    <t>H19</t>
  </si>
  <si>
    <t>The type of reused device is a factor that influences software reuse success</t>
  </si>
  <si>
    <t>Previous development of reusable assets</t>
  </si>
  <si>
    <t>Q25 ¿En que momento se desarrollan los artefactos reutilizables para los proyectos de software?</t>
  </si>
  <si>
    <t>Q40</t>
  </si>
  <si>
    <t>H20</t>
  </si>
  <si>
    <t>The previous development of reusable assets is a factor that influences software reuse success</t>
  </si>
  <si>
    <t>Origin of the reused assets</t>
  </si>
  <si>
    <t>Q23 ¿En su empresa, cuál es el origen de los artefactos del/los proyecto(s)?</t>
  </si>
  <si>
    <t>Q38</t>
  </si>
  <si>
    <t>H21</t>
  </si>
  <si>
    <t>The origin of reusable assets is a factor that influences software reuse success</t>
  </si>
  <si>
    <t>Specific function in the software reuse process</t>
  </si>
  <si>
    <t>H22</t>
  </si>
  <si>
    <t>Having a specific role for the process of software reuse is a factor that influences software reuse success</t>
  </si>
  <si>
    <t>(3) Tecnológico</t>
  </si>
  <si>
    <t>Software development approach</t>
  </si>
  <si>
    <t>Q11 ¿Cuáles de los siguientes métodos, metodologías y prácticas se usan en la empresa para el proceso de desarrollo de software?</t>
  </si>
  <si>
    <t>H23</t>
  </si>
  <si>
    <t>The methods, methodologies and practices used in the software process is a factor that influences software reuse success</t>
  </si>
  <si>
    <t>Q12 ¿Cuáles de los siguientes paradigmas de programación usa en los proyectos en general?:</t>
  </si>
  <si>
    <t>Q14</t>
  </si>
  <si>
    <t>H24</t>
  </si>
  <si>
    <t>The programming paradigm is a factor that influences software reuse success</t>
  </si>
  <si>
    <t>Programming language</t>
  </si>
  <si>
    <t>Q13 ¿Cuáles de los siguientes lenguajes de programación se usan en el back-end y front-end para los proyectos de software?</t>
  </si>
  <si>
    <t>Q15</t>
  </si>
  <si>
    <t>H25</t>
  </si>
  <si>
    <t>The programming language is a factor that influences software reuse success</t>
  </si>
  <si>
    <t>Repository systems usage</t>
  </si>
  <si>
    <t>Q28 El soporte del repositorio es efectivo y eficiente para la reutilización de software.</t>
  </si>
  <si>
    <t>Q44</t>
  </si>
  <si>
    <t>H26</t>
  </si>
  <si>
    <t>The use of repositories is a factor that influences software reuse success</t>
  </si>
  <si>
    <t>CASE Tools usage</t>
  </si>
  <si>
    <t>Q16.4 Las herramientas (lenguaje, frameworks, repositorios, etc) que la compañía usa han promovido la reutilización en el/los proyectos.</t>
  </si>
  <si>
    <t>Q22</t>
  </si>
  <si>
    <t>H27</t>
  </si>
  <si>
    <t>The tools (language, frameworks, repositories, etc.) used in a company are a factor that influences software reuse success</t>
  </si>
  <si>
    <t>FRAMEWORKS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</si>
</sst>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Lucida Console"/>
      <family val="3"/>
    </font>
    <font>
      <b/>
      <sz val="10"/>
      <name val="Lucida Console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4"/>
      </top>
      <bottom style="thin">
        <color theme="9" tint="0.39997558519241921"/>
      </bottom>
      <diagonal/>
    </border>
    <border>
      <left/>
      <right style="thin">
        <color theme="4"/>
      </right>
      <top style="thin">
        <color theme="4"/>
      </top>
      <bottom style="thin">
        <color theme="9" tint="0.39997558519241921"/>
      </bottom>
      <diagonal/>
    </border>
    <border>
      <left style="thin">
        <color theme="7"/>
      </left>
      <right/>
      <top/>
      <bottom/>
      <diagonal/>
    </border>
    <border>
      <left/>
      <right style="thin">
        <color theme="7"/>
      </right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8">
    <xf numFmtId="0" fontId="0" fillId="0" borderId="0" xfId="0"/>
    <xf numFmtId="11" fontId="0" fillId="0" borderId="0" xfId="0" applyNumberFormat="1"/>
    <xf numFmtId="2" fontId="0" fillId="0" borderId="0" xfId="0" applyNumberFormat="1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11" fontId="0" fillId="2" borderId="0" xfId="0" applyNumberFormat="1" applyFill="1"/>
    <xf numFmtId="0" fontId="1" fillId="3" borderId="1" xfId="0" applyFont="1" applyFill="1" applyBorder="1"/>
    <xf numFmtId="0" fontId="1" fillId="3" borderId="0" xfId="0" applyFont="1" applyFill="1"/>
    <xf numFmtId="0" fontId="0" fillId="4" borderId="0" xfId="0" applyFill="1"/>
    <xf numFmtId="0" fontId="1" fillId="3" borderId="3" xfId="0" applyFont="1" applyFill="1" applyBorder="1"/>
    <xf numFmtId="0" fontId="3" fillId="5" borderId="2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0" fillId="7" borderId="0" xfId="0" applyFill="1"/>
    <xf numFmtId="11" fontId="0" fillId="7" borderId="0" xfId="0" applyNumberFormat="1" applyFill="1"/>
    <xf numFmtId="0" fontId="1" fillId="6" borderId="4" xfId="0" applyFont="1" applyFill="1" applyBorder="1"/>
    <xf numFmtId="0" fontId="1" fillId="6" borderId="5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2" fillId="9" borderId="0" xfId="0" applyFont="1" applyFill="1" applyAlignment="1">
      <alignment vertical="center"/>
    </xf>
    <xf numFmtId="0" fontId="0" fillId="9" borderId="0" xfId="0" applyFill="1"/>
    <xf numFmtId="11" fontId="0" fillId="9" borderId="0" xfId="0" applyNumberFormat="1" applyFill="1"/>
    <xf numFmtId="0" fontId="3" fillId="8" borderId="6" xfId="0" applyFont="1" applyFill="1" applyBorder="1" applyAlignment="1">
      <alignment vertical="center"/>
    </xf>
    <xf numFmtId="0" fontId="0" fillId="0" borderId="0" xfId="0" applyNumberFormat="1"/>
    <xf numFmtId="0" fontId="2" fillId="10" borderId="0" xfId="0" applyFont="1" applyFill="1" applyAlignment="1">
      <alignment vertical="center"/>
    </xf>
    <xf numFmtId="0" fontId="0" fillId="10" borderId="0" xfId="0" applyFill="1"/>
    <xf numFmtId="11" fontId="0" fillId="10" borderId="0" xfId="0" applyNumberFormat="1" applyFill="1"/>
    <xf numFmtId="0" fontId="4" fillId="0" borderId="0" xfId="0" applyFont="1"/>
    <xf numFmtId="0" fontId="5" fillId="8" borderId="9" xfId="0" applyFont="1" applyFill="1" applyBorder="1"/>
    <xf numFmtId="0" fontId="1" fillId="8" borderId="0" xfId="0" applyFont="1" applyFill="1" applyBorder="1"/>
    <xf numFmtId="0" fontId="1" fillId="8" borderId="10" xfId="0" applyFont="1" applyFill="1" applyBorder="1"/>
    <xf numFmtId="0" fontId="2" fillId="11" borderId="0" xfId="0" applyFont="1" applyFill="1" applyAlignment="1">
      <alignment vertical="center"/>
    </xf>
    <xf numFmtId="0" fontId="0" fillId="11" borderId="0" xfId="0" applyFill="1"/>
    <xf numFmtId="11" fontId="0" fillId="11" borderId="0" xfId="0" applyNumberFormat="1" applyFill="1"/>
    <xf numFmtId="0" fontId="2" fillId="12" borderId="0" xfId="0" applyFont="1" applyFill="1" applyAlignment="1">
      <alignment vertical="center"/>
    </xf>
    <xf numFmtId="0" fontId="0" fillId="12" borderId="0" xfId="0" applyFill="1"/>
    <xf numFmtId="11" fontId="0" fillId="12" borderId="0" xfId="0" applyNumberForma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4" fontId="0" fillId="0" borderId="0" xfId="0" applyNumberFormat="1"/>
    <xf numFmtId="164" fontId="1" fillId="6" borderId="8" xfId="0" applyNumberFormat="1" applyFont="1" applyFill="1" applyBorder="1"/>
    <xf numFmtId="0" fontId="2" fillId="14" borderId="0" xfId="0" applyFont="1" applyFill="1" applyAlignment="1">
      <alignment vertical="center"/>
    </xf>
    <xf numFmtId="0" fontId="0" fillId="14" borderId="0" xfId="0" applyFill="1"/>
    <xf numFmtId="11" fontId="0" fillId="14" borderId="0" xfId="0" applyNumberFormat="1" applyFill="1"/>
    <xf numFmtId="3" fontId="0" fillId="0" borderId="0" xfId="0" applyNumberFormat="1"/>
    <xf numFmtId="0" fontId="9" fillId="13" borderId="11" xfId="0" applyFont="1" applyFill="1" applyBorder="1" applyAlignment="1">
      <alignment vertical="center"/>
    </xf>
    <xf numFmtId="0" fontId="10" fillId="15" borderId="11" xfId="0" applyFont="1" applyFill="1" applyBorder="1" applyAlignment="1">
      <alignment horizontal="right" vertical="center"/>
    </xf>
    <xf numFmtId="0" fontId="9" fillId="13" borderId="12" xfId="0" applyFont="1" applyFill="1" applyBorder="1" applyAlignment="1">
      <alignment vertical="center"/>
    </xf>
    <xf numFmtId="0" fontId="10" fillId="15" borderId="13" xfId="0" applyFont="1" applyFill="1" applyBorder="1" applyAlignment="1">
      <alignment horizontal="right" vertical="center"/>
    </xf>
    <xf numFmtId="0" fontId="9" fillId="13" borderId="13" xfId="0" applyFont="1" applyFill="1" applyBorder="1" applyAlignment="1">
      <alignment vertical="center"/>
    </xf>
    <xf numFmtId="0" fontId="9" fillId="13" borderId="0" xfId="0" applyFont="1" applyFill="1" applyBorder="1" applyAlignment="1">
      <alignment vertical="center"/>
    </xf>
    <xf numFmtId="0" fontId="0" fillId="0" borderId="11" xfId="0" applyBorder="1"/>
    <xf numFmtId="9" fontId="0" fillId="0" borderId="0" xfId="1" applyFont="1"/>
    <xf numFmtId="10" fontId="0" fillId="0" borderId="0" xfId="1" applyNumberFormat="1" applyFont="1"/>
    <xf numFmtId="0" fontId="10" fillId="15" borderId="0" xfId="0" applyFont="1" applyFill="1" applyBorder="1" applyAlignment="1">
      <alignment horizontal="right" vertical="center"/>
    </xf>
    <xf numFmtId="10" fontId="0" fillId="16" borderId="0" xfId="1" applyNumberFormat="1" applyFont="1" applyFill="1"/>
    <xf numFmtId="0" fontId="0" fillId="17" borderId="0" xfId="0" applyFill="1"/>
  </cellXfs>
  <cellStyles count="2">
    <cellStyle name="Normal" xfId="0" builtinId="0"/>
    <cellStyle name="Porcentaje" xfId="1" builtinId="5"/>
  </cellStyles>
  <dxfs count="9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theme="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7"/>
          <bgColor theme="7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theme="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7"/>
          <bgColor theme="7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rgb="FFF4F8F9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border outline="0">
        <right style="medium">
          <color rgb="FFD6DADC"/>
        </right>
        <bottom style="medium">
          <color rgb="FFD6DADC"/>
        </bottom>
      </border>
    </dxf>
    <dxf>
      <numFmt numFmtId="0" formatCode="General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  <alignment horizontal="general" vertical="center" textRotation="0" wrapText="0" indent="0" justifyLastLine="0" shrinkToFit="0" readingOrder="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5" name="Table45" displayName="Table45" ref="A1:N28" totalsRowShown="0">
  <autoFilter ref="A1:N28"/>
  <tableColumns count="14">
    <tableColumn id="1" name="Dimension"/>
    <tableColumn id="2" name="Factor"/>
    <tableColumn id="3" name="Question"/>
    <tableColumn id="4" name="Type"/>
    <tableColumn id="5" name="#Q"/>
    <tableColumn id="6" name="#H"/>
    <tableColumn id="7" name="Hypotheses2"/>
    <tableColumn id="8" name="Expec."/>
    <tableColumn id="9" name="Result"/>
    <tableColumn id="10" name="Startups"/>
    <tableColumn id="11" name="Micro"/>
    <tableColumn id="12" name="Small"/>
    <tableColumn id="13" name="Medium"/>
    <tableColumn id="14" name="Large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85:G99" totalsRowShown="0">
  <autoFilter ref="A85:G99"/>
  <sortState ref="A78:G91">
    <sortCondition descending="1" ref="G77:G91"/>
  </sortState>
  <tableColumns count="7">
    <tableColumn id="1" name="Q8"/>
    <tableColumn id="2" name="Limited"/>
    <tableColumn id="3" name="Moderate"/>
    <tableColumn id="4" name="No success"/>
    <tableColumn id="5" name="Strong"/>
    <tableColumn id="6" name="Substancial"/>
    <tableColumn id="7" name="Column2" dataDxfId="71">
      <calculatedColumnFormula>+SUM(Table9[[#This Row],[Strong]:[Substancial]])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0" name="Table10" displayName="Table10" ref="A101:G105" totalsRowShown="0" headerRowDxfId="70">
  <autoFilter ref="A101:G105"/>
  <sortState ref="A94:G97">
    <sortCondition descending="1" ref="G93:G97"/>
  </sortState>
  <tableColumns count="7">
    <tableColumn id="1" name="Q10"/>
    <tableColumn id="2" name="Limited"/>
    <tableColumn id="3" name="Moderate"/>
    <tableColumn id="4" name="No success"/>
    <tableColumn id="5" name="Strong"/>
    <tableColumn id="6" name="Substancial"/>
    <tableColumn id="7" name="Column2" dataDxfId="69">
      <calculatedColumnFormula>+SUM(Table10[[#This Row],[Strong]:[Substancial]])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1" name="Table11" displayName="Table11" ref="A107:G111" totalsRowShown="0" headerRowDxfId="68">
  <autoFilter ref="A107:G111"/>
  <sortState ref="A100:G103">
    <sortCondition descending="1" ref="G99:G103"/>
  </sortState>
  <tableColumns count="7">
    <tableColumn id="1" name="Q9" dataDxfId="67"/>
    <tableColumn id="2" name="Limited"/>
    <tableColumn id="3" name="Moderate"/>
    <tableColumn id="4" name="No success"/>
    <tableColumn id="5" name="Strong"/>
    <tableColumn id="6" name="Substancial"/>
    <tableColumn id="7" name="Column2" dataDxfId="66">
      <calculatedColumnFormula>+SUM(Table11[[#This Row],[Strong]:[Substancial]])</calculatedColumnFormula>
    </tableColumn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A113:G118" totalsRowShown="0" headerRowDxfId="65">
  <autoFilter ref="A113:G118"/>
  <sortState ref="A106:G110">
    <sortCondition descending="1" ref="G105:G110"/>
  </sortState>
  <tableColumns count="7">
    <tableColumn id="1" name="Q16.1"/>
    <tableColumn id="2" name="Limited"/>
    <tableColumn id="3" name="Moderate"/>
    <tableColumn id="4" name="No success"/>
    <tableColumn id="5" name="Strong"/>
    <tableColumn id="6" name="Substancial"/>
    <tableColumn id="7" name="Column2" dataDxfId="64">
      <calculatedColumnFormula>+SUM(Table12[[#This Row],[Strong]:[Substancial]])</calculatedColumnFormula>
    </tableColumn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id="13" name="Table13" displayName="Table13" ref="A120:G125" totalsRowShown="0" headerRowDxfId="63">
  <autoFilter ref="A120:G125"/>
  <sortState ref="A113:G117">
    <sortCondition descending="1" ref="G112:G117"/>
  </sortState>
  <tableColumns count="7">
    <tableColumn id="1" name="Q16.2"/>
    <tableColumn id="2" name="Limited"/>
    <tableColumn id="3" name="Moderate"/>
    <tableColumn id="4" name="No success"/>
    <tableColumn id="5" name="Strong"/>
    <tableColumn id="6" name="Substancial"/>
    <tableColumn id="7" name="Column2" dataDxfId="62">
      <calculatedColumnFormula>+SUM(Table13[[#This Row],[Strong]:[Substancial]])</calculatedColumnFormula>
    </tableColumn>
  </tableColumns>
  <tableStyleInfo name="TableStyleLight12" showFirstColumn="0" showLastColumn="0" showRowStripes="1" showColumnStripes="0"/>
</table>
</file>

<file path=xl/tables/table15.xml><?xml version="1.0" encoding="utf-8"?>
<table xmlns="http://schemas.openxmlformats.org/spreadsheetml/2006/main" id="14" name="Table14" displayName="Table14" ref="A127:G132" totalsRowShown="0" headerRowDxfId="61">
  <autoFilter ref="A127:G132"/>
  <sortState ref="A120:G124">
    <sortCondition descending="1" ref="G119:G124"/>
  </sortState>
  <tableColumns count="7">
    <tableColumn id="1" name="Q17.1"/>
    <tableColumn id="2" name="Limited"/>
    <tableColumn id="3" name="Moderate"/>
    <tableColumn id="4" name="No success"/>
    <tableColumn id="5" name="Strong"/>
    <tableColumn id="6" name="Substancial"/>
    <tableColumn id="7" name="Column2" dataDxfId="60">
      <calculatedColumnFormula>+SUM(Table14[[#This Row],[Strong]:[Substancial]])</calculatedColumnFormula>
    </tableColumn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id="15" name="Table15" displayName="Table15" ref="A134:G139" totalsRowShown="0" headerRowDxfId="59">
  <autoFilter ref="A134:G139"/>
  <sortState ref="A127:G131">
    <sortCondition descending="1" ref="G126:G131"/>
  </sortState>
  <tableColumns count="7">
    <tableColumn id="1" name="Q17.2"/>
    <tableColumn id="2" name="Limited"/>
    <tableColumn id="3" name="Moderate"/>
    <tableColumn id="4" name="No success"/>
    <tableColumn id="5" name="Strong"/>
    <tableColumn id="6" name="Substancial"/>
    <tableColumn id="7" name="Column2" dataDxfId="58">
      <calculatedColumnFormula>+SUM(Table15[[#This Row],[Strong]:[Substancial]])</calculatedColumnFormula>
    </tableColumn>
  </tableColumns>
  <tableStyleInfo name="TableStyleLight12" showFirstColumn="0" showLastColumn="0" showRowStripes="1" showColumnStripes="0"/>
</table>
</file>

<file path=xl/tables/table17.xml><?xml version="1.0" encoding="utf-8"?>
<table xmlns="http://schemas.openxmlformats.org/spreadsheetml/2006/main" id="16" name="Table16" displayName="Table16" ref="A141:G145" totalsRowShown="0" headerRowDxfId="57">
  <autoFilter ref="A141:G145"/>
  <sortState ref="A134:G137">
    <sortCondition descending="1" ref="G133:G137"/>
  </sortState>
  <tableColumns count="7">
    <tableColumn id="1" name="Q24" dataDxfId="56"/>
    <tableColumn id="2" name="Limited"/>
    <tableColumn id="3" name="Moderate"/>
    <tableColumn id="4" name="No success"/>
    <tableColumn id="5" name="Strong"/>
    <tableColumn id="6" name="Substancial"/>
    <tableColumn id="7" name="Column2" dataDxfId="55">
      <calculatedColumnFormula>+SUM(Table16[[#This Row],[Strong]:[Substancial]])</calculatedColumnFormula>
    </tableColumn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id="17" name="Table17" displayName="Table17" ref="A147:G155" totalsRowShown="0" headerRowDxfId="54">
  <autoFilter ref="A147:G155"/>
  <sortState ref="A140:G147">
    <sortCondition descending="1" ref="G139:G147"/>
  </sortState>
  <tableColumns count="7">
    <tableColumn id="1" name="Q5"/>
    <tableColumn id="2" name="Limited"/>
    <tableColumn id="3" name="Moderate"/>
    <tableColumn id="4" name="No success"/>
    <tableColumn id="5" name="Strong"/>
    <tableColumn id="6" name="Substancial"/>
    <tableColumn id="7" name="Column2" dataDxfId="53">
      <calculatedColumnFormula>+SUM(Table17[[#This Row],[Strong]:[Substancial]])</calculatedColumnFormula>
    </tableColumn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id="18" name="Table18" displayName="Table18" ref="A157:G162" totalsRowShown="0" headerRowDxfId="52">
  <autoFilter ref="A157:G162"/>
  <sortState ref="A150:G154">
    <sortCondition descending="1" ref="G149:G154"/>
  </sortState>
  <tableColumns count="7">
    <tableColumn id="1" name="Q16.3"/>
    <tableColumn id="2" name="Limited"/>
    <tableColumn id="3" name="Moderate"/>
    <tableColumn id="4" name="No success"/>
    <tableColumn id="5" name="Strong"/>
    <tableColumn id="6" name="Substancial"/>
    <tableColumn id="7" name="Column2" dataDxfId="51">
      <calculatedColumnFormula>+SUM(Table18[[#This Row],[Strong]:[Substancial]])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1:G44" totalsRowShown="0">
  <autoFilter ref="A31:G44"/>
  <sortState ref="A39:G51">
    <sortCondition descending="1" ref="G1:G14"/>
  </sortState>
  <tableColumns count="7">
    <tableColumn id="1" name="Q7"/>
    <tableColumn id="2" name="Limited"/>
    <tableColumn id="3" name="Moderate"/>
    <tableColumn id="4" name="No success"/>
    <tableColumn id="5" name="Strong"/>
    <tableColumn id="6" name="Substancial"/>
    <tableColumn id="7" name="Columna1" dataDxfId="92">
      <calculatedColumnFormula>+SUM(Tabla1[[#This Row],[Strong]:[Substancial]])</calculatedColumnFormula>
    </tableColumn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id="19" name="Table19" displayName="Table19" ref="A164:G169" totalsRowShown="0" headerRowDxfId="50">
  <autoFilter ref="A164:G169"/>
  <sortState ref="A157:G161">
    <sortCondition descending="1" ref="G156:G161"/>
  </sortState>
  <tableColumns count="7">
    <tableColumn id="1" name="Q16.5"/>
    <tableColumn id="2" name="Limited"/>
    <tableColumn id="3" name="Moderate"/>
    <tableColumn id="4" name="No success"/>
    <tableColumn id="5" name="Strong"/>
    <tableColumn id="6" name="Substancial"/>
    <tableColumn id="7" name="Column2">
      <calculatedColumnFormula>+SUM(E165:F165)</calculatedColumnFormula>
    </tableColumn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A171:G176" totalsRowShown="0" headerRowDxfId="49">
  <autoFilter ref="A171:G176"/>
  <sortState ref="A164:G168">
    <sortCondition descending="1" ref="G163:G168"/>
  </sortState>
  <tableColumns count="7">
    <tableColumn id="1" name="Q27"/>
    <tableColumn id="2" name="Limited"/>
    <tableColumn id="3" name="Moderate"/>
    <tableColumn id="4" name="No success"/>
    <tableColumn id="5" name="Strong"/>
    <tableColumn id="6" name="Substancial"/>
    <tableColumn id="7" name="Column2" dataDxfId="48">
      <calculatedColumnFormula>+SUM(Table21[[#This Row],[Strong]:[Substancial]])</calculatedColumnFormula>
    </tableColumn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id="24" name="Table24" displayName="Table24" ref="A178:G192" totalsRowShown="0" headerRowDxfId="47">
  <autoFilter ref="A178:G192"/>
  <sortState ref="A171:G184">
    <sortCondition descending="1" ref="G170:G184"/>
  </sortState>
  <tableColumns count="7">
    <tableColumn id="1" name="Q20 para reutilizar"/>
    <tableColumn id="2" name="Limited"/>
    <tableColumn id="3" name="Moderate"/>
    <tableColumn id="4" name="No success"/>
    <tableColumn id="5" name="Strong"/>
    <tableColumn id="6" name="Substancial"/>
    <tableColumn id="7" name="Column2" dataDxfId="46">
      <calculatedColumnFormula>+SUM(Table24[[#This Row],[Strong]:[Substancial]])</calculatedColumnFormula>
    </tableColumn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id="25" name="Table25" displayName="Table25" ref="A194:G208" totalsRowShown="0" headerRowDxfId="45">
  <autoFilter ref="A194:G208"/>
  <sortState ref="A187:G200">
    <sortCondition descending="1" ref="G186:G200"/>
  </sortState>
  <tableColumns count="7">
    <tableColumn id="1" name="Q21 conf. management"/>
    <tableColumn id="2" name="Limited"/>
    <tableColumn id="3" name="Moderate"/>
    <tableColumn id="4" name="No success"/>
    <tableColumn id="5" name="Strong"/>
    <tableColumn id="6" name="Substancial"/>
    <tableColumn id="7" name="Column2" dataDxfId="44">
      <calculatedColumnFormula>+SUM(Table25[[#This Row],[Strong]:[Substancial]])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26" name="Table26" displayName="Table26" ref="A210:G215" totalsRowShown="0" headerRowDxfId="43">
  <autoFilter ref="A210:G215"/>
  <sortState ref="A203:G207">
    <sortCondition descending="1" ref="G202:G207"/>
  </sortState>
  <tableColumns count="7">
    <tableColumn id="1" name="Q22.1 REQ"/>
    <tableColumn id="2" name="Limited"/>
    <tableColumn id="3" name="Moderate"/>
    <tableColumn id="4" name="No success"/>
    <tableColumn id="5" name="Strong"/>
    <tableColumn id="6" name="Substancial"/>
    <tableColumn id="7" name="Column2" dataDxfId="42">
      <calculatedColumnFormula>+SUM(Table26[[#This Row],[Strong]:[Substancial]])</calculatedColumnFormula>
    </tableColumn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27" name="Table27" displayName="Table27" ref="A218:G223" totalsRowShown="0" headerRowDxfId="41">
  <autoFilter ref="A218:G223"/>
  <sortState ref="A211:G215">
    <sortCondition descending="1" ref="G210:G215"/>
  </sortState>
  <tableColumns count="7">
    <tableColumn id="1" name="Q22.2 USER"/>
    <tableColumn id="2" name="Limited"/>
    <tableColumn id="3" name="Moderate"/>
    <tableColumn id="4" name="No success"/>
    <tableColumn id="5" name="Strong"/>
    <tableColumn id="6" name="Substancial"/>
    <tableColumn id="7" name="Column2" dataDxfId="40">
      <calculatedColumnFormula>+SUM(Table27[[#This Row],[Strong]:[Substancial]])</calculatedColumnFormula>
    </tableColumn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28" name="Table28" displayName="Table28" ref="A226:G231" totalsRowShown="0" headerRowDxfId="39">
  <autoFilter ref="A226:G231"/>
  <sortState ref="A219:G223">
    <sortCondition descending="1" ref="G218:G223"/>
  </sortState>
  <tableColumns count="7">
    <tableColumn id="1" name="Q22.3 ARCHIT"/>
    <tableColumn id="2" name="Limited"/>
    <tableColumn id="3" name="Moderate"/>
    <tableColumn id="4" name="No success"/>
    <tableColumn id="5" name="Strong"/>
    <tableColumn id="6" name="Substancial"/>
    <tableColumn id="7" name="Column2" dataDxfId="38">
      <calculatedColumnFormula>+SUM(Table28[[#This Row],[Strong]:[Substancial]])</calculatedColumnFormula>
    </tableColumn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29" name="Table29" displayName="Table29" ref="A234:G239" totalsRowShown="0" headerRowDxfId="37">
  <autoFilter ref="A234:G239"/>
  <sortState ref="A227:G231">
    <sortCondition descending="1" ref="G226:G231"/>
  </sortState>
  <tableColumns count="7">
    <tableColumn id="1" name="Q22.4 DESIGN"/>
    <tableColumn id="2" name="Limited"/>
    <tableColumn id="3" name="Moderate"/>
    <tableColumn id="4" name="No success"/>
    <tableColumn id="5" name="Strong"/>
    <tableColumn id="6" name="Substancial"/>
    <tableColumn id="7" name="Column2" dataDxfId="36">
      <calculatedColumnFormula>+SUM(Table29[[#This Row],[Strong]:[Substancial]])</calculatedColumnFormula>
    </tableColumn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30" name="Table30" displayName="Table30" ref="A242:G247" totalsRowShown="0" headerRowDxfId="35">
  <autoFilter ref="A242:G247"/>
  <sortState ref="A235:G239">
    <sortCondition descending="1" ref="G234:G239"/>
  </sortState>
  <tableColumns count="7">
    <tableColumn id="1" name="Q22.5 COMP"/>
    <tableColumn id="2" name="Limited"/>
    <tableColumn id="3" name="Moderate"/>
    <tableColumn id="4" name="No success"/>
    <tableColumn id="5" name="Strong"/>
    <tableColumn id="6" name="Substancial"/>
    <tableColumn id="7" name="Column2" dataDxfId="34">
      <calculatedColumnFormula>+SUM(Table30[[#This Row],[Strong]:[Substancial]])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31" name="Table31" displayName="Table31" ref="A250:G255" totalsRowShown="0" headerRowDxfId="33">
  <autoFilter ref="A250:G255"/>
  <sortState ref="A243:G247">
    <sortCondition descending="1" ref="G242:G247"/>
  </sortState>
  <tableColumns count="7">
    <tableColumn id="1" name="Q22.6 CPRUEBA"/>
    <tableColumn id="2" name="Limited"/>
    <tableColumn id="3" name="Moderate"/>
    <tableColumn id="4" name="No success"/>
    <tableColumn id="5" name="Strong"/>
    <tableColumn id="6" name="Substancial"/>
    <tableColumn id="7" name="Column2" dataDxfId="32">
      <calculatedColumnFormula>+SUM(Table31[[#This Row],[Strong]:[Substancial]])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9:G29" totalsRowShown="0" headerRowDxfId="91">
  <autoFilter ref="A9:G29"/>
  <sortState ref="A17:G36">
    <sortCondition descending="1" ref="G16:G36"/>
  </sortState>
  <tableColumns count="7">
    <tableColumn id="1" name="Q4" dataDxfId="90"/>
    <tableColumn id="3" name="Limited"/>
    <tableColumn id="4" name="Moderate"/>
    <tableColumn id="5" name="No success"/>
    <tableColumn id="6" name="Strong"/>
    <tableColumn id="7" name="Substancial"/>
    <tableColumn id="8" name="Column2" dataDxfId="89">
      <calculatedColumnFormula>+SUM(Table2[[#This Row],[Strong]:[Substancial]])</calculatedColumnFormula>
    </tableColumn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32" name="Table32" displayName="Table32" ref="A257:G260" totalsRowShown="0" headerRowDxfId="31">
  <autoFilter ref="A257:G260"/>
  <tableColumns count="7">
    <tableColumn id="1" name="Q25"/>
    <tableColumn id="2" name="Limited"/>
    <tableColumn id="3" name="Moderate"/>
    <tableColumn id="4" name="No success"/>
    <tableColumn id="5" name="Strong"/>
    <tableColumn id="6" name="Substancial"/>
    <tableColumn id="7" name="Column2" dataDxfId="30">
      <calculatedColumnFormula>+SUM(Table32[[#This Row],[Strong]:[Substancial]])</calculatedColumnFormula>
    </tableColumn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33" name="Table33" displayName="Table33" ref="A262:D266" totalsRowShown="0">
  <autoFilter ref="A262:D266"/>
  <sortState ref="A255:D258">
    <sortCondition descending="1" ref="D254:D258"/>
  </sortState>
  <tableColumns count="4">
    <tableColumn id="1" name="Column1" dataDxfId="29"/>
    <tableColumn id="2" name="Strong"/>
    <tableColumn id="3" name="Substancial"/>
    <tableColumn id="4" name="Column2">
      <calculatedColumnFormula>+SUM(B263:C263)</calculatedColumnFormula>
    </tableColumn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id="34" name="Table34" displayName="Table34" ref="A268:G273" totalsRowShown="0" headerRowDxfId="28">
  <autoFilter ref="A268:G273"/>
  <sortState ref="A261:G265">
    <sortCondition descending="1" ref="G260:G265"/>
  </sortState>
  <tableColumns count="7">
    <tableColumn id="1" name="Q23"/>
    <tableColumn id="2" name="Limited"/>
    <tableColumn id="3" name="Moderate"/>
    <tableColumn id="4" name="No success"/>
    <tableColumn id="5" name="Strong"/>
    <tableColumn id="6" name="Substancial"/>
    <tableColumn id="7" name="Column2" dataDxfId="27">
      <calculatedColumnFormula>+SUM(Table34[[#This Row],[Strong]:[Substancial]])</calculatedColumnFormula>
    </tableColumn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id="35" name="Table35" displayName="Table35" ref="A276:E305" totalsRowShown="0">
  <autoFilter ref="A276:E305"/>
  <sortState ref="A269:E297">
    <sortCondition descending="1" ref="E268:E297"/>
  </sortState>
  <tableColumns count="5">
    <tableColumn id="1" name="Column1"/>
    <tableColumn id="2" name="Column2"/>
    <tableColumn id="3" name="Strong"/>
    <tableColumn id="4" name="Substancial"/>
    <tableColumn id="5" name="Column3" dataDxfId="26">
      <calculatedColumnFormula>+SUM(Table35[[#This Row],[Strong]:[Substancial]])</calculatedColumnFormula>
    </tableColumn>
  </tableColumns>
  <tableStyleInfo name="TableStyleLight10" showFirstColumn="0" showLastColumn="0" showRowStripes="1" showColumnStripes="0"/>
</table>
</file>

<file path=xl/tables/table34.xml><?xml version="1.0" encoding="utf-8"?>
<table xmlns="http://schemas.openxmlformats.org/spreadsheetml/2006/main" id="37" name="Table37" displayName="Table37" ref="A307:D336" totalsRowShown="0" tableBorderDxfId="25">
  <autoFilter ref="A307:D336"/>
  <sortState ref="A300:D328">
    <sortCondition descending="1" ref="C299:C328"/>
  </sortState>
  <tableColumns count="4">
    <tableColumn id="1" name="Column1" dataDxfId="24"/>
    <tableColumn id="2" name="Column2" dataDxfId="23"/>
    <tableColumn id="3" name="Column3" dataDxfId="22"/>
    <tableColumn id="4" name="Column4" dataDxfId="21">
      <calculatedColumnFormula>+Table37[[#This Row],[Column3]]/367</calculatedColumnFormula>
    </tableColumn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id="38" name="Table38" displayName="Table38" ref="A338:G355" totalsRowShown="0" headerRowDxfId="20">
  <autoFilter ref="A338:G355"/>
  <sortState ref="A331:G347">
    <sortCondition descending="1" ref="G330:G347"/>
  </sortState>
  <tableColumns count="7">
    <tableColumn id="1" name="Q11"/>
    <tableColumn id="2" name="Limited"/>
    <tableColumn id="3" name="Moderate"/>
    <tableColumn id="4" name="No success"/>
    <tableColumn id="5" name="Strong"/>
    <tableColumn id="6" name="Substancial"/>
    <tableColumn id="7" name="Column2" dataDxfId="19">
      <calculatedColumnFormula>+SUM(Table38[[#This Row],[Strong]:[Substancial]])</calculatedColumnFormula>
    </tableColumn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id="39" name="Table39" displayName="Table39" ref="A357:G365" totalsRowShown="0" headerRowDxfId="18">
  <autoFilter ref="A357:G365"/>
  <sortState ref="A350:G357">
    <sortCondition descending="1" ref="G349:G357"/>
  </sortState>
  <tableColumns count="7">
    <tableColumn id="1" name="Q12"/>
    <tableColumn id="2" name="Limited"/>
    <tableColumn id="3" name="Moderate"/>
    <tableColumn id="4" name="No success"/>
    <tableColumn id="5" name="Strong"/>
    <tableColumn id="6" name="Substancial"/>
    <tableColumn id="7" name="Column2" dataDxfId="17">
      <calculatedColumnFormula>+SUM(Table39[[#This Row],[Strong]:[Substancial]])</calculatedColumnFormula>
    </tableColumn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id="40" name="Table40" displayName="Table40" ref="A367:G378" totalsRowShown="0">
  <autoFilter ref="A367:G378"/>
  <sortState ref="A360:G370">
    <sortCondition descending="1" ref="G359:G370"/>
  </sortState>
  <tableColumns count="7">
    <tableColumn id="1" name="Q13"/>
    <tableColumn id="2" name="Limited"/>
    <tableColumn id="3" name="Moderate"/>
    <tableColumn id="4" name="No success"/>
    <tableColumn id="5" name="Strong"/>
    <tableColumn id="6" name="Substancial"/>
    <tableColumn id="7" name="Column2" dataDxfId="16">
      <calculatedColumnFormula>+SUM(Table40[[#This Row],[Strong]:[Substancial]])</calculatedColumnFormula>
    </tableColumn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id="41" name="Table41" displayName="Table41" ref="A381:G396" totalsRowShown="0">
  <autoFilter ref="A381:G396"/>
  <sortState ref="A374:G388">
    <sortCondition descending="1" ref="G373:G388"/>
  </sortState>
  <tableColumns count="7">
    <tableColumn id="1" name="FRAMEWORKS"/>
    <tableColumn id="2" name="Limited"/>
    <tableColumn id="3" name="Moderate"/>
    <tableColumn id="4" name="No success"/>
    <tableColumn id="5" name="Strong"/>
    <tableColumn id="6" name="Substancial"/>
    <tableColumn id="7" name="Column2" dataDxfId="15">
      <calculatedColumnFormula>+SUM(Table41[[#This Row],[Strong]:[Substancial]])</calculatedColumnFormula>
    </tableColumn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id="42" name="Table42" displayName="Table42" ref="A398:G403" totalsRowShown="0" headerRowDxfId="14">
  <autoFilter ref="A398:G403"/>
  <sortState ref="A391:G395">
    <sortCondition descending="1" ref="G390:G395"/>
  </sortState>
  <tableColumns count="7">
    <tableColumn id="1" name="Q28"/>
    <tableColumn id="2" name="Limited"/>
    <tableColumn id="3" name="Moderate"/>
    <tableColumn id="4" name="No success"/>
    <tableColumn id="5" name="Strong"/>
    <tableColumn id="6" name="Substancial"/>
    <tableColumn id="7" name="Column2" dataDxfId="13">
      <calculatedColumnFormula>+SUM(Table42[[#This Row],[Strong]:[Substancial]])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46:G49" totalsRowShown="0" headerRowDxfId="88">
  <autoFilter ref="A46:G49"/>
  <sortState ref="A39:G41">
    <sortCondition descending="1" ref="G38:G41"/>
  </sortState>
  <tableColumns count="7">
    <tableColumn id="1" name="Q30" dataDxfId="87"/>
    <tableColumn id="2" name="Limited"/>
    <tableColumn id="3" name="Moderate"/>
    <tableColumn id="4" name="No success"/>
    <tableColumn id="5" name="Strong"/>
    <tableColumn id="6" name="Substancial"/>
    <tableColumn id="7" name="Column2" dataDxfId="86">
      <calculatedColumnFormula>+SUM(Table3[[#This Row],[Strong]:[Substancial]])</calculatedColumnFormula>
    </tableColumn>
  </tableColumns>
  <tableStyleInfo name="TableStyleLight11" showFirstColumn="0" showLastColumn="0" showRowStripes="1" showColumnStripes="0"/>
</table>
</file>

<file path=xl/tables/table40.xml><?xml version="1.0" encoding="utf-8"?>
<table xmlns="http://schemas.openxmlformats.org/spreadsheetml/2006/main" id="43" name="Table43" displayName="Table43" ref="A405:G410" totalsRowShown="0" headerRowDxfId="12">
  <autoFilter ref="A405:G410"/>
  <sortState ref="A398:G402">
    <sortCondition descending="1" ref="G397:G402"/>
  </sortState>
  <tableColumns count="7">
    <tableColumn id="1" name="Q16.4"/>
    <tableColumn id="2" name="Limited"/>
    <tableColumn id="3" name="Moderate"/>
    <tableColumn id="4" name="No success"/>
    <tableColumn id="5" name="Strong"/>
    <tableColumn id="6" name="Substancial"/>
    <tableColumn id="7" name="Column2" dataDxfId="11">
      <calculatedColumnFormula>+SUM(Table43[[#This Row],[Strong]:[Substancial]])</calculatedColumnFormula>
    </tableColumn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id="44" name="Tabla44" displayName="Tabla44" ref="A1:G7" totalsRowShown="0" headerRowDxfId="10">
  <autoFilter ref="A1:G7"/>
  <tableColumns count="7">
    <tableColumn id="1" name="REGION"/>
    <tableColumn id="2" name="Limited"/>
    <tableColumn id="3" name="Moderate"/>
    <tableColumn id="4" name="No success"/>
    <tableColumn id="5" name="Strong"/>
    <tableColumn id="6" name="Substancial"/>
    <tableColumn id="7" name="Column2" dataDxfId="9">
      <calculatedColumnFormula>+SUM(Tabla44[[#This Row],[Strong]:[Substancial]])</calculatedColumnFormula>
    </tableColumn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id="20" name="Table20" displayName="Table20" ref="A10:G15" totalsRowShown="0">
  <autoFilter ref="A10:G15"/>
  <sortState ref="A11:G15">
    <sortCondition descending="1" ref="G10:G15"/>
  </sortState>
  <tableColumns count="7">
    <tableColumn id="1" name="Q16.5"/>
    <tableColumn id="2" name="Stronglydisagree"/>
    <tableColumn id="3" name="Disagree"/>
    <tableColumn id="4" name="Neutral"/>
    <tableColumn id="5" name="Agree"/>
    <tableColumn id="6" name="Stronglyagree"/>
    <tableColumn id="7" name="Column1" dataDxfId="8">
      <calculatedColumnFormula>+SUM(Table20[[#This Row],[Agree]:[Stronglyagree]])</calculatedColumnFormula>
    </tableColumn>
  </tableColumns>
  <tableStyleInfo name="TableStyleLight12" showFirstColumn="0" showLastColumn="0" showRowStripes="1" showColumnStripes="0"/>
</table>
</file>

<file path=xl/tables/table43.xml><?xml version="1.0" encoding="utf-8"?>
<table xmlns="http://schemas.openxmlformats.org/spreadsheetml/2006/main" id="22" name="Table22" displayName="Table22" ref="A17:G22" totalsRowShown="0" headerRowDxfId="7" tableBorderDxfId="6">
  <autoFilter ref="A17:G22"/>
  <sortState ref="A18:G22">
    <sortCondition descending="1" ref="G17:G22"/>
  </sortState>
  <tableColumns count="7">
    <tableColumn id="1" name="Q16.3" dataDxfId="5"/>
    <tableColumn id="2" name="Stronglydisagree"/>
    <tableColumn id="3" name="Disagree"/>
    <tableColumn id="4" name="Neutral"/>
    <tableColumn id="5" name="Agree"/>
    <tableColumn id="6" name="Stronglyagree"/>
    <tableColumn id="7" name="Column1" dataDxfId="4">
      <calculatedColumnFormula>+SUM(Table22[[#This Row],[Agree]:[Stronglyagree]])</calculatedColumnFormula>
    </tableColumn>
  </tableColumns>
  <tableStyleInfo name="TableStyleLight12" showFirstColumn="0" showLastColumn="0" showRowStripes="1" showColumnStripes="0"/>
</table>
</file>

<file path=xl/tables/table44.xml><?xml version="1.0" encoding="utf-8"?>
<table xmlns="http://schemas.openxmlformats.org/spreadsheetml/2006/main" id="23" name="Table23" displayName="Table23" ref="A24:G29" totalsRowShown="0" headerRowDxfId="3" tableBorderDxfId="2">
  <autoFilter ref="A24:G29"/>
  <sortState ref="A25:G29">
    <sortCondition descending="1" ref="G24:G29"/>
  </sortState>
  <tableColumns count="7">
    <tableColumn id="1" name="Q27" dataDxfId="1"/>
    <tableColumn id="2" name="Stronglydisagree"/>
    <tableColumn id="3" name="Disagree"/>
    <tableColumn id="4" name="Neutral"/>
    <tableColumn id="5" name="Agree"/>
    <tableColumn id="6" name="Stronglyagree"/>
    <tableColumn id="7" name="Column1" dataDxfId="0">
      <calculatedColumnFormula>+SUM(Table23[[#This Row],[Agree]:[Stronglyagree]])</calculatedColumnFormula>
    </tableColumn>
  </tableColumns>
  <tableStyleInfo name="TableStyleLight12" showFirstColumn="0" showLastColumn="0" showRowStripes="1" showColumnStripes="0"/>
</table>
</file>

<file path=xl/tables/table45.xml><?xml version="1.0" encoding="utf-8"?>
<table xmlns="http://schemas.openxmlformats.org/spreadsheetml/2006/main" id="36" name="Table36" displayName="Table36" ref="A2:D7" totalsRowShown="0">
  <autoFilter ref="A2:D7"/>
  <sortState ref="A3:D7">
    <sortCondition ref="C2:C7"/>
  </sortState>
  <tableColumns count="4">
    <tableColumn id="1" name="Q30"/>
    <tableColumn id="2" name="Aislado"/>
    <tableColumn id="3" name="Familia"/>
    <tableColumn id="4" name="Producto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51:G56" totalsRowShown="0" headerRowDxfId="85">
  <autoFilter ref="A51:G56"/>
  <sortState ref="A44:G48">
    <sortCondition descending="1" ref="G43:G48"/>
  </sortState>
  <tableColumns count="7">
    <tableColumn id="1" name="Q31.1" dataDxfId="84"/>
    <tableColumn id="2" name="Limited"/>
    <tableColumn id="3" name="Moderate"/>
    <tableColumn id="4" name="No success"/>
    <tableColumn id="5" name="Strong"/>
    <tableColumn id="6" name="Substancial"/>
    <tableColumn id="7" name="Column2" dataDxfId="83">
      <calculatedColumnFormula>+SUM(Table4[[#This Row],[Strong]:[Substancial]])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58:G63" totalsRowShown="0" headerRowDxfId="82">
  <autoFilter ref="A58:G63"/>
  <sortState ref="A51:G55">
    <sortCondition descending="1" ref="G50:G55"/>
  </sortState>
  <tableColumns count="7">
    <tableColumn id="1" name="Q31.2" dataDxfId="81"/>
    <tableColumn id="2" name="Limited"/>
    <tableColumn id="3" name="Moderate"/>
    <tableColumn id="4" name="No success"/>
    <tableColumn id="5" name="Strong"/>
    <tableColumn id="6" name="Substancial"/>
    <tableColumn id="7" name="Column2" dataDxfId="80">
      <calculatedColumnFormula>+SUM(Table5[[#This Row],[Strong]:[Substancial]])</calculatedColumnFormula>
    </tableColumn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65:G70" totalsRowShown="0" headerRowDxfId="79">
  <autoFilter ref="A65:G70"/>
  <sortState ref="A58:G62">
    <sortCondition descending="1" ref="G57:G62"/>
  </sortState>
  <tableColumns count="7">
    <tableColumn id="1" name="Q31.3" dataDxfId="78"/>
    <tableColumn id="2" name="Limited"/>
    <tableColumn id="3" name="Moderate"/>
    <tableColumn id="4" name="No success"/>
    <tableColumn id="5" name="Strong"/>
    <tableColumn id="6" name="Substancial"/>
    <tableColumn id="7" name="Column2" dataDxfId="77">
      <calculatedColumnFormula>+SUM(Table6[[#This Row],[Strong]:[Substancial]])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72:G77" totalsRowShown="0" headerRowDxfId="76">
  <autoFilter ref="A72:G77"/>
  <sortState ref="A65:G69">
    <sortCondition descending="1" ref="G64:G69"/>
  </sortState>
  <tableColumns count="7">
    <tableColumn id="1" name="Q3" dataDxfId="75"/>
    <tableColumn id="2" name="Limited"/>
    <tableColumn id="3" name="Moderate"/>
    <tableColumn id="4" name="No success"/>
    <tableColumn id="5" name="Strong"/>
    <tableColumn id="6" name="Substancial"/>
    <tableColumn id="7" name="Column2">
      <calculatedColumnFormula>+SUM(E73:F73)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A79:G83" totalsRowShown="0" headerRowDxfId="74">
  <autoFilter ref="A79:G83"/>
  <sortState ref="A72:G75">
    <sortCondition descending="1" ref="G71:G75"/>
  </sortState>
  <tableColumns count="7">
    <tableColumn id="1" name="Q8" dataDxfId="73"/>
    <tableColumn id="2" name="Limited"/>
    <tableColumn id="3" name="Moderate"/>
    <tableColumn id="4" name="No success"/>
    <tableColumn id="5" name="Strong"/>
    <tableColumn id="6" name="Substancial"/>
    <tableColumn id="7" name="Column2" dataDxfId="72">
      <calculatedColumnFormula>+SUM(Table8[[#This Row],[Strong]:[Substancial]])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9" Type="http://schemas.openxmlformats.org/officeDocument/2006/relationships/table" Target="../tables/table39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41" Type="http://schemas.openxmlformats.org/officeDocument/2006/relationships/table" Target="../tables/table4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table" Target="../tables/table42.xml"/><Relationship Id="rId4" Type="http://schemas.openxmlformats.org/officeDocument/2006/relationships/table" Target="../tables/table4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B31" sqref="B31"/>
    </sheetView>
  </sheetViews>
  <sheetFormatPr baseColWidth="10" defaultColWidth="9.140625" defaultRowHeight="15" x14ac:dyDescent="0.25"/>
  <cols>
    <col min="1" max="1" width="12.7109375" customWidth="1"/>
    <col min="2" max="2" width="24.85546875" customWidth="1"/>
    <col min="3" max="3" width="18.42578125" customWidth="1"/>
    <col min="5" max="5" width="5.5703125" customWidth="1"/>
    <col min="6" max="6" width="6.7109375" customWidth="1"/>
    <col min="7" max="7" width="20.28515625" customWidth="1"/>
    <col min="10" max="10" width="10.42578125" customWidth="1"/>
    <col min="13" max="13" width="10.5703125" customWidth="1"/>
  </cols>
  <sheetData>
    <row r="1" spans="1:14" x14ac:dyDescent="0.25">
      <c r="A1" t="s">
        <v>501</v>
      </c>
      <c r="B1" t="s">
        <v>502</v>
      </c>
      <c r="C1" t="s">
        <v>503</v>
      </c>
      <c r="D1" t="s">
        <v>504</v>
      </c>
      <c r="E1" t="s">
        <v>505</v>
      </c>
      <c r="F1" t="s">
        <v>506</v>
      </c>
      <c r="G1" t="s">
        <v>507</v>
      </c>
      <c r="H1" t="s">
        <v>508</v>
      </c>
      <c r="I1" t="s">
        <v>509</v>
      </c>
      <c r="J1" t="s">
        <v>368</v>
      </c>
      <c r="K1" t="s">
        <v>510</v>
      </c>
      <c r="L1" t="s">
        <v>367</v>
      </c>
      <c r="M1" t="s">
        <v>365</v>
      </c>
      <c r="N1" t="s">
        <v>364</v>
      </c>
    </row>
    <row r="2" spans="1:14" x14ac:dyDescent="0.25">
      <c r="A2" t="s">
        <v>511</v>
      </c>
      <c r="B2" t="s">
        <v>512</v>
      </c>
      <c r="C2" t="s">
        <v>513</v>
      </c>
      <c r="D2" t="s">
        <v>514</v>
      </c>
      <c r="E2" t="s">
        <v>515</v>
      </c>
      <c r="F2" t="s">
        <v>516</v>
      </c>
      <c r="G2" t="s">
        <v>517</v>
      </c>
      <c r="H2" t="s">
        <v>518</v>
      </c>
      <c r="I2" t="s">
        <v>519</v>
      </c>
    </row>
    <row r="3" spans="1:14" x14ac:dyDescent="0.25">
      <c r="A3" t="s">
        <v>511</v>
      </c>
      <c r="B3" t="s">
        <v>520</v>
      </c>
      <c r="C3" t="s">
        <v>521</v>
      </c>
      <c r="D3" t="s">
        <v>514</v>
      </c>
      <c r="E3" t="s">
        <v>522</v>
      </c>
      <c r="F3" t="s">
        <v>523</v>
      </c>
      <c r="G3" t="s">
        <v>524</v>
      </c>
      <c r="H3" t="s">
        <v>519</v>
      </c>
      <c r="I3" t="s">
        <v>519</v>
      </c>
    </row>
    <row r="4" spans="1:14" x14ac:dyDescent="0.25">
      <c r="A4" t="s">
        <v>511</v>
      </c>
      <c r="B4" t="s">
        <v>525</v>
      </c>
      <c r="C4" t="s">
        <v>526</v>
      </c>
      <c r="D4" t="s">
        <v>514</v>
      </c>
      <c r="E4" t="s">
        <v>527</v>
      </c>
      <c r="F4" t="s">
        <v>528</v>
      </c>
      <c r="G4" t="s">
        <v>529</v>
      </c>
      <c r="H4" t="s">
        <v>518</v>
      </c>
      <c r="I4" t="s">
        <v>518</v>
      </c>
      <c r="J4" t="s">
        <v>530</v>
      </c>
      <c r="K4" t="s">
        <v>530</v>
      </c>
      <c r="L4" t="s">
        <v>530</v>
      </c>
      <c r="M4" t="s">
        <v>530</v>
      </c>
      <c r="N4" t="s">
        <v>530</v>
      </c>
    </row>
    <row r="5" spans="1:14" x14ac:dyDescent="0.25">
      <c r="A5" t="s">
        <v>511</v>
      </c>
      <c r="B5" t="s">
        <v>531</v>
      </c>
      <c r="C5" t="s">
        <v>532</v>
      </c>
      <c r="D5" t="s">
        <v>533</v>
      </c>
      <c r="E5" t="s">
        <v>534</v>
      </c>
      <c r="F5" t="s">
        <v>535</v>
      </c>
      <c r="G5" t="s">
        <v>536</v>
      </c>
      <c r="H5" t="s">
        <v>518</v>
      </c>
      <c r="I5" t="s">
        <v>518</v>
      </c>
      <c r="J5" t="s">
        <v>530</v>
      </c>
      <c r="K5" t="s">
        <v>530</v>
      </c>
      <c r="L5" t="s">
        <v>530</v>
      </c>
      <c r="M5" t="s">
        <v>530</v>
      </c>
      <c r="N5" t="s">
        <v>530</v>
      </c>
    </row>
    <row r="6" spans="1:14" x14ac:dyDescent="0.25">
      <c r="A6" t="s">
        <v>537</v>
      </c>
      <c r="B6" t="s">
        <v>538</v>
      </c>
      <c r="C6" t="s">
        <v>539</v>
      </c>
      <c r="D6" t="s">
        <v>540</v>
      </c>
      <c r="E6" t="s">
        <v>334</v>
      </c>
      <c r="F6" t="s">
        <v>541</v>
      </c>
      <c r="G6" t="s">
        <v>542</v>
      </c>
      <c r="H6" t="s">
        <v>519</v>
      </c>
      <c r="I6" t="s">
        <v>519</v>
      </c>
    </row>
    <row r="7" spans="1:14" x14ac:dyDescent="0.25">
      <c r="A7" t="s">
        <v>537</v>
      </c>
      <c r="B7" t="s">
        <v>543</v>
      </c>
      <c r="C7" t="s">
        <v>544</v>
      </c>
      <c r="D7" t="s">
        <v>514</v>
      </c>
      <c r="E7" t="s">
        <v>476</v>
      </c>
      <c r="F7" t="s">
        <v>545</v>
      </c>
      <c r="G7" t="s">
        <v>546</v>
      </c>
      <c r="H7" t="s">
        <v>518</v>
      </c>
      <c r="I7" t="s">
        <v>518</v>
      </c>
    </row>
    <row r="8" spans="1:14" x14ac:dyDescent="0.25">
      <c r="A8" t="s">
        <v>537</v>
      </c>
      <c r="B8" t="s">
        <v>538</v>
      </c>
      <c r="C8" t="s">
        <v>547</v>
      </c>
      <c r="D8" t="s">
        <v>548</v>
      </c>
      <c r="E8" t="s">
        <v>484</v>
      </c>
      <c r="F8" t="s">
        <v>549</v>
      </c>
      <c r="G8" t="s">
        <v>550</v>
      </c>
      <c r="H8" t="s">
        <v>519</v>
      </c>
      <c r="I8" t="s">
        <v>519</v>
      </c>
    </row>
    <row r="9" spans="1:14" x14ac:dyDescent="0.25">
      <c r="A9" t="s">
        <v>537</v>
      </c>
      <c r="B9" t="s">
        <v>551</v>
      </c>
      <c r="C9" t="s">
        <v>552</v>
      </c>
      <c r="D9" t="s">
        <v>540</v>
      </c>
      <c r="E9" t="s">
        <v>553</v>
      </c>
      <c r="F9" t="s">
        <v>554</v>
      </c>
      <c r="G9" t="s">
        <v>555</v>
      </c>
      <c r="H9" t="s">
        <v>519</v>
      </c>
      <c r="I9" t="s">
        <v>518</v>
      </c>
      <c r="J9" t="s">
        <v>530</v>
      </c>
      <c r="K9" t="s">
        <v>530</v>
      </c>
      <c r="L9" t="s">
        <v>530</v>
      </c>
      <c r="M9" t="s">
        <v>530</v>
      </c>
      <c r="N9" t="s">
        <v>530</v>
      </c>
    </row>
    <row r="10" spans="1:14" x14ac:dyDescent="0.25">
      <c r="A10" t="s">
        <v>537</v>
      </c>
      <c r="B10" t="s">
        <v>556</v>
      </c>
      <c r="C10" t="s">
        <v>557</v>
      </c>
      <c r="D10" t="s">
        <v>533</v>
      </c>
      <c r="E10" t="s">
        <v>558</v>
      </c>
      <c r="F10" t="s">
        <v>559</v>
      </c>
      <c r="G10" t="s">
        <v>560</v>
      </c>
      <c r="H10" t="s">
        <v>518</v>
      </c>
      <c r="I10" t="s">
        <v>518</v>
      </c>
      <c r="J10" t="s">
        <v>530</v>
      </c>
      <c r="K10" t="s">
        <v>530</v>
      </c>
      <c r="M10" t="s">
        <v>530</v>
      </c>
      <c r="N10" t="s">
        <v>530</v>
      </c>
    </row>
    <row r="11" spans="1:14" x14ac:dyDescent="0.25">
      <c r="A11" t="s">
        <v>537</v>
      </c>
      <c r="B11" t="s">
        <v>561</v>
      </c>
      <c r="C11" t="s">
        <v>562</v>
      </c>
      <c r="D11" t="s">
        <v>533</v>
      </c>
      <c r="E11" t="s">
        <v>563</v>
      </c>
      <c r="F11" t="s">
        <v>564</v>
      </c>
      <c r="G11" t="s">
        <v>565</v>
      </c>
      <c r="H11" t="s">
        <v>519</v>
      </c>
      <c r="I11" t="s">
        <v>518</v>
      </c>
      <c r="J11" t="s">
        <v>530</v>
      </c>
      <c r="K11" t="s">
        <v>530</v>
      </c>
      <c r="L11" t="s">
        <v>530</v>
      </c>
      <c r="M11" t="s">
        <v>530</v>
      </c>
      <c r="N11" t="s">
        <v>530</v>
      </c>
    </row>
    <row r="12" spans="1:14" x14ac:dyDescent="0.25">
      <c r="A12" t="s">
        <v>537</v>
      </c>
      <c r="B12" t="s">
        <v>566</v>
      </c>
      <c r="C12" t="s">
        <v>567</v>
      </c>
      <c r="D12" t="s">
        <v>533</v>
      </c>
      <c r="E12" t="s">
        <v>357</v>
      </c>
      <c r="F12" t="s">
        <v>568</v>
      </c>
      <c r="G12" t="s">
        <v>569</v>
      </c>
      <c r="H12" t="s">
        <v>518</v>
      </c>
      <c r="I12" t="s">
        <v>518</v>
      </c>
      <c r="J12" t="s">
        <v>530</v>
      </c>
      <c r="K12" t="s">
        <v>530</v>
      </c>
      <c r="L12" t="s">
        <v>530</v>
      </c>
      <c r="M12" t="s">
        <v>530</v>
      </c>
      <c r="N12" t="s">
        <v>530</v>
      </c>
    </row>
    <row r="13" spans="1:14" x14ac:dyDescent="0.25">
      <c r="A13" t="s">
        <v>537</v>
      </c>
      <c r="B13" t="s">
        <v>570</v>
      </c>
      <c r="C13" t="s">
        <v>571</v>
      </c>
      <c r="D13" t="s">
        <v>533</v>
      </c>
      <c r="E13" t="s">
        <v>401</v>
      </c>
      <c r="F13" t="s">
        <v>572</v>
      </c>
      <c r="G13" t="s">
        <v>573</v>
      </c>
      <c r="H13" t="s">
        <v>519</v>
      </c>
      <c r="I13" t="s">
        <v>518</v>
      </c>
      <c r="J13" t="s">
        <v>530</v>
      </c>
      <c r="K13" t="s">
        <v>530</v>
      </c>
      <c r="L13" t="s">
        <v>530</v>
      </c>
      <c r="M13" t="s">
        <v>530</v>
      </c>
      <c r="N13" t="s">
        <v>530</v>
      </c>
    </row>
    <row r="14" spans="1:14" x14ac:dyDescent="0.25">
      <c r="A14" t="s">
        <v>537</v>
      </c>
      <c r="B14" t="s">
        <v>574</v>
      </c>
      <c r="C14" t="s">
        <v>575</v>
      </c>
      <c r="D14" t="s">
        <v>514</v>
      </c>
      <c r="E14" t="s">
        <v>576</v>
      </c>
      <c r="F14" t="s">
        <v>577</v>
      </c>
      <c r="G14" t="s">
        <v>578</v>
      </c>
      <c r="H14" t="s">
        <v>518</v>
      </c>
      <c r="I14" t="s">
        <v>518</v>
      </c>
      <c r="M14" t="s">
        <v>530</v>
      </c>
      <c r="N14" t="s">
        <v>530</v>
      </c>
    </row>
    <row r="15" spans="1:14" x14ac:dyDescent="0.25">
      <c r="A15" t="s">
        <v>579</v>
      </c>
      <c r="B15" t="s">
        <v>580</v>
      </c>
      <c r="C15" t="s">
        <v>581</v>
      </c>
      <c r="D15" t="s">
        <v>514</v>
      </c>
      <c r="E15" t="s">
        <v>582</v>
      </c>
      <c r="F15" t="s">
        <v>583</v>
      </c>
      <c r="G15" t="s">
        <v>584</v>
      </c>
      <c r="H15" t="s">
        <v>518</v>
      </c>
      <c r="I15" t="s">
        <v>519</v>
      </c>
    </row>
    <row r="16" spans="1:14" x14ac:dyDescent="0.25">
      <c r="A16" t="s">
        <v>579</v>
      </c>
      <c r="B16" t="s">
        <v>585</v>
      </c>
      <c r="C16" t="s">
        <v>586</v>
      </c>
      <c r="D16" t="s">
        <v>533</v>
      </c>
      <c r="E16" t="s">
        <v>587</v>
      </c>
      <c r="F16" t="s">
        <v>588</v>
      </c>
      <c r="G16" t="s">
        <v>589</v>
      </c>
      <c r="H16" t="s">
        <v>518</v>
      </c>
      <c r="I16" t="s">
        <v>518</v>
      </c>
      <c r="J16" t="s">
        <v>530</v>
      </c>
      <c r="K16" t="s">
        <v>530</v>
      </c>
      <c r="L16" t="s">
        <v>530</v>
      </c>
    </row>
    <row r="17" spans="1:14" x14ac:dyDescent="0.25">
      <c r="A17" t="s">
        <v>579</v>
      </c>
      <c r="B17" t="s">
        <v>590</v>
      </c>
      <c r="C17" t="s">
        <v>591</v>
      </c>
      <c r="D17" t="s">
        <v>533</v>
      </c>
      <c r="E17" t="s">
        <v>411</v>
      </c>
      <c r="F17" t="s">
        <v>592</v>
      </c>
      <c r="G17" t="s">
        <v>593</v>
      </c>
      <c r="H17" t="s">
        <v>519</v>
      </c>
      <c r="I17" t="s">
        <v>518</v>
      </c>
      <c r="J17" t="s">
        <v>530</v>
      </c>
      <c r="K17" t="s">
        <v>530</v>
      </c>
      <c r="L17" t="s">
        <v>530</v>
      </c>
    </row>
    <row r="18" spans="1:14" x14ac:dyDescent="0.25">
      <c r="A18" t="s">
        <v>579</v>
      </c>
      <c r="B18" t="s">
        <v>594</v>
      </c>
      <c r="C18" t="s">
        <v>595</v>
      </c>
      <c r="D18" t="s">
        <v>533</v>
      </c>
      <c r="E18" t="s">
        <v>596</v>
      </c>
      <c r="F18" t="s">
        <v>597</v>
      </c>
      <c r="G18" t="s">
        <v>598</v>
      </c>
      <c r="H18" t="s">
        <v>519</v>
      </c>
      <c r="I18" t="s">
        <v>518</v>
      </c>
      <c r="J18" t="s">
        <v>530</v>
      </c>
      <c r="K18" t="s">
        <v>530</v>
      </c>
      <c r="L18" t="s">
        <v>530</v>
      </c>
      <c r="M18" t="s">
        <v>530</v>
      </c>
      <c r="N18" t="s">
        <v>530</v>
      </c>
    </row>
    <row r="19" spans="1:14" x14ac:dyDescent="0.25">
      <c r="A19" t="s">
        <v>579</v>
      </c>
      <c r="B19" t="s">
        <v>599</v>
      </c>
      <c r="C19" t="s">
        <v>600</v>
      </c>
      <c r="D19" t="s">
        <v>514</v>
      </c>
      <c r="E19" t="s">
        <v>491</v>
      </c>
      <c r="F19" t="s">
        <v>601</v>
      </c>
      <c r="G19" t="s">
        <v>602</v>
      </c>
      <c r="H19" t="s">
        <v>518</v>
      </c>
      <c r="I19" t="s">
        <v>518</v>
      </c>
      <c r="J19" t="s">
        <v>530</v>
      </c>
      <c r="K19" t="s">
        <v>530</v>
      </c>
      <c r="L19" t="s">
        <v>530</v>
      </c>
    </row>
    <row r="20" spans="1:14" x14ac:dyDescent="0.25">
      <c r="A20" t="s">
        <v>579</v>
      </c>
      <c r="B20" t="s">
        <v>603</v>
      </c>
      <c r="C20" t="s">
        <v>604</v>
      </c>
      <c r="D20" t="s">
        <v>533</v>
      </c>
      <c r="E20" t="s">
        <v>605</v>
      </c>
      <c r="F20" t="s">
        <v>606</v>
      </c>
      <c r="G20" t="s">
        <v>607</v>
      </c>
      <c r="H20" t="s">
        <v>518</v>
      </c>
      <c r="I20" t="s">
        <v>519</v>
      </c>
    </row>
    <row r="21" spans="1:14" x14ac:dyDescent="0.25">
      <c r="A21" t="s">
        <v>579</v>
      </c>
      <c r="B21" t="s">
        <v>608</v>
      </c>
      <c r="C21" t="s">
        <v>609</v>
      </c>
      <c r="D21" t="s">
        <v>514</v>
      </c>
      <c r="E21" t="s">
        <v>610</v>
      </c>
      <c r="F21" t="s">
        <v>611</v>
      </c>
      <c r="G21" t="s">
        <v>612</v>
      </c>
      <c r="H21" t="s">
        <v>518</v>
      </c>
      <c r="I21" t="s">
        <v>519</v>
      </c>
    </row>
    <row r="22" spans="1:14" x14ac:dyDescent="0.25">
      <c r="A22" t="s">
        <v>579</v>
      </c>
      <c r="B22" t="s">
        <v>613</v>
      </c>
      <c r="C22" t="s">
        <v>614</v>
      </c>
      <c r="D22" t="s">
        <v>514</v>
      </c>
      <c r="E22" t="s">
        <v>615</v>
      </c>
      <c r="F22" t="s">
        <v>616</v>
      </c>
      <c r="G22" t="s">
        <v>617</v>
      </c>
      <c r="H22" t="s">
        <v>518</v>
      </c>
      <c r="I22" t="s">
        <v>519</v>
      </c>
    </row>
    <row r="23" spans="1:14" x14ac:dyDescent="0.25">
      <c r="A23" t="s">
        <v>579</v>
      </c>
      <c r="B23" t="s">
        <v>618</v>
      </c>
      <c r="C23" t="s">
        <v>575</v>
      </c>
      <c r="D23" t="s">
        <v>514</v>
      </c>
      <c r="E23" t="s">
        <v>576</v>
      </c>
      <c r="F23" t="s">
        <v>619</v>
      </c>
      <c r="G23" t="s">
        <v>620</v>
      </c>
      <c r="H23" t="s">
        <v>519</v>
      </c>
      <c r="I23" t="s">
        <v>518</v>
      </c>
      <c r="M23" t="s">
        <v>530</v>
      </c>
      <c r="N23" t="s">
        <v>530</v>
      </c>
    </row>
    <row r="24" spans="1:14" x14ac:dyDescent="0.25">
      <c r="A24" t="s">
        <v>621</v>
      </c>
      <c r="B24" t="s">
        <v>622</v>
      </c>
      <c r="C24" t="s">
        <v>623</v>
      </c>
      <c r="D24" t="s">
        <v>514</v>
      </c>
      <c r="E24" t="s">
        <v>486</v>
      </c>
      <c r="F24" t="s">
        <v>624</v>
      </c>
      <c r="G24" t="s">
        <v>625</v>
      </c>
      <c r="H24" t="s">
        <v>518</v>
      </c>
      <c r="I24" t="s">
        <v>519</v>
      </c>
    </row>
    <row r="25" spans="1:14" x14ac:dyDescent="0.25">
      <c r="A25" t="s">
        <v>621</v>
      </c>
      <c r="B25" t="s">
        <v>622</v>
      </c>
      <c r="C25" t="s">
        <v>626</v>
      </c>
      <c r="D25" t="s">
        <v>514</v>
      </c>
      <c r="E25" t="s">
        <v>627</v>
      </c>
      <c r="F25" t="s">
        <v>628</v>
      </c>
      <c r="G25" t="s">
        <v>629</v>
      </c>
      <c r="H25" t="s">
        <v>519</v>
      </c>
      <c r="I25" t="s">
        <v>519</v>
      </c>
    </row>
    <row r="26" spans="1:14" x14ac:dyDescent="0.25">
      <c r="A26" t="s">
        <v>621</v>
      </c>
      <c r="B26" t="s">
        <v>630</v>
      </c>
      <c r="C26" t="s">
        <v>631</v>
      </c>
      <c r="D26" t="s">
        <v>514</v>
      </c>
      <c r="E26" t="s">
        <v>632</v>
      </c>
      <c r="F26" t="s">
        <v>633</v>
      </c>
      <c r="G26" t="s">
        <v>634</v>
      </c>
      <c r="H26" t="s">
        <v>518</v>
      </c>
      <c r="I26" t="s">
        <v>519</v>
      </c>
    </row>
    <row r="27" spans="1:14" x14ac:dyDescent="0.25">
      <c r="A27" t="s">
        <v>621</v>
      </c>
      <c r="B27" t="s">
        <v>635</v>
      </c>
      <c r="C27" t="s">
        <v>636</v>
      </c>
      <c r="D27" t="s">
        <v>533</v>
      </c>
      <c r="E27" t="s">
        <v>637</v>
      </c>
      <c r="F27" t="s">
        <v>638</v>
      </c>
      <c r="G27" t="s">
        <v>639</v>
      </c>
      <c r="H27" t="s">
        <v>519</v>
      </c>
      <c r="I27" t="s">
        <v>518</v>
      </c>
      <c r="J27" t="s">
        <v>530</v>
      </c>
      <c r="M27" t="s">
        <v>530</v>
      </c>
      <c r="N27" t="s">
        <v>530</v>
      </c>
    </row>
    <row r="28" spans="1:14" x14ac:dyDescent="0.25">
      <c r="A28" t="s">
        <v>621</v>
      </c>
      <c r="B28" t="s">
        <v>640</v>
      </c>
      <c r="C28" t="s">
        <v>641</v>
      </c>
      <c r="D28" t="s">
        <v>533</v>
      </c>
      <c r="E28" t="s">
        <v>642</v>
      </c>
      <c r="F28" t="s">
        <v>643</v>
      </c>
      <c r="G28" t="s">
        <v>644</v>
      </c>
      <c r="H28" t="s">
        <v>518</v>
      </c>
      <c r="I28" t="s">
        <v>518</v>
      </c>
      <c r="J28" t="s">
        <v>530</v>
      </c>
      <c r="K28" t="s">
        <v>530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zoomScale="85" zoomScaleNormal="85" workbookViewId="0">
      <selection activeCell="C41" sqref="C41"/>
    </sheetView>
  </sheetViews>
  <sheetFormatPr baseColWidth="10" defaultColWidth="9.140625" defaultRowHeight="15" x14ac:dyDescent="0.25"/>
  <cols>
    <col min="1" max="1" width="15.42578125" customWidth="1"/>
    <col min="2" max="2" width="13.140625" customWidth="1"/>
    <col min="3" max="3" width="10.85546875" customWidth="1"/>
    <col min="4" max="4" width="10" customWidth="1"/>
    <col min="5" max="5" width="9.7109375" customWidth="1"/>
    <col min="8" max="8" width="13.5703125" customWidth="1"/>
    <col min="9" max="9" width="10" customWidth="1"/>
    <col min="10" max="10" width="12.140625" customWidth="1"/>
    <col min="11" max="11" width="10.140625" customWidth="1"/>
    <col min="14" max="14" width="5.140625" customWidth="1"/>
  </cols>
  <sheetData>
    <row r="1" spans="1:13" x14ac:dyDescent="0.25">
      <c r="A1" s="10" t="s">
        <v>270</v>
      </c>
    </row>
    <row r="2" spans="1:13" x14ac:dyDescent="0.25">
      <c r="A2" s="4"/>
      <c r="B2" t="s">
        <v>0</v>
      </c>
      <c r="C2" t="s">
        <v>197</v>
      </c>
      <c r="D2" t="s">
        <v>1</v>
      </c>
      <c r="E2" t="s">
        <v>2</v>
      </c>
      <c r="H2" s="4"/>
    </row>
    <row r="3" spans="1:13" x14ac:dyDescent="0.25">
      <c r="A3" s="13" t="s">
        <v>3</v>
      </c>
      <c r="B3" s="14">
        <v>-39.421643000000003</v>
      </c>
      <c r="C3" s="15">
        <v>9.0071530000000006</v>
      </c>
      <c r="D3" s="15">
        <v>-4.3767040000000001</v>
      </c>
      <c r="E3" s="15">
        <v>2.5164090000000001E-5</v>
      </c>
      <c r="H3" s="4"/>
      <c r="L3" s="1"/>
      <c r="M3" s="1"/>
    </row>
    <row r="4" spans="1:13" x14ac:dyDescent="0.25">
      <c r="A4" s="13" t="s">
        <v>4</v>
      </c>
      <c r="B4" s="14">
        <v>21.18441</v>
      </c>
      <c r="C4" s="15">
        <v>12.820600000000001</v>
      </c>
      <c r="D4" s="15">
        <v>1.6523730000000001</v>
      </c>
      <c r="E4" s="15">
        <v>0.1009684</v>
      </c>
      <c r="H4" s="4"/>
      <c r="L4" s="1"/>
      <c r="M4" s="1"/>
    </row>
    <row r="5" spans="1:13" x14ac:dyDescent="0.25">
      <c r="A5" s="13" t="s">
        <v>5</v>
      </c>
      <c r="B5" s="14">
        <v>-56.117507000000003</v>
      </c>
      <c r="C5" s="15">
        <v>15.250360000000001</v>
      </c>
      <c r="D5" s="15">
        <v>-3.6797499999999999</v>
      </c>
      <c r="E5" s="15">
        <v>3.4563939999999999E-4</v>
      </c>
      <c r="H5" s="4"/>
      <c r="L5" s="1"/>
      <c r="M5" s="1"/>
    </row>
    <row r="6" spans="1:13" x14ac:dyDescent="0.25">
      <c r="A6" s="13" t="s">
        <v>6</v>
      </c>
      <c r="B6" s="14">
        <v>-44.002218999999997</v>
      </c>
      <c r="C6" s="15">
        <v>12.81949</v>
      </c>
      <c r="D6" s="15">
        <v>-3.4324460000000001</v>
      </c>
      <c r="E6" s="15">
        <v>8.116334E-4</v>
      </c>
      <c r="H6" s="4"/>
      <c r="L6" s="1"/>
      <c r="M6" s="1"/>
    </row>
    <row r="7" spans="1:13" x14ac:dyDescent="0.25">
      <c r="A7" s="32" t="s">
        <v>239</v>
      </c>
      <c r="B7" s="33">
        <v>35.188017000000002</v>
      </c>
      <c r="C7" s="34">
        <v>13.261649999999999</v>
      </c>
      <c r="D7" s="34">
        <v>2.6533669999999998</v>
      </c>
      <c r="E7" s="34">
        <v>9.0040840000000007E-3</v>
      </c>
      <c r="H7" s="4"/>
      <c r="L7" s="1"/>
      <c r="M7" s="1"/>
    </row>
    <row r="8" spans="1:13" x14ac:dyDescent="0.25">
      <c r="A8" s="32" t="s">
        <v>240</v>
      </c>
      <c r="B8" s="33">
        <v>171.65066100000001</v>
      </c>
      <c r="C8" s="34">
        <v>6.6440300000000004E-4</v>
      </c>
      <c r="D8" s="34">
        <v>258353.2</v>
      </c>
      <c r="E8" s="34">
        <v>0</v>
      </c>
      <c r="H8" s="4"/>
      <c r="L8" s="1"/>
      <c r="M8" s="1"/>
    </row>
    <row r="9" spans="1:13" x14ac:dyDescent="0.25">
      <c r="A9" s="32" t="s">
        <v>241</v>
      </c>
      <c r="B9" s="33">
        <v>-31.235796000000001</v>
      </c>
      <c r="C9" s="33" t="s">
        <v>8</v>
      </c>
      <c r="D9" s="33" t="s">
        <v>8</v>
      </c>
      <c r="E9" s="33" t="s">
        <v>8</v>
      </c>
      <c r="H9" s="4"/>
      <c r="L9" s="1"/>
      <c r="M9" s="1"/>
    </row>
    <row r="10" spans="1:13" x14ac:dyDescent="0.25">
      <c r="A10" s="32" t="s">
        <v>242</v>
      </c>
      <c r="B10" s="33">
        <v>61.909717000000001</v>
      </c>
      <c r="C10" s="33" t="s">
        <v>8</v>
      </c>
      <c r="D10" s="33" t="s">
        <v>8</v>
      </c>
      <c r="E10" s="33" t="s">
        <v>8</v>
      </c>
      <c r="H10" s="4"/>
      <c r="L10" s="1"/>
      <c r="M10" s="1"/>
    </row>
    <row r="11" spans="1:13" x14ac:dyDescent="0.25">
      <c r="A11" s="32" t="s">
        <v>243</v>
      </c>
      <c r="B11" s="33">
        <v>-37.49953</v>
      </c>
      <c r="C11" s="34">
        <v>27.485479999999999</v>
      </c>
      <c r="D11" s="34">
        <v>-1.364339</v>
      </c>
      <c r="E11" s="34">
        <v>0.17491209999999999</v>
      </c>
      <c r="H11" s="4"/>
      <c r="L11" s="1"/>
      <c r="M11" s="1"/>
    </row>
    <row r="12" spans="1:13" x14ac:dyDescent="0.25">
      <c r="A12" s="32" t="s">
        <v>244</v>
      </c>
      <c r="B12" s="33">
        <v>0.85064499999999998</v>
      </c>
      <c r="C12" s="34">
        <v>14.71644</v>
      </c>
      <c r="D12" s="34">
        <v>5.7802369999999999E-2</v>
      </c>
      <c r="E12" s="34">
        <v>0.95399840000000002</v>
      </c>
      <c r="H12" s="4"/>
      <c r="L12" s="1"/>
      <c r="M12" s="1"/>
    </row>
    <row r="13" spans="1:13" x14ac:dyDescent="0.25">
      <c r="A13" s="32" t="s">
        <v>245</v>
      </c>
      <c r="B13" s="33">
        <v>-73.093663000000006</v>
      </c>
      <c r="C13" s="34">
        <v>17.128710000000002</v>
      </c>
      <c r="D13" s="34">
        <v>-4.2673189999999996</v>
      </c>
      <c r="E13" s="34">
        <v>3.8728459999999997E-5</v>
      </c>
      <c r="H13" s="4"/>
      <c r="L13" s="1"/>
      <c r="M13" s="1"/>
    </row>
    <row r="14" spans="1:13" x14ac:dyDescent="0.25">
      <c r="A14" s="32" t="s">
        <v>246</v>
      </c>
      <c r="B14" s="33">
        <v>-40.194611000000002</v>
      </c>
      <c r="C14" s="34">
        <v>8.6262340000000001E-10</v>
      </c>
      <c r="D14" s="34">
        <v>-46595780000</v>
      </c>
      <c r="E14" s="34">
        <v>0</v>
      </c>
      <c r="H14" s="4"/>
      <c r="L14" s="1"/>
      <c r="M14" s="1"/>
    </row>
    <row r="15" spans="1:13" x14ac:dyDescent="0.25">
      <c r="A15" s="32" t="s">
        <v>247</v>
      </c>
      <c r="B15" s="33">
        <v>76.535908000000006</v>
      </c>
      <c r="C15" s="34">
        <v>17.02007</v>
      </c>
      <c r="D15" s="34">
        <v>4.496804</v>
      </c>
      <c r="E15" s="34">
        <v>1.554736E-5</v>
      </c>
      <c r="H15" s="4"/>
      <c r="L15" s="1"/>
      <c r="M15" s="1"/>
    </row>
    <row r="16" spans="1:13" x14ac:dyDescent="0.25">
      <c r="A16" s="32" t="s">
        <v>248</v>
      </c>
      <c r="B16" s="33">
        <v>-40.001674999999999</v>
      </c>
      <c r="C16" s="34">
        <v>23.11232</v>
      </c>
      <c r="D16" s="34">
        <v>-1.7307509999999999</v>
      </c>
      <c r="E16" s="34">
        <v>8.5963849999999994E-2</v>
      </c>
      <c r="H16" s="4"/>
      <c r="L16" s="1"/>
      <c r="M16" s="1"/>
    </row>
    <row r="17" spans="1:13" x14ac:dyDescent="0.25">
      <c r="A17" s="32" t="s">
        <v>249</v>
      </c>
      <c r="B17" s="33">
        <v>-201.30169000000001</v>
      </c>
      <c r="C17" s="34">
        <v>16.278390000000002</v>
      </c>
      <c r="D17" s="34">
        <v>-12.36619</v>
      </c>
      <c r="E17" s="34">
        <v>1.9553330000000001E-23</v>
      </c>
      <c r="H17" s="4"/>
      <c r="L17" s="1"/>
      <c r="M17" s="1"/>
    </row>
    <row r="18" spans="1:13" x14ac:dyDescent="0.25">
      <c r="A18" s="32" t="s">
        <v>250</v>
      </c>
      <c r="B18" s="33">
        <v>94.176187999999996</v>
      </c>
      <c r="C18" s="34">
        <v>6.3128719999999999E-2</v>
      </c>
      <c r="D18" s="34">
        <v>1491.8119999999999</v>
      </c>
      <c r="E18" s="34">
        <v>1.5621280000000001E-267</v>
      </c>
      <c r="H18" s="4"/>
      <c r="L18" s="1"/>
      <c r="M18" s="1"/>
    </row>
    <row r="19" spans="1:13" x14ac:dyDescent="0.25">
      <c r="A19" s="32" t="s">
        <v>251</v>
      </c>
      <c r="B19" s="33">
        <v>-11.911199999999999</v>
      </c>
      <c r="C19" s="34">
        <v>19.027000000000001</v>
      </c>
      <c r="D19" s="34">
        <v>-0.62601549999999995</v>
      </c>
      <c r="E19" s="34">
        <v>0.53244619999999998</v>
      </c>
      <c r="H19" s="4"/>
      <c r="L19" s="1"/>
      <c r="M19" s="1"/>
    </row>
    <row r="20" spans="1:13" x14ac:dyDescent="0.25">
      <c r="A20" s="32" t="s">
        <v>252</v>
      </c>
      <c r="B20" s="33">
        <v>-201.06590499999999</v>
      </c>
      <c r="C20" s="34">
        <v>3.8345490000000002E-10</v>
      </c>
      <c r="D20" s="34">
        <v>-524353400000</v>
      </c>
      <c r="E20" s="34">
        <v>0</v>
      </c>
      <c r="H20" s="4"/>
      <c r="L20" s="1"/>
      <c r="M20" s="1"/>
    </row>
    <row r="21" spans="1:13" x14ac:dyDescent="0.25">
      <c r="A21" s="32" t="s">
        <v>253</v>
      </c>
      <c r="B21" s="33">
        <v>27.293997000000001</v>
      </c>
      <c r="C21" s="34">
        <v>12.37904</v>
      </c>
      <c r="D21" s="34">
        <v>2.2048549999999998</v>
      </c>
      <c r="E21" s="34">
        <v>2.9293929999999999E-2</v>
      </c>
      <c r="H21" s="4"/>
      <c r="L21" s="1"/>
      <c r="M21" s="1"/>
    </row>
    <row r="22" spans="1:13" x14ac:dyDescent="0.25">
      <c r="A22" s="32" t="s">
        <v>254</v>
      </c>
      <c r="B22" s="33">
        <v>93.678505000000001</v>
      </c>
      <c r="C22" s="34">
        <v>17.703109999999999</v>
      </c>
      <c r="D22" s="34">
        <v>5.2916410000000003</v>
      </c>
      <c r="E22" s="34">
        <v>5.2558950000000002E-7</v>
      </c>
      <c r="H22" s="4"/>
      <c r="L22" s="1"/>
      <c r="M22" s="1"/>
    </row>
    <row r="23" spans="1:13" x14ac:dyDescent="0.25">
      <c r="A23" s="32" t="s">
        <v>255</v>
      </c>
      <c r="B23" s="33">
        <v>-28.532005000000002</v>
      </c>
      <c r="C23" s="34">
        <v>4.3454619999999999E-10</v>
      </c>
      <c r="D23" s="34">
        <v>-65659310000</v>
      </c>
      <c r="E23" s="34">
        <v>0</v>
      </c>
      <c r="H23" s="4"/>
      <c r="L23" s="1"/>
      <c r="M23" s="1"/>
    </row>
    <row r="24" spans="1:13" x14ac:dyDescent="0.25">
      <c r="A24" s="32" t="s">
        <v>256</v>
      </c>
      <c r="B24" s="33">
        <v>-32.187483999999998</v>
      </c>
      <c r="C24" s="33" t="s">
        <v>8</v>
      </c>
      <c r="D24" s="33" t="s">
        <v>8</v>
      </c>
      <c r="E24" s="33" t="s">
        <v>8</v>
      </c>
      <c r="H24" s="4"/>
      <c r="L24" s="1"/>
      <c r="M24" s="1"/>
    </row>
    <row r="25" spans="1:13" x14ac:dyDescent="0.25">
      <c r="A25" s="32" t="s">
        <v>257</v>
      </c>
      <c r="B25" s="33">
        <v>-241.38402199999999</v>
      </c>
      <c r="C25" s="34">
        <v>11.70538</v>
      </c>
      <c r="D25" s="34">
        <v>-20.62163</v>
      </c>
      <c r="E25" s="34">
        <v>4.7793280000000003E-42</v>
      </c>
      <c r="H25" s="4"/>
      <c r="L25" s="1"/>
      <c r="M25" s="1"/>
    </row>
    <row r="26" spans="1:13" x14ac:dyDescent="0.25">
      <c r="A26" s="32" t="s">
        <v>258</v>
      </c>
      <c r="B26" s="33">
        <v>53.377567999999997</v>
      </c>
      <c r="C26" s="34">
        <v>13.955629999999999</v>
      </c>
      <c r="D26" s="34">
        <v>3.8248039999999999</v>
      </c>
      <c r="E26" s="34">
        <v>2.055351E-4</v>
      </c>
      <c r="H26" s="4"/>
      <c r="L26" s="1"/>
      <c r="M26" s="1"/>
    </row>
    <row r="27" spans="1:13" x14ac:dyDescent="0.25">
      <c r="A27" s="32" t="s">
        <v>259</v>
      </c>
      <c r="B27" s="33">
        <v>-12.742661</v>
      </c>
      <c r="C27" s="34">
        <v>9.6473960000000005</v>
      </c>
      <c r="D27" s="34">
        <v>-1.3208390000000001</v>
      </c>
      <c r="E27" s="34">
        <v>0.18896789999999999</v>
      </c>
      <c r="H27" s="4"/>
      <c r="L27" s="1"/>
      <c r="M27" s="1"/>
    </row>
    <row r="28" spans="1:13" x14ac:dyDescent="0.25">
      <c r="A28" s="32" t="s">
        <v>260</v>
      </c>
      <c r="B28" s="33">
        <v>-45.775027000000001</v>
      </c>
      <c r="C28" s="34">
        <v>25.546569999999999</v>
      </c>
      <c r="D28" s="34">
        <v>-1.7918270000000001</v>
      </c>
      <c r="E28" s="34">
        <v>7.5580049999999996E-2</v>
      </c>
      <c r="H28" s="4"/>
      <c r="L28" s="1"/>
      <c r="M28" s="1"/>
    </row>
    <row r="29" spans="1:13" x14ac:dyDescent="0.25">
      <c r="A29" s="32" t="s">
        <v>261</v>
      </c>
      <c r="B29" s="33">
        <v>10.798988</v>
      </c>
      <c r="C29" s="34">
        <v>11.105399999999999</v>
      </c>
      <c r="D29" s="34">
        <v>0.97240850000000001</v>
      </c>
      <c r="E29" s="34">
        <v>0.3327253</v>
      </c>
      <c r="H29" s="4"/>
      <c r="L29" s="1"/>
      <c r="M29" s="1"/>
    </row>
    <row r="30" spans="1:13" x14ac:dyDescent="0.25">
      <c r="A30" s="32" t="s">
        <v>262</v>
      </c>
      <c r="B30" s="33">
        <v>273.793633</v>
      </c>
      <c r="C30" s="34">
        <v>1.1445180000000001E-9</v>
      </c>
      <c r="D30" s="34">
        <v>239221800000</v>
      </c>
      <c r="E30" s="34">
        <v>0</v>
      </c>
      <c r="H30" s="4"/>
      <c r="L30" s="1"/>
      <c r="M30" s="1"/>
    </row>
    <row r="31" spans="1:13" x14ac:dyDescent="0.25">
      <c r="A31" s="32" t="s">
        <v>263</v>
      </c>
      <c r="B31" s="33">
        <v>9.0634029999999992</v>
      </c>
      <c r="C31" s="34">
        <v>15.21598</v>
      </c>
      <c r="D31" s="34">
        <v>0.59565020000000002</v>
      </c>
      <c r="E31" s="34">
        <v>0.55248589999999997</v>
      </c>
      <c r="H31" s="4"/>
      <c r="L31" s="1"/>
      <c r="M31" s="1"/>
    </row>
    <row r="32" spans="1:13" x14ac:dyDescent="0.25">
      <c r="A32" s="32" t="s">
        <v>264</v>
      </c>
      <c r="B32" s="33">
        <v>-10.038048</v>
      </c>
      <c r="C32" s="33" t="s">
        <v>8</v>
      </c>
      <c r="D32" s="33" t="s">
        <v>8</v>
      </c>
      <c r="E32" s="33" t="s">
        <v>8</v>
      </c>
      <c r="H32" s="4"/>
      <c r="L32" s="1"/>
      <c r="M32" s="1"/>
    </row>
    <row r="33" spans="1:13" x14ac:dyDescent="0.25">
      <c r="A33" s="32" t="s">
        <v>265</v>
      </c>
      <c r="B33" s="33">
        <v>14.536766999999999</v>
      </c>
      <c r="C33" s="34">
        <v>11.39062</v>
      </c>
      <c r="D33" s="34">
        <v>1.276205</v>
      </c>
      <c r="E33" s="34">
        <v>0.20424900000000001</v>
      </c>
      <c r="H33" s="4"/>
      <c r="L33" s="1"/>
      <c r="M33" s="1"/>
    </row>
    <row r="34" spans="1:13" x14ac:dyDescent="0.25">
      <c r="A34" s="32" t="s">
        <v>266</v>
      </c>
      <c r="B34" s="33">
        <v>66.632355000000004</v>
      </c>
      <c r="C34" s="34">
        <v>28.130880000000001</v>
      </c>
      <c r="D34" s="34">
        <v>2.368655</v>
      </c>
      <c r="E34" s="34">
        <v>1.9385159999999999E-2</v>
      </c>
      <c r="H34" s="4"/>
      <c r="L34" s="1"/>
      <c r="M34" s="1"/>
    </row>
    <row r="35" spans="1:13" x14ac:dyDescent="0.25">
      <c r="A35" s="32" t="s">
        <v>267</v>
      </c>
      <c r="B35" s="33">
        <v>-1.504718</v>
      </c>
      <c r="C35" s="34">
        <v>23.402809999999999</v>
      </c>
      <c r="D35" s="34">
        <v>-6.4296480000000003E-2</v>
      </c>
      <c r="E35" s="34">
        <v>0.94883689999999998</v>
      </c>
      <c r="H35" s="4"/>
      <c r="L35" s="1"/>
      <c r="M35" s="1"/>
    </row>
    <row r="36" spans="1:13" x14ac:dyDescent="0.25">
      <c r="A36" s="5" t="s">
        <v>9</v>
      </c>
      <c r="B36" s="6">
        <v>-60.443095999999997</v>
      </c>
      <c r="C36" s="7">
        <v>17.170919999999999</v>
      </c>
      <c r="D36" s="7">
        <v>-3.520086</v>
      </c>
      <c r="E36" s="7">
        <v>6.0262420000000002E-4</v>
      </c>
      <c r="H36" s="4"/>
      <c r="L36" s="1"/>
      <c r="M36" s="1"/>
    </row>
    <row r="37" spans="1:13" x14ac:dyDescent="0.25">
      <c r="A37" s="5" t="s">
        <v>10</v>
      </c>
      <c r="B37" s="6">
        <v>-33.537156000000003</v>
      </c>
      <c r="C37" s="7">
        <v>17.1568</v>
      </c>
      <c r="D37" s="7">
        <v>-1.954744</v>
      </c>
      <c r="E37" s="7">
        <v>5.284548E-2</v>
      </c>
      <c r="H37" s="4"/>
      <c r="L37" s="1"/>
      <c r="M37" s="1"/>
    </row>
    <row r="38" spans="1:13" x14ac:dyDescent="0.25">
      <c r="A38" s="5" t="s">
        <v>11</v>
      </c>
      <c r="B38" s="6">
        <v>98.838809999999995</v>
      </c>
      <c r="C38" s="7">
        <v>11.72819</v>
      </c>
      <c r="D38" s="7">
        <v>8.4274570000000004</v>
      </c>
      <c r="E38" s="7">
        <v>7.1625450000000005E-14</v>
      </c>
      <c r="H38" s="4"/>
      <c r="L38" s="1"/>
      <c r="M38" s="1"/>
    </row>
    <row r="39" spans="1:13" x14ac:dyDescent="0.25">
      <c r="A39" s="5" t="s">
        <v>12</v>
      </c>
      <c r="B39" s="6">
        <v>-81.233755000000002</v>
      </c>
      <c r="C39" s="7">
        <v>14.019209999999999</v>
      </c>
      <c r="D39" s="7">
        <v>-5.7944599999999999</v>
      </c>
      <c r="E39" s="7">
        <v>5.246554E-8</v>
      </c>
      <c r="H39" s="4"/>
      <c r="L39" s="1"/>
      <c r="M39" s="1"/>
    </row>
    <row r="40" spans="1:13" x14ac:dyDescent="0.25">
      <c r="A40" s="20" t="s">
        <v>13</v>
      </c>
      <c r="B40" s="21">
        <v>-67.609658999999994</v>
      </c>
      <c r="C40" s="22">
        <v>13.895899999999999</v>
      </c>
      <c r="D40" s="22">
        <v>-4.8654409999999997</v>
      </c>
      <c r="E40" s="22">
        <v>3.3694930000000001E-6</v>
      </c>
      <c r="H40" s="4"/>
      <c r="L40" s="1"/>
      <c r="M40" s="1"/>
    </row>
    <row r="41" spans="1:13" x14ac:dyDescent="0.25">
      <c r="A41" s="20" t="s">
        <v>14</v>
      </c>
      <c r="B41" s="21">
        <v>-11.131333</v>
      </c>
      <c r="C41" s="22">
        <v>9.9898199999999999</v>
      </c>
      <c r="D41" s="22">
        <v>-1.114268</v>
      </c>
      <c r="E41" s="22">
        <v>0.26730229999999999</v>
      </c>
      <c r="H41" s="4"/>
      <c r="L41" s="1"/>
      <c r="M41" s="1"/>
    </row>
    <row r="42" spans="1:13" x14ac:dyDescent="0.25">
      <c r="A42" s="20" t="s">
        <v>15</v>
      </c>
      <c r="B42" s="21">
        <v>1.5256400000000001</v>
      </c>
      <c r="C42" s="22">
        <v>9.1123519999999996</v>
      </c>
      <c r="D42" s="22">
        <v>0.1674254</v>
      </c>
      <c r="E42" s="22">
        <v>0.86730589999999996</v>
      </c>
      <c r="H42" s="4"/>
      <c r="L42" s="1"/>
      <c r="M42" s="1"/>
    </row>
    <row r="43" spans="1:13" x14ac:dyDescent="0.25">
      <c r="A43" s="20" t="s">
        <v>16</v>
      </c>
      <c r="B43" s="21">
        <v>9.1415670000000002</v>
      </c>
      <c r="C43" s="22">
        <v>10.517760000000001</v>
      </c>
      <c r="D43" s="22">
        <v>0.86915549999999997</v>
      </c>
      <c r="E43" s="22">
        <v>0.38642789999999999</v>
      </c>
      <c r="H43" s="4"/>
      <c r="L43" s="1"/>
      <c r="M43" s="1"/>
    </row>
    <row r="44" spans="1:13" x14ac:dyDescent="0.25">
      <c r="A44" s="5" t="s">
        <v>17</v>
      </c>
      <c r="B44" s="6">
        <v>41.792803999999997</v>
      </c>
      <c r="C44" s="7">
        <v>15.94069</v>
      </c>
      <c r="D44" s="7">
        <v>2.6217700000000002</v>
      </c>
      <c r="E44" s="7">
        <v>9.8338550000000007E-3</v>
      </c>
      <c r="H44" s="4"/>
      <c r="L44" s="1"/>
      <c r="M44" s="1"/>
    </row>
    <row r="45" spans="1:13" x14ac:dyDescent="0.25">
      <c r="A45" s="5" t="s">
        <v>18</v>
      </c>
      <c r="B45" s="6">
        <v>32.163418999999998</v>
      </c>
      <c r="C45" s="7">
        <v>13.05372</v>
      </c>
      <c r="D45" s="7">
        <v>2.4639280000000001</v>
      </c>
      <c r="E45" s="7">
        <v>1.510183E-2</v>
      </c>
      <c r="H45" s="4"/>
      <c r="L45" s="1"/>
      <c r="M45" s="1"/>
    </row>
    <row r="46" spans="1:13" x14ac:dyDescent="0.25">
      <c r="A46" s="5" t="s">
        <v>19</v>
      </c>
      <c r="B46" s="6">
        <v>-12.562151</v>
      </c>
      <c r="C46" s="7">
        <v>11.35122</v>
      </c>
      <c r="D46" s="7">
        <v>-1.1066780000000001</v>
      </c>
      <c r="E46" s="7">
        <v>0.27055839999999998</v>
      </c>
      <c r="H46" s="4"/>
      <c r="L46" s="1"/>
      <c r="M46" s="1"/>
    </row>
    <row r="47" spans="1:13" x14ac:dyDescent="0.25">
      <c r="A47" s="5" t="s">
        <v>20</v>
      </c>
      <c r="B47" s="6">
        <v>17.068978000000001</v>
      </c>
      <c r="C47" s="7">
        <v>8.366968</v>
      </c>
      <c r="D47" s="7">
        <v>2.0400429999999998</v>
      </c>
      <c r="E47" s="7">
        <v>4.3452829999999998E-2</v>
      </c>
      <c r="H47" s="4"/>
      <c r="L47" s="1"/>
      <c r="M47" s="1"/>
    </row>
    <row r="48" spans="1:13" x14ac:dyDescent="0.25">
      <c r="A48" s="35" t="s">
        <v>21</v>
      </c>
      <c r="B48" s="36">
        <v>-71.117469</v>
      </c>
      <c r="C48" s="37">
        <v>14.081569999999999</v>
      </c>
      <c r="D48" s="37">
        <v>-5.0503920000000004</v>
      </c>
      <c r="E48" s="37">
        <v>1.5217500000000001E-6</v>
      </c>
      <c r="H48" s="4"/>
      <c r="L48" s="1"/>
      <c r="M48" s="1"/>
    </row>
    <row r="49" spans="1:13" x14ac:dyDescent="0.25">
      <c r="A49" s="35" t="s">
        <v>22</v>
      </c>
      <c r="B49" s="36">
        <v>109.964072</v>
      </c>
      <c r="C49" s="37">
        <v>15.9788</v>
      </c>
      <c r="D49" s="37">
        <v>6.8818720000000004</v>
      </c>
      <c r="E49" s="37">
        <v>2.5356689999999998E-10</v>
      </c>
      <c r="H49" s="4"/>
      <c r="L49" s="1"/>
      <c r="M49" s="1"/>
    </row>
    <row r="50" spans="1:13" x14ac:dyDescent="0.25">
      <c r="A50" s="35" t="s">
        <v>23</v>
      </c>
      <c r="B50" s="36">
        <v>-140.961611</v>
      </c>
      <c r="C50" s="37">
        <v>13.215299999999999</v>
      </c>
      <c r="D50" s="37">
        <v>-10.666550000000001</v>
      </c>
      <c r="E50" s="37">
        <v>2.7698579999999999E-19</v>
      </c>
      <c r="H50" s="4"/>
      <c r="L50" s="1"/>
      <c r="M50" s="1"/>
    </row>
    <row r="51" spans="1:13" x14ac:dyDescent="0.25">
      <c r="A51" s="35" t="s">
        <v>24</v>
      </c>
      <c r="B51" s="36">
        <v>25.657785000000001</v>
      </c>
      <c r="C51" s="37">
        <v>11.62533</v>
      </c>
      <c r="D51" s="37">
        <v>2.2070590000000001</v>
      </c>
      <c r="E51" s="37">
        <v>2.9135669999999999E-2</v>
      </c>
      <c r="H51" s="4"/>
      <c r="L51" s="1"/>
      <c r="M51" s="1"/>
    </row>
    <row r="52" spans="1:13" x14ac:dyDescent="0.25">
      <c r="A52" s="20" t="s">
        <v>25</v>
      </c>
      <c r="B52" s="21">
        <v>30.828157000000001</v>
      </c>
      <c r="C52" s="22">
        <v>10.02092</v>
      </c>
      <c r="D52" s="22">
        <v>3.0763790000000002</v>
      </c>
      <c r="E52" s="22">
        <v>2.5746789999999999E-3</v>
      </c>
      <c r="H52" s="4"/>
      <c r="L52" s="1"/>
      <c r="M52" s="1"/>
    </row>
    <row r="53" spans="1:13" x14ac:dyDescent="0.25">
      <c r="A53" s="20" t="s">
        <v>26</v>
      </c>
      <c r="B53" s="21">
        <v>2.9176989999999998</v>
      </c>
      <c r="C53" s="22">
        <v>8.9182570000000005</v>
      </c>
      <c r="D53" s="22">
        <v>0.32716020000000001</v>
      </c>
      <c r="E53" s="22">
        <v>0.74409389999999997</v>
      </c>
      <c r="H53" s="4"/>
      <c r="L53" s="1"/>
      <c r="M53" s="1"/>
    </row>
    <row r="54" spans="1:13" x14ac:dyDescent="0.25">
      <c r="A54" s="20" t="s">
        <v>27</v>
      </c>
      <c r="B54" s="21">
        <v>-22.865480999999999</v>
      </c>
      <c r="C54" s="22">
        <v>7.60832</v>
      </c>
      <c r="D54" s="22">
        <v>-3.0053260000000002</v>
      </c>
      <c r="E54" s="22">
        <v>3.2066719999999998E-3</v>
      </c>
      <c r="H54" s="4"/>
      <c r="L54" s="1"/>
      <c r="M54" s="1"/>
    </row>
    <row r="55" spans="1:13" x14ac:dyDescent="0.25">
      <c r="A55" s="20" t="s">
        <v>28</v>
      </c>
      <c r="B55" s="21">
        <v>17.106404000000001</v>
      </c>
      <c r="C55" s="22">
        <v>10.083349999999999</v>
      </c>
      <c r="D55" s="22">
        <v>1.6964999999999999</v>
      </c>
      <c r="E55" s="22">
        <v>9.2280109999999999E-2</v>
      </c>
      <c r="H55" s="4"/>
      <c r="L55" s="1"/>
      <c r="M55" s="1"/>
    </row>
    <row r="56" spans="1:13" x14ac:dyDescent="0.25">
      <c r="A56" s="5" t="s">
        <v>29</v>
      </c>
      <c r="B56" s="6">
        <v>73.712112000000005</v>
      </c>
      <c r="C56" s="7">
        <v>15.88729</v>
      </c>
      <c r="D56" s="7">
        <v>4.639691</v>
      </c>
      <c r="E56" s="7">
        <v>8.6726829999999993E-6</v>
      </c>
      <c r="H56" s="4"/>
      <c r="L56" s="1"/>
      <c r="M56" s="1"/>
    </row>
    <row r="57" spans="1:13" x14ac:dyDescent="0.25">
      <c r="A57" s="5" t="s">
        <v>30</v>
      </c>
      <c r="B57" s="6">
        <v>-57.612991999999998</v>
      </c>
      <c r="C57" s="7">
        <v>11.9983</v>
      </c>
      <c r="D57" s="7">
        <v>-4.8017620000000001</v>
      </c>
      <c r="E57" s="7">
        <v>4.4116899999999998E-6</v>
      </c>
      <c r="H57" s="4"/>
      <c r="L57" s="1"/>
      <c r="M57" s="1"/>
    </row>
    <row r="58" spans="1:13" x14ac:dyDescent="0.25">
      <c r="A58" s="5" t="s">
        <v>31</v>
      </c>
      <c r="B58" s="6">
        <v>22.36786</v>
      </c>
      <c r="C58" s="7">
        <v>9.6492190000000004</v>
      </c>
      <c r="D58" s="7">
        <v>2.318101</v>
      </c>
      <c r="E58" s="7">
        <v>2.2068629999999999E-2</v>
      </c>
      <c r="H58" s="4"/>
      <c r="L58" s="1"/>
      <c r="M58" s="1"/>
    </row>
    <row r="59" spans="1:13" x14ac:dyDescent="0.25">
      <c r="A59" s="5" t="s">
        <v>32</v>
      </c>
      <c r="B59" s="6">
        <v>26.463854999999999</v>
      </c>
      <c r="C59" s="7">
        <v>8.8443529999999999</v>
      </c>
      <c r="D59" s="7">
        <v>2.992175</v>
      </c>
      <c r="E59" s="7">
        <v>3.3382820000000001E-3</v>
      </c>
      <c r="H59" s="4"/>
      <c r="L59" s="1"/>
      <c r="M59" s="1"/>
    </row>
    <row r="60" spans="1:13" x14ac:dyDescent="0.25">
      <c r="A60" s="20" t="s">
        <v>33</v>
      </c>
      <c r="B60" s="21">
        <v>99.498380999999995</v>
      </c>
      <c r="C60" s="22">
        <v>12.61787</v>
      </c>
      <c r="D60" s="22">
        <v>7.8855120000000003</v>
      </c>
      <c r="E60" s="22">
        <v>1.33587E-12</v>
      </c>
      <c r="H60" s="4"/>
      <c r="L60" s="1"/>
      <c r="M60" s="1"/>
    </row>
    <row r="61" spans="1:13" x14ac:dyDescent="0.25">
      <c r="A61" s="20" t="s">
        <v>34</v>
      </c>
      <c r="B61" s="21">
        <v>22.797445</v>
      </c>
      <c r="C61" s="22">
        <v>13.809089999999999</v>
      </c>
      <c r="D61" s="22">
        <v>1.650901</v>
      </c>
      <c r="E61" s="22">
        <v>0.1012691</v>
      </c>
      <c r="H61" s="4"/>
      <c r="L61" s="1"/>
      <c r="M61" s="1"/>
    </row>
    <row r="62" spans="1:13" x14ac:dyDescent="0.25">
      <c r="A62" s="20" t="s">
        <v>35</v>
      </c>
      <c r="B62" s="21">
        <v>43.684032999999999</v>
      </c>
      <c r="C62" s="22">
        <v>11.24624</v>
      </c>
      <c r="D62" s="22">
        <v>3.8843239999999999</v>
      </c>
      <c r="E62" s="22">
        <v>1.653972E-4</v>
      </c>
      <c r="H62" s="4"/>
      <c r="L62" s="1"/>
      <c r="M62" s="1"/>
    </row>
    <row r="63" spans="1:13" x14ac:dyDescent="0.25">
      <c r="A63" s="20" t="s">
        <v>36</v>
      </c>
      <c r="B63" s="21">
        <v>-25.880666000000002</v>
      </c>
      <c r="C63" s="22">
        <v>10.244300000000001</v>
      </c>
      <c r="D63" s="22">
        <v>-2.526348</v>
      </c>
      <c r="E63" s="22">
        <v>1.277438E-2</v>
      </c>
      <c r="H63" s="4"/>
      <c r="L63" s="1"/>
      <c r="M63" s="1"/>
    </row>
    <row r="64" spans="1:13" x14ac:dyDescent="0.25">
      <c r="A64" s="42" t="s">
        <v>37</v>
      </c>
      <c r="B64" s="43">
        <v>-4.5757310000000002</v>
      </c>
      <c r="C64" s="44">
        <v>11.553839999999999</v>
      </c>
      <c r="D64" s="44">
        <v>-0.39603569999999999</v>
      </c>
      <c r="E64" s="44">
        <v>0.69275390000000003</v>
      </c>
      <c r="H64" s="4"/>
      <c r="L64" s="1"/>
      <c r="M64" s="1"/>
    </row>
    <row r="65" spans="1:13" x14ac:dyDescent="0.25">
      <c r="A65" s="42" t="s">
        <v>38</v>
      </c>
      <c r="B65" s="43">
        <v>33.999926000000002</v>
      </c>
      <c r="C65" s="44">
        <v>12.535410000000001</v>
      </c>
      <c r="D65" s="44">
        <v>2.7123110000000001</v>
      </c>
      <c r="E65" s="44">
        <v>7.62336E-3</v>
      </c>
      <c r="H65" s="4"/>
      <c r="L65" s="1"/>
      <c r="M65" s="1"/>
    </row>
    <row r="66" spans="1:13" x14ac:dyDescent="0.25">
      <c r="A66" s="42" t="s">
        <v>39</v>
      </c>
      <c r="B66" s="43">
        <v>10.514756999999999</v>
      </c>
      <c r="C66" s="44">
        <v>8.2779539999999994</v>
      </c>
      <c r="D66" s="44">
        <v>1.2702119999999999</v>
      </c>
      <c r="E66" s="44">
        <v>0.20636840000000001</v>
      </c>
      <c r="H66" s="4"/>
      <c r="L66" s="1"/>
      <c r="M66" s="1"/>
    </row>
    <row r="67" spans="1:13" x14ac:dyDescent="0.25">
      <c r="A67" s="42" t="s">
        <v>40</v>
      </c>
      <c r="B67" s="43">
        <v>-10.310616</v>
      </c>
      <c r="C67" s="44">
        <v>8.4068009999999997</v>
      </c>
      <c r="D67" s="44">
        <v>-1.226461</v>
      </c>
      <c r="E67" s="44">
        <v>0.22233040000000001</v>
      </c>
      <c r="H67" s="4"/>
      <c r="L67" s="1"/>
      <c r="M67" s="1"/>
    </row>
    <row r="68" spans="1:13" x14ac:dyDescent="0.25">
      <c r="A68" s="42" t="s">
        <v>41</v>
      </c>
      <c r="B68" s="43">
        <v>28.635165000000001</v>
      </c>
      <c r="C68" s="44">
        <v>14.08614</v>
      </c>
      <c r="D68" s="44">
        <v>2.032861</v>
      </c>
      <c r="E68" s="44">
        <v>4.4184519999999998E-2</v>
      </c>
      <c r="H68" s="4"/>
      <c r="L68" s="1"/>
      <c r="M68" s="1"/>
    </row>
    <row r="69" spans="1:13" x14ac:dyDescent="0.25">
      <c r="A69" s="42" t="s">
        <v>42</v>
      </c>
      <c r="B69" s="43">
        <v>66.267606999999998</v>
      </c>
      <c r="C69" s="44">
        <v>12.103289999999999</v>
      </c>
      <c r="D69" s="44">
        <v>5.4751729999999998</v>
      </c>
      <c r="E69" s="44">
        <v>2.2970800000000001E-7</v>
      </c>
      <c r="H69" s="4"/>
      <c r="L69" s="1"/>
      <c r="M69" s="1"/>
    </row>
    <row r="70" spans="1:13" x14ac:dyDescent="0.25">
      <c r="A70" s="42" t="s">
        <v>43</v>
      </c>
      <c r="B70" s="43">
        <v>14.925428</v>
      </c>
      <c r="C70" s="44">
        <v>9.511533</v>
      </c>
      <c r="D70" s="44">
        <v>1.5691930000000001</v>
      </c>
      <c r="E70" s="44">
        <v>0.119131</v>
      </c>
      <c r="H70" s="4"/>
      <c r="L70" s="1"/>
      <c r="M70" s="1"/>
    </row>
    <row r="71" spans="1:13" x14ac:dyDescent="0.25">
      <c r="A71" s="42" t="s">
        <v>44</v>
      </c>
      <c r="B71" s="43">
        <v>9.7612570000000005</v>
      </c>
      <c r="C71" s="44">
        <v>11.22357</v>
      </c>
      <c r="D71" s="44">
        <v>0.86971080000000001</v>
      </c>
      <c r="E71" s="44">
        <v>0.38612540000000001</v>
      </c>
      <c r="H71" s="4"/>
      <c r="L71" s="1"/>
      <c r="M71" s="1"/>
    </row>
    <row r="72" spans="1:13" x14ac:dyDescent="0.25">
      <c r="A72" s="42" t="s">
        <v>45</v>
      </c>
      <c r="B72" s="43">
        <v>35.094526999999999</v>
      </c>
      <c r="C72" s="44">
        <v>12.244770000000001</v>
      </c>
      <c r="D72" s="44">
        <v>2.8660830000000002</v>
      </c>
      <c r="E72" s="44">
        <v>4.8777819999999998E-3</v>
      </c>
      <c r="H72" s="4"/>
      <c r="L72" s="1"/>
      <c r="M72" s="1"/>
    </row>
    <row r="73" spans="1:13" x14ac:dyDescent="0.25">
      <c r="A73" s="42" t="s">
        <v>46</v>
      </c>
      <c r="B73" s="43">
        <v>11.648332999999999</v>
      </c>
      <c r="C73" s="44">
        <v>13.245139999999999</v>
      </c>
      <c r="D73" s="44">
        <v>0.87944169999999999</v>
      </c>
      <c r="E73" s="44">
        <v>0.3808494</v>
      </c>
      <c r="H73" s="4"/>
      <c r="L73" s="1"/>
      <c r="M73" s="1"/>
    </row>
    <row r="74" spans="1:13" x14ac:dyDescent="0.25">
      <c r="A74" s="42" t="s">
        <v>47</v>
      </c>
      <c r="B74" s="43">
        <v>58.752876999999998</v>
      </c>
      <c r="C74" s="44">
        <v>10.06127</v>
      </c>
      <c r="D74" s="44">
        <v>5.8395060000000001</v>
      </c>
      <c r="E74" s="44">
        <v>4.2446609999999998E-8</v>
      </c>
      <c r="H74" s="4"/>
      <c r="L74" s="1"/>
      <c r="M74" s="1"/>
    </row>
    <row r="75" spans="1:13" x14ac:dyDescent="0.25">
      <c r="A75" s="42" t="s">
        <v>48</v>
      </c>
      <c r="B75" s="43">
        <v>-50.050310000000003</v>
      </c>
      <c r="C75" s="44">
        <v>9.7597900000000006</v>
      </c>
      <c r="D75" s="44">
        <v>-5.1282160000000001</v>
      </c>
      <c r="E75" s="44">
        <v>1.0833930000000001E-6</v>
      </c>
      <c r="H75" s="4"/>
      <c r="L75" s="1"/>
      <c r="M75" s="1"/>
    </row>
    <row r="76" spans="1:13" x14ac:dyDescent="0.25">
      <c r="A76" s="42" t="s">
        <v>49</v>
      </c>
      <c r="B76" s="43">
        <v>-37.122644000000001</v>
      </c>
      <c r="C76" s="44">
        <v>12.80165</v>
      </c>
      <c r="D76" s="44">
        <v>-2.899832</v>
      </c>
      <c r="E76" s="44">
        <v>4.4120239999999996E-3</v>
      </c>
      <c r="H76" s="4"/>
      <c r="L76" s="1"/>
      <c r="M76" s="1"/>
    </row>
    <row r="77" spans="1:13" x14ac:dyDescent="0.25">
      <c r="A77" s="42" t="s">
        <v>50</v>
      </c>
      <c r="B77" s="43">
        <v>-55.255560000000003</v>
      </c>
      <c r="C77" s="44">
        <v>11.0524</v>
      </c>
      <c r="D77" s="44">
        <v>-4.9994180000000004</v>
      </c>
      <c r="E77" s="44">
        <v>1.897852E-6</v>
      </c>
      <c r="H77" s="4"/>
      <c r="L77" s="1"/>
      <c r="M77" s="1"/>
    </row>
    <row r="78" spans="1:13" x14ac:dyDescent="0.25">
      <c r="A78" s="42" t="s">
        <v>51</v>
      </c>
      <c r="B78" s="43">
        <v>-45.454951999999999</v>
      </c>
      <c r="C78" s="44">
        <v>8.1081690000000002</v>
      </c>
      <c r="D78" s="44">
        <v>-5.6060689999999997</v>
      </c>
      <c r="E78" s="44">
        <v>1.2608060000000001E-7</v>
      </c>
      <c r="H78" s="4"/>
      <c r="L78" s="1"/>
      <c r="M78" s="1"/>
    </row>
    <row r="79" spans="1:13" x14ac:dyDescent="0.25">
      <c r="A79" s="42" t="s">
        <v>52</v>
      </c>
      <c r="B79" s="43">
        <v>3.794054</v>
      </c>
      <c r="C79" s="44">
        <v>6.935956</v>
      </c>
      <c r="D79" s="44">
        <v>0.54701239999999995</v>
      </c>
      <c r="E79" s="44">
        <v>0.58534549999999996</v>
      </c>
      <c r="H79" s="4"/>
      <c r="L79" s="1"/>
      <c r="M79" s="1"/>
    </row>
    <row r="80" spans="1:13" x14ac:dyDescent="0.25">
      <c r="A80" s="42" t="s">
        <v>53</v>
      </c>
      <c r="B80" s="43">
        <v>-4.1430759999999998</v>
      </c>
      <c r="C80" s="44">
        <v>12.94407</v>
      </c>
      <c r="D80" s="44">
        <v>-0.3200751</v>
      </c>
      <c r="E80" s="44">
        <v>0.74944580000000005</v>
      </c>
      <c r="H80" s="4"/>
      <c r="L80" s="1"/>
      <c r="M80" s="1"/>
    </row>
    <row r="81" spans="1:13" x14ac:dyDescent="0.25">
      <c r="A81" s="42" t="s">
        <v>54</v>
      </c>
      <c r="B81" s="43">
        <v>-4.3103590000000001</v>
      </c>
      <c r="C81" s="44">
        <v>10.61383</v>
      </c>
      <c r="D81" s="44">
        <v>-0.40610760000000001</v>
      </c>
      <c r="E81" s="44">
        <v>0.68535789999999996</v>
      </c>
      <c r="H81" s="4"/>
      <c r="L81" s="1"/>
      <c r="M81" s="1"/>
    </row>
    <row r="82" spans="1:13" x14ac:dyDescent="0.25">
      <c r="A82" s="42" t="s">
        <v>55</v>
      </c>
      <c r="B82" s="43">
        <v>43.907609999999998</v>
      </c>
      <c r="C82" s="44">
        <v>8.3740729999999992</v>
      </c>
      <c r="D82" s="44">
        <v>5.2432800000000004</v>
      </c>
      <c r="E82" s="44">
        <v>6.5193169999999996E-7</v>
      </c>
      <c r="H82" s="4"/>
      <c r="L82" s="1"/>
      <c r="M82" s="1"/>
    </row>
    <row r="83" spans="1:13" x14ac:dyDescent="0.25">
      <c r="A83" s="42" t="s">
        <v>56</v>
      </c>
      <c r="B83" s="43">
        <v>-34.733975999999998</v>
      </c>
      <c r="C83" s="44">
        <v>10.877470000000001</v>
      </c>
      <c r="D83" s="44">
        <v>-3.193203</v>
      </c>
      <c r="E83" s="44">
        <v>1.780483E-3</v>
      </c>
      <c r="H83" s="4"/>
      <c r="L83" s="1"/>
      <c r="M83" s="1"/>
    </row>
    <row r="84" spans="1:13" x14ac:dyDescent="0.25">
      <c r="A84" s="32" t="s">
        <v>57</v>
      </c>
      <c r="B84" s="33">
        <v>72.063891999999996</v>
      </c>
      <c r="C84" s="34">
        <v>17.580110000000001</v>
      </c>
      <c r="D84" s="34">
        <v>4.0991720000000003</v>
      </c>
      <c r="E84" s="34">
        <v>7.4085310000000001E-5</v>
      </c>
      <c r="H84" s="4"/>
      <c r="L84" s="1"/>
      <c r="M84" s="1"/>
    </row>
    <row r="85" spans="1:13" x14ac:dyDescent="0.25">
      <c r="A85" s="32" t="s">
        <v>58</v>
      </c>
      <c r="B85" s="33">
        <v>57.341858999999999</v>
      </c>
      <c r="C85" s="34">
        <v>12.493919999999999</v>
      </c>
      <c r="D85" s="34">
        <v>4.5895809999999999</v>
      </c>
      <c r="E85" s="34">
        <v>1.065686E-5</v>
      </c>
      <c r="H85" s="4"/>
      <c r="L85" s="1"/>
      <c r="M85" s="1"/>
    </row>
    <row r="86" spans="1:13" x14ac:dyDescent="0.25">
      <c r="A86" s="32" t="s">
        <v>59</v>
      </c>
      <c r="B86" s="33">
        <v>-13.157629</v>
      </c>
      <c r="C86" s="34">
        <v>12.81706</v>
      </c>
      <c r="D86" s="34">
        <v>-1.0265709999999999</v>
      </c>
      <c r="E86" s="34">
        <v>0.30660480000000001</v>
      </c>
      <c r="H86" s="4"/>
      <c r="L86" s="1"/>
      <c r="M86" s="1"/>
    </row>
    <row r="87" spans="1:13" x14ac:dyDescent="0.25">
      <c r="A87" s="32" t="s">
        <v>60</v>
      </c>
      <c r="B87" s="33">
        <v>28.50055</v>
      </c>
      <c r="C87" s="34">
        <v>12.93727</v>
      </c>
      <c r="D87" s="34">
        <v>2.2029809999999999</v>
      </c>
      <c r="E87" s="34">
        <v>2.9429090000000001E-2</v>
      </c>
      <c r="H87" s="4"/>
      <c r="L87" s="1"/>
      <c r="M87" s="1"/>
    </row>
    <row r="88" spans="1:13" x14ac:dyDescent="0.25">
      <c r="A88" s="32" t="s">
        <v>61</v>
      </c>
      <c r="B88" s="33">
        <v>50.998265000000004</v>
      </c>
      <c r="C88" s="34">
        <v>10.388</v>
      </c>
      <c r="D88" s="34">
        <v>4.9093450000000001</v>
      </c>
      <c r="E88" s="34">
        <v>2.794611E-6</v>
      </c>
      <c r="H88" s="4"/>
      <c r="L88" s="1"/>
      <c r="M88" s="1"/>
    </row>
    <row r="89" spans="1:13" x14ac:dyDescent="0.25">
      <c r="A89" s="32" t="s">
        <v>62</v>
      </c>
      <c r="B89" s="33">
        <v>-27.405497</v>
      </c>
      <c r="C89" s="34">
        <v>9.7893810000000006</v>
      </c>
      <c r="D89" s="34">
        <v>-2.7995130000000001</v>
      </c>
      <c r="E89" s="34">
        <v>5.9308299999999998E-3</v>
      </c>
      <c r="H89" s="4"/>
      <c r="L89" s="1"/>
      <c r="M89" s="1"/>
    </row>
    <row r="90" spans="1:13" x14ac:dyDescent="0.25">
      <c r="A90" s="25" t="s">
        <v>63</v>
      </c>
      <c r="B90" s="26">
        <v>20.415175999999999</v>
      </c>
      <c r="C90" s="27">
        <v>22.37912</v>
      </c>
      <c r="D90" s="27">
        <v>0.91224229999999995</v>
      </c>
      <c r="E90" s="27">
        <v>0.36339719999999998</v>
      </c>
      <c r="H90" s="4"/>
      <c r="L90" s="1"/>
      <c r="M90" s="1"/>
    </row>
    <row r="91" spans="1:13" x14ac:dyDescent="0.25">
      <c r="A91" s="25" t="s">
        <v>64</v>
      </c>
      <c r="B91" s="26">
        <v>-80.599380999999994</v>
      </c>
      <c r="C91" s="27">
        <v>10.14204</v>
      </c>
      <c r="D91" s="27">
        <v>-7.9470539999999996</v>
      </c>
      <c r="E91" s="27">
        <v>9.6091559999999999E-13</v>
      </c>
      <c r="H91" s="4"/>
      <c r="L91" s="1"/>
      <c r="M91" s="1"/>
    </row>
    <row r="92" spans="1:13" x14ac:dyDescent="0.25">
      <c r="A92" s="25" t="s">
        <v>65</v>
      </c>
      <c r="B92" s="26">
        <v>-12.929907999999999</v>
      </c>
      <c r="C92" s="27">
        <v>9.6217539999999993</v>
      </c>
      <c r="D92" s="27">
        <v>-1.34382</v>
      </c>
      <c r="E92" s="27">
        <v>0.18144070000000001</v>
      </c>
      <c r="H92" s="4"/>
      <c r="L92" s="1"/>
      <c r="M92" s="1"/>
    </row>
    <row r="93" spans="1:13" x14ac:dyDescent="0.25">
      <c r="A93" s="25" t="s">
        <v>66</v>
      </c>
      <c r="B93" s="26">
        <v>6.4109069999999999</v>
      </c>
      <c r="C93" s="27">
        <v>7.5605019999999996</v>
      </c>
      <c r="D93" s="27">
        <v>0.84794720000000001</v>
      </c>
      <c r="E93" s="27">
        <v>0.3980881</v>
      </c>
      <c r="H93" s="4"/>
      <c r="L93" s="1"/>
      <c r="M93" s="1"/>
    </row>
    <row r="94" spans="1:13" x14ac:dyDescent="0.25">
      <c r="A94" s="20" t="s">
        <v>67</v>
      </c>
      <c r="B94" s="21">
        <v>25.874089000000001</v>
      </c>
      <c r="C94" s="22">
        <v>21.752079999999999</v>
      </c>
      <c r="D94" s="22">
        <v>1.1894990000000001</v>
      </c>
      <c r="E94" s="22">
        <v>0.23649780000000001</v>
      </c>
      <c r="H94" s="4"/>
      <c r="L94" s="1"/>
      <c r="M94" s="1"/>
    </row>
    <row r="95" spans="1:13" x14ac:dyDescent="0.25">
      <c r="A95" s="20" t="s">
        <v>68</v>
      </c>
      <c r="B95" s="21">
        <v>73.752302</v>
      </c>
      <c r="C95" s="22">
        <v>11.811030000000001</v>
      </c>
      <c r="D95" s="22">
        <v>6.2443559999999998</v>
      </c>
      <c r="E95" s="22">
        <v>6.0904490000000003E-9</v>
      </c>
      <c r="H95" s="4"/>
      <c r="L95" s="1"/>
      <c r="M95" s="1"/>
    </row>
    <row r="96" spans="1:13" x14ac:dyDescent="0.25">
      <c r="A96" s="20" t="s">
        <v>69</v>
      </c>
      <c r="B96" s="21">
        <v>21.984123</v>
      </c>
      <c r="C96" s="22">
        <v>11.22667</v>
      </c>
      <c r="D96" s="22">
        <v>1.958205</v>
      </c>
      <c r="E96" s="22">
        <v>5.2433319999999999E-2</v>
      </c>
      <c r="H96" s="4"/>
      <c r="L96" s="1"/>
      <c r="M96" s="1"/>
    </row>
    <row r="97" spans="1:13" x14ac:dyDescent="0.25">
      <c r="A97" s="20" t="s">
        <v>70</v>
      </c>
      <c r="B97" s="21">
        <v>-19.576438</v>
      </c>
      <c r="C97" s="22">
        <v>10.31434</v>
      </c>
      <c r="D97" s="22">
        <v>-1.8979820000000001</v>
      </c>
      <c r="E97" s="22">
        <v>6.0004429999999997E-2</v>
      </c>
      <c r="H97" s="4"/>
      <c r="L97" s="1"/>
      <c r="M97" s="1"/>
    </row>
    <row r="98" spans="1:13" x14ac:dyDescent="0.25">
      <c r="A98" s="20" t="s">
        <v>71</v>
      </c>
      <c r="B98" s="21">
        <v>88.064983999999995</v>
      </c>
      <c r="C98" s="22">
        <v>18.580480000000001</v>
      </c>
      <c r="D98" s="22">
        <v>4.7396510000000003</v>
      </c>
      <c r="E98" s="22">
        <v>5.7258889999999996E-6</v>
      </c>
      <c r="H98" s="4"/>
      <c r="L98" s="1"/>
      <c r="M98" s="1"/>
    </row>
    <row r="99" spans="1:13" x14ac:dyDescent="0.25">
      <c r="A99" s="20" t="s">
        <v>72</v>
      </c>
      <c r="B99" s="21">
        <v>-40.895417000000002</v>
      </c>
      <c r="C99" s="22">
        <v>14.06588</v>
      </c>
      <c r="D99" s="22">
        <v>-2.9074200000000001</v>
      </c>
      <c r="E99" s="22">
        <v>4.3130970000000001E-3</v>
      </c>
      <c r="H99" s="4"/>
      <c r="L99" s="1"/>
      <c r="M99" s="1"/>
    </row>
    <row r="100" spans="1:13" x14ac:dyDescent="0.25">
      <c r="A100" s="20" t="s">
        <v>73</v>
      </c>
      <c r="B100" s="21">
        <v>8.284103</v>
      </c>
      <c r="C100" s="22">
        <v>10.306749999999999</v>
      </c>
      <c r="D100" s="22">
        <v>0.80375490000000005</v>
      </c>
      <c r="E100" s="22">
        <v>0.42306440000000001</v>
      </c>
      <c r="H100" s="4"/>
      <c r="L100" s="1"/>
      <c r="M100" s="1"/>
    </row>
    <row r="101" spans="1:13" x14ac:dyDescent="0.25">
      <c r="A101" s="20" t="s">
        <v>74</v>
      </c>
      <c r="B101" s="21">
        <v>12.093254999999999</v>
      </c>
      <c r="C101" s="22">
        <v>8.1085510000000003</v>
      </c>
      <c r="D101" s="22">
        <v>1.49142</v>
      </c>
      <c r="E101" s="22">
        <v>0.13837060000000001</v>
      </c>
      <c r="H101" s="4"/>
      <c r="L101" s="1"/>
      <c r="M101" s="1"/>
    </row>
    <row r="102" spans="1:13" x14ac:dyDescent="0.25">
      <c r="A102" s="20" t="s">
        <v>75</v>
      </c>
      <c r="B102" s="21">
        <v>-99.526224999999997</v>
      </c>
      <c r="C102" s="22">
        <v>13.336259999999999</v>
      </c>
      <c r="D102" s="22">
        <v>-7.462828</v>
      </c>
      <c r="E102" s="22">
        <v>1.255274E-11</v>
      </c>
      <c r="H102" s="4"/>
      <c r="L102" s="1"/>
      <c r="M102" s="1"/>
    </row>
    <row r="103" spans="1:13" x14ac:dyDescent="0.25">
      <c r="A103" s="20" t="s">
        <v>76</v>
      </c>
      <c r="B103" s="21">
        <v>15.871537999999999</v>
      </c>
      <c r="C103" s="22">
        <v>11.870240000000001</v>
      </c>
      <c r="D103" s="22">
        <v>1.337086</v>
      </c>
      <c r="E103" s="22">
        <v>0.1836226</v>
      </c>
      <c r="H103" s="3"/>
      <c r="L103" s="1"/>
      <c r="M103" s="1"/>
    </row>
    <row r="104" spans="1:13" x14ac:dyDescent="0.25">
      <c r="A104" s="20" t="s">
        <v>77</v>
      </c>
      <c r="B104" s="21">
        <v>-25.294822</v>
      </c>
      <c r="C104" s="22">
        <v>10.36159</v>
      </c>
      <c r="D104" s="22">
        <v>-2.4412099999999999</v>
      </c>
      <c r="E104" s="22">
        <v>1.6038440000000001E-2</v>
      </c>
    </row>
    <row r="105" spans="1:13" x14ac:dyDescent="0.25">
      <c r="A105" s="20" t="s">
        <v>78</v>
      </c>
      <c r="B105" s="21">
        <v>-3.5461770000000001</v>
      </c>
      <c r="C105" s="22">
        <v>9.3040579999999995</v>
      </c>
      <c r="D105" s="22">
        <v>-0.38114300000000001</v>
      </c>
      <c r="E105" s="22">
        <v>0.70374409999999998</v>
      </c>
    </row>
    <row r="106" spans="1:13" x14ac:dyDescent="0.25">
      <c r="A106" s="5" t="s">
        <v>79</v>
      </c>
      <c r="B106" s="6">
        <v>-39.908867000000001</v>
      </c>
      <c r="C106" s="7">
        <v>9.8763850000000009</v>
      </c>
      <c r="D106" s="7">
        <v>-4.0408379999999999</v>
      </c>
      <c r="E106" s="7">
        <v>9.2403570000000002E-5</v>
      </c>
    </row>
    <row r="107" spans="1:13" x14ac:dyDescent="0.25">
      <c r="A107" s="5" t="s">
        <v>80</v>
      </c>
      <c r="B107" s="6">
        <v>-65.459300999999996</v>
      </c>
      <c r="C107" s="7">
        <v>13.061780000000001</v>
      </c>
      <c r="D107" s="7">
        <v>-5.0115160000000003</v>
      </c>
      <c r="E107" s="7">
        <v>1.8011509999999999E-6</v>
      </c>
    </row>
    <row r="108" spans="1:13" x14ac:dyDescent="0.25">
      <c r="A108" s="5" t="s">
        <v>81</v>
      </c>
      <c r="B108" s="6">
        <v>36.535663999999997</v>
      </c>
      <c r="C108" s="7">
        <v>15.09295</v>
      </c>
      <c r="D108" s="7">
        <v>2.4207109999999998</v>
      </c>
      <c r="E108" s="7">
        <v>1.6927620000000001E-2</v>
      </c>
    </row>
    <row r="109" spans="1:13" x14ac:dyDescent="0.25">
      <c r="A109" s="5" t="s">
        <v>269</v>
      </c>
      <c r="B109" s="6">
        <v>9.5487730000000006</v>
      </c>
      <c r="C109" s="7">
        <v>7.2562769999999999</v>
      </c>
      <c r="D109" s="7">
        <v>1.315933</v>
      </c>
      <c r="E109" s="7">
        <v>0.19060489999999999</v>
      </c>
    </row>
    <row r="110" spans="1:13" x14ac:dyDescent="0.25">
      <c r="A110" s="5" t="s">
        <v>268</v>
      </c>
      <c r="B110" s="6">
        <v>-35.925376</v>
      </c>
      <c r="C110" s="7">
        <v>13.39034</v>
      </c>
      <c r="D110" s="7">
        <v>-2.6829320000000001</v>
      </c>
      <c r="E110" s="7">
        <v>8.2855350000000001E-3</v>
      </c>
    </row>
    <row r="111" spans="1:13" x14ac:dyDescent="0.25">
      <c r="A111" s="5" t="s">
        <v>82</v>
      </c>
      <c r="B111" s="6">
        <v>11.150233999999999</v>
      </c>
      <c r="C111" s="7">
        <v>12.07709</v>
      </c>
      <c r="D111" s="7">
        <v>0.92325469999999998</v>
      </c>
      <c r="E111" s="7">
        <v>0.3576532</v>
      </c>
    </row>
    <row r="112" spans="1:13" x14ac:dyDescent="0.25">
      <c r="A112" s="5" t="s">
        <v>83</v>
      </c>
      <c r="B112" s="6">
        <v>23.713301000000001</v>
      </c>
      <c r="C112" s="7">
        <v>8.0695409999999992</v>
      </c>
      <c r="D112" s="7">
        <v>2.938618</v>
      </c>
      <c r="E112" s="7">
        <v>3.9273440000000001E-3</v>
      </c>
    </row>
    <row r="113" spans="1:5" x14ac:dyDescent="0.25">
      <c r="A113" s="5" t="s">
        <v>84</v>
      </c>
      <c r="B113" s="6">
        <v>53.754976999999997</v>
      </c>
      <c r="C113" s="7">
        <v>18.195460000000001</v>
      </c>
      <c r="D113" s="7">
        <v>2.954307</v>
      </c>
      <c r="E113" s="7">
        <v>3.7455869999999999E-3</v>
      </c>
    </row>
    <row r="114" spans="1:5" x14ac:dyDescent="0.25">
      <c r="A114" s="5" t="s">
        <v>85</v>
      </c>
      <c r="B114" s="6">
        <v>42.389626</v>
      </c>
      <c r="C114" s="7">
        <v>12.45092</v>
      </c>
      <c r="D114" s="7">
        <v>3.4045390000000002</v>
      </c>
      <c r="E114" s="7">
        <v>8.913619E-4</v>
      </c>
    </row>
    <row r="115" spans="1:5" x14ac:dyDescent="0.25">
      <c r="A115" s="5" t="s">
        <v>86</v>
      </c>
      <c r="B115" s="6">
        <v>9.8423979999999993</v>
      </c>
      <c r="C115" s="7">
        <v>12.437569999999999</v>
      </c>
      <c r="D115" s="7">
        <v>0.79134420000000005</v>
      </c>
      <c r="E115" s="7">
        <v>0.43024220000000002</v>
      </c>
    </row>
    <row r="116" spans="1:5" x14ac:dyDescent="0.25">
      <c r="A116" s="5" t="s">
        <v>87</v>
      </c>
      <c r="B116" s="6">
        <v>67.996266000000006</v>
      </c>
      <c r="C116" s="7">
        <v>16.078900000000001</v>
      </c>
      <c r="D116" s="7">
        <v>4.2289120000000002</v>
      </c>
      <c r="E116" s="7">
        <v>4.4981590000000002E-5</v>
      </c>
    </row>
    <row r="117" spans="1:5" x14ac:dyDescent="0.25">
      <c r="A117" s="5" t="s">
        <v>88</v>
      </c>
      <c r="B117" s="6">
        <v>-1.092204</v>
      </c>
      <c r="C117" s="7">
        <v>10.04693</v>
      </c>
      <c r="D117" s="7">
        <v>-0.1087103</v>
      </c>
      <c r="E117" s="7">
        <v>0.91360660000000005</v>
      </c>
    </row>
    <row r="118" spans="1:5" x14ac:dyDescent="0.25">
      <c r="A118" s="5" t="s">
        <v>89</v>
      </c>
      <c r="B118" s="6">
        <v>31.095369000000002</v>
      </c>
      <c r="C118" s="7">
        <v>7.8624549999999997</v>
      </c>
      <c r="D118" s="7">
        <v>3.9549189999999999</v>
      </c>
      <c r="E118" s="7">
        <v>1.2744580000000001E-4</v>
      </c>
    </row>
    <row r="119" spans="1:5" x14ac:dyDescent="0.25">
      <c r="A119" s="5" t="s">
        <v>90</v>
      </c>
      <c r="B119" s="6">
        <v>8.7147459999999999</v>
      </c>
      <c r="C119" s="7">
        <v>11.466810000000001</v>
      </c>
      <c r="D119" s="7">
        <v>0.75999709999999998</v>
      </c>
      <c r="E119" s="7">
        <v>0.44868730000000001</v>
      </c>
    </row>
    <row r="120" spans="1:5" x14ac:dyDescent="0.25">
      <c r="A120" s="5" t="s">
        <v>91</v>
      </c>
      <c r="B120" s="6">
        <v>-9.4138129999999993</v>
      </c>
      <c r="C120" s="7">
        <v>7.3085009999999997</v>
      </c>
      <c r="D120" s="7">
        <v>-1.288063</v>
      </c>
      <c r="E120" s="7">
        <v>0.20010320000000001</v>
      </c>
    </row>
    <row r="121" spans="1:5" x14ac:dyDescent="0.25">
      <c r="A121" s="5" t="s">
        <v>92</v>
      </c>
      <c r="B121" s="6">
        <v>45.508344000000001</v>
      </c>
      <c r="C121" s="7">
        <v>9.9698399999999996</v>
      </c>
      <c r="D121" s="7">
        <v>4.5646009999999997</v>
      </c>
      <c r="E121" s="7">
        <v>1.180329E-5</v>
      </c>
    </row>
    <row r="122" spans="1:5" x14ac:dyDescent="0.25">
      <c r="A122" s="5" t="s">
        <v>93</v>
      </c>
      <c r="B122" s="6">
        <v>-92.106251999999998</v>
      </c>
      <c r="C122" s="7">
        <v>12.0296</v>
      </c>
      <c r="D122" s="7">
        <v>-7.6566349999999996</v>
      </c>
      <c r="E122" s="7">
        <v>4.5165639999999998E-12</v>
      </c>
    </row>
    <row r="123" spans="1:5" x14ac:dyDescent="0.25">
      <c r="A123" s="5" t="s">
        <v>94</v>
      </c>
      <c r="B123" s="6">
        <v>37.366298999999998</v>
      </c>
      <c r="C123" s="7">
        <v>17.491589999999999</v>
      </c>
      <c r="D123" s="7">
        <v>2.1362429999999999</v>
      </c>
      <c r="E123" s="7">
        <v>3.4608930000000003E-2</v>
      </c>
    </row>
    <row r="124" spans="1:5" x14ac:dyDescent="0.25">
      <c r="A124" s="25" t="s">
        <v>95</v>
      </c>
      <c r="B124" s="26">
        <v>22.537348999999999</v>
      </c>
      <c r="C124" s="27">
        <v>9.1412750000000003</v>
      </c>
      <c r="D124" s="27">
        <v>2.465449</v>
      </c>
      <c r="E124" s="27">
        <v>1.504088E-2</v>
      </c>
    </row>
    <row r="125" spans="1:5" x14ac:dyDescent="0.25">
      <c r="A125" s="25" t="s">
        <v>96</v>
      </c>
      <c r="B125" s="26">
        <v>-50.702413999999997</v>
      </c>
      <c r="C125" s="27">
        <v>17.17803</v>
      </c>
      <c r="D125" s="27">
        <v>-2.9515850000000001</v>
      </c>
      <c r="E125" s="27">
        <v>3.7765469999999999E-3</v>
      </c>
    </row>
    <row r="126" spans="1:5" x14ac:dyDescent="0.25">
      <c r="A126" s="25" t="s">
        <v>97</v>
      </c>
      <c r="B126" s="26">
        <v>10.271443</v>
      </c>
      <c r="C126" s="27">
        <v>12.80325</v>
      </c>
      <c r="D126" s="27">
        <v>0.80225259999999998</v>
      </c>
      <c r="E126" s="27">
        <v>0.42392950000000001</v>
      </c>
    </row>
    <row r="127" spans="1:5" x14ac:dyDescent="0.25">
      <c r="A127" s="25" t="s">
        <v>98</v>
      </c>
      <c r="B127" s="26">
        <v>-24.092739000000002</v>
      </c>
      <c r="C127" s="27">
        <v>16.174130000000002</v>
      </c>
      <c r="D127" s="27">
        <v>-1.4895849999999999</v>
      </c>
      <c r="E127" s="27">
        <v>0.13885220000000001</v>
      </c>
    </row>
    <row r="128" spans="1:5" x14ac:dyDescent="0.25">
      <c r="A128" s="25" t="s">
        <v>99</v>
      </c>
      <c r="B128" s="26">
        <v>56.310124000000002</v>
      </c>
      <c r="C128" s="27">
        <v>16.928599999999999</v>
      </c>
      <c r="D128" s="27">
        <v>3.3263310000000001</v>
      </c>
      <c r="E128" s="27">
        <v>1.155695E-3</v>
      </c>
    </row>
    <row r="129" spans="1:5" x14ac:dyDescent="0.25">
      <c r="A129" s="25" t="s">
        <v>100</v>
      </c>
      <c r="B129" s="26">
        <v>-20.657342</v>
      </c>
      <c r="C129" s="27">
        <v>13.89044</v>
      </c>
      <c r="D129" s="27">
        <v>-1.487163</v>
      </c>
      <c r="E129" s="27">
        <v>0.13949</v>
      </c>
    </row>
    <row r="130" spans="1:5" x14ac:dyDescent="0.25">
      <c r="A130" s="25" t="s">
        <v>101</v>
      </c>
      <c r="B130" s="26">
        <v>14.717434000000001</v>
      </c>
      <c r="C130" s="27">
        <v>11.160119999999999</v>
      </c>
      <c r="D130" s="27">
        <v>1.3187530000000001</v>
      </c>
      <c r="E130" s="27">
        <v>0.18966269999999999</v>
      </c>
    </row>
    <row r="131" spans="1:5" x14ac:dyDescent="0.25">
      <c r="A131" s="25" t="s">
        <v>102</v>
      </c>
      <c r="B131" s="26">
        <v>-2.2709320000000002</v>
      </c>
      <c r="C131" s="27">
        <v>15.57732</v>
      </c>
      <c r="D131" s="27">
        <v>-0.14578459999999999</v>
      </c>
      <c r="E131" s="27">
        <v>0.88432630000000001</v>
      </c>
    </row>
    <row r="132" spans="1:5" x14ac:dyDescent="0.25">
      <c r="A132" s="5" t="s">
        <v>103</v>
      </c>
      <c r="B132" s="6">
        <v>4.3153379999999997</v>
      </c>
      <c r="C132" s="7">
        <v>7.6853259999999999</v>
      </c>
      <c r="D132" s="7">
        <v>0.56150350000000004</v>
      </c>
      <c r="E132" s="7">
        <v>0.57545970000000002</v>
      </c>
    </row>
    <row r="133" spans="1:5" x14ac:dyDescent="0.25">
      <c r="A133" s="5" t="s">
        <v>104</v>
      </c>
      <c r="B133" s="6">
        <v>-17.427575999999998</v>
      </c>
      <c r="C133" s="7">
        <v>8.4174830000000007</v>
      </c>
      <c r="D133" s="7">
        <v>-2.0704020000000001</v>
      </c>
      <c r="E133" s="7">
        <v>4.04734E-2</v>
      </c>
    </row>
    <row r="134" spans="1:5" x14ac:dyDescent="0.25">
      <c r="A134" s="5" t="s">
        <v>105</v>
      </c>
      <c r="B134" s="6">
        <v>34.326253999999999</v>
      </c>
      <c r="C134" s="7">
        <v>12.622159999999999</v>
      </c>
      <c r="D134" s="7">
        <v>2.7195230000000001</v>
      </c>
      <c r="E134" s="7">
        <v>7.4683079999999999E-3</v>
      </c>
    </row>
    <row r="135" spans="1:5" x14ac:dyDescent="0.25">
      <c r="A135" s="5" t="s">
        <v>106</v>
      </c>
      <c r="B135" s="6">
        <v>-31.794248</v>
      </c>
      <c r="C135" s="7">
        <v>8.9253</v>
      </c>
      <c r="D135" s="7">
        <v>-3.5622609999999999</v>
      </c>
      <c r="E135" s="7">
        <v>5.2119779999999999E-4</v>
      </c>
    </row>
    <row r="136" spans="1:5" x14ac:dyDescent="0.25">
      <c r="A136" s="5" t="s">
        <v>107</v>
      </c>
      <c r="B136" s="6">
        <v>39.659703</v>
      </c>
      <c r="C136" s="7">
        <v>8.2794349999999994</v>
      </c>
      <c r="D136" s="7">
        <v>4.790146</v>
      </c>
      <c r="E136" s="7">
        <v>4.6328890000000001E-6</v>
      </c>
    </row>
    <row r="137" spans="1:5" x14ac:dyDescent="0.25">
      <c r="A137" s="5" t="s">
        <v>108</v>
      </c>
      <c r="B137" s="6">
        <v>94.555107000000007</v>
      </c>
      <c r="C137" s="7">
        <v>11.77107</v>
      </c>
      <c r="D137" s="7">
        <v>8.0328409999999995</v>
      </c>
      <c r="E137" s="7">
        <v>6.0630109999999998E-13</v>
      </c>
    </row>
    <row r="138" spans="1:5" x14ac:dyDescent="0.25">
      <c r="A138" s="5" t="s">
        <v>109</v>
      </c>
      <c r="B138" s="6">
        <v>13.022069999999999</v>
      </c>
      <c r="C138" s="7">
        <v>5.7153159999999996</v>
      </c>
      <c r="D138" s="7">
        <v>2.2784520000000001</v>
      </c>
      <c r="E138" s="7">
        <v>2.43968E-2</v>
      </c>
    </row>
    <row r="139" spans="1:5" x14ac:dyDescent="0.25">
      <c r="A139" s="5" t="s">
        <v>110</v>
      </c>
      <c r="B139" s="6">
        <v>-73.118084999999994</v>
      </c>
      <c r="C139" s="7">
        <v>10.18994</v>
      </c>
      <c r="D139" s="7">
        <v>-7.1755199999999997</v>
      </c>
      <c r="E139" s="7">
        <v>5.6148880000000001E-11</v>
      </c>
    </row>
    <row r="140" spans="1:5" x14ac:dyDescent="0.25">
      <c r="A140" s="5" t="s">
        <v>111</v>
      </c>
      <c r="B140" s="6">
        <v>37.925308000000001</v>
      </c>
      <c r="C140" s="7">
        <v>14.76519</v>
      </c>
      <c r="D140" s="7">
        <v>2.568562</v>
      </c>
      <c r="E140" s="7">
        <v>1.138802E-2</v>
      </c>
    </row>
    <row r="141" spans="1:5" x14ac:dyDescent="0.25">
      <c r="A141" s="5" t="s">
        <v>112</v>
      </c>
      <c r="B141" s="6">
        <v>55.552703000000001</v>
      </c>
      <c r="C141" s="7">
        <v>13.92684</v>
      </c>
      <c r="D141" s="7">
        <v>3.9888949999999999</v>
      </c>
      <c r="E141" s="7">
        <v>1.122923E-4</v>
      </c>
    </row>
    <row r="142" spans="1:5" x14ac:dyDescent="0.25">
      <c r="A142" s="5" t="s">
        <v>113</v>
      </c>
      <c r="B142" s="6">
        <v>-90.485792000000004</v>
      </c>
      <c r="C142" s="7">
        <v>18.95149</v>
      </c>
      <c r="D142" s="7">
        <v>-4.7746009999999997</v>
      </c>
      <c r="E142" s="7">
        <v>4.945796E-6</v>
      </c>
    </row>
    <row r="143" spans="1:5" x14ac:dyDescent="0.25">
      <c r="A143" s="13" t="s">
        <v>114</v>
      </c>
      <c r="B143" s="14">
        <v>86.005098000000004</v>
      </c>
      <c r="C143" s="15">
        <v>13.458600000000001</v>
      </c>
      <c r="D143" s="15">
        <v>6.3903460000000001</v>
      </c>
      <c r="E143" s="15">
        <v>2.977737E-9</v>
      </c>
    </row>
    <row r="144" spans="1:5" x14ac:dyDescent="0.25">
      <c r="A144" s="13" t="s">
        <v>115</v>
      </c>
      <c r="B144" s="14">
        <v>54.516640000000002</v>
      </c>
      <c r="C144" s="15">
        <v>8.8618670000000002</v>
      </c>
      <c r="D144" s="15">
        <v>6.1518230000000003</v>
      </c>
      <c r="E144" s="15">
        <v>9.5462930000000007E-9</v>
      </c>
    </row>
    <row r="145" spans="1:5" x14ac:dyDescent="0.25">
      <c r="A145" s="13" t="s">
        <v>116</v>
      </c>
      <c r="B145" s="14">
        <v>44.364009000000003</v>
      </c>
      <c r="C145" s="15">
        <v>10.43229</v>
      </c>
      <c r="D145" s="15">
        <v>4.2525649999999997</v>
      </c>
      <c r="E145" s="15">
        <v>4.1024949999999998E-5</v>
      </c>
    </row>
    <row r="146" spans="1:5" x14ac:dyDescent="0.25">
      <c r="A146" s="13" t="s">
        <v>117</v>
      </c>
      <c r="B146" s="14">
        <v>75.000917999999999</v>
      </c>
      <c r="C146" s="15">
        <v>8.5219559999999994</v>
      </c>
      <c r="D146" s="15">
        <v>8.8009039999999992</v>
      </c>
      <c r="E146" s="15">
        <v>9.2708730000000002E-15</v>
      </c>
    </row>
    <row r="147" spans="1:5" x14ac:dyDescent="0.25">
      <c r="A147" s="13" t="s">
        <v>118</v>
      </c>
      <c r="B147" s="14">
        <v>4.4375390000000001</v>
      </c>
      <c r="C147" s="15">
        <v>12.886150000000001</v>
      </c>
      <c r="D147" s="15">
        <v>0.34436509999999998</v>
      </c>
      <c r="E147" s="15">
        <v>0.73115039999999998</v>
      </c>
    </row>
    <row r="148" spans="1:5" x14ac:dyDescent="0.25">
      <c r="A148" s="13" t="s">
        <v>119</v>
      </c>
      <c r="B148" s="14">
        <v>-50.770173</v>
      </c>
      <c r="C148" s="15">
        <v>11.89447</v>
      </c>
      <c r="D148" s="15">
        <v>-4.2683850000000003</v>
      </c>
      <c r="E148" s="15">
        <v>3.8567420000000001E-5</v>
      </c>
    </row>
    <row r="149" spans="1:5" x14ac:dyDescent="0.25">
      <c r="A149" s="13" t="s">
        <v>120</v>
      </c>
      <c r="B149" s="14">
        <v>-55.373112999999996</v>
      </c>
      <c r="C149" s="15">
        <v>12.876860000000001</v>
      </c>
      <c r="D149" s="15">
        <v>-4.3002029999999998</v>
      </c>
      <c r="E149" s="15">
        <v>3.4045940000000002E-5</v>
      </c>
    </row>
    <row r="150" spans="1:5" x14ac:dyDescent="0.25">
      <c r="A150" s="13" t="s">
        <v>121</v>
      </c>
      <c r="B150" s="14">
        <v>-34.761074000000001</v>
      </c>
      <c r="C150" s="15">
        <v>9.5037240000000001</v>
      </c>
      <c r="D150" s="15">
        <v>-3.6576270000000002</v>
      </c>
      <c r="E150" s="15">
        <v>3.7369770000000001E-4</v>
      </c>
    </row>
    <row r="151" spans="1:5" x14ac:dyDescent="0.25">
      <c r="A151" s="32" t="s">
        <v>122</v>
      </c>
      <c r="B151" s="33">
        <v>50.641964999999999</v>
      </c>
      <c r="C151" s="34">
        <v>10.414350000000001</v>
      </c>
      <c r="D151" s="34">
        <v>4.8627120000000001</v>
      </c>
      <c r="E151" s="34">
        <v>3.4087769999999999E-6</v>
      </c>
    </row>
    <row r="152" spans="1:5" x14ac:dyDescent="0.25">
      <c r="A152" s="32" t="s">
        <v>123</v>
      </c>
      <c r="B152" s="33">
        <v>15.483249000000001</v>
      </c>
      <c r="C152" s="34">
        <v>10.31352</v>
      </c>
      <c r="D152" s="34">
        <v>1.5012570000000001</v>
      </c>
      <c r="E152" s="34">
        <v>0.13581080000000001</v>
      </c>
    </row>
    <row r="153" spans="1:5" x14ac:dyDescent="0.25">
      <c r="A153" s="32" t="s">
        <v>124</v>
      </c>
      <c r="B153" s="33">
        <v>15.336830000000001</v>
      </c>
      <c r="C153" s="34">
        <v>8.6912789999999998</v>
      </c>
      <c r="D153" s="34">
        <v>1.7646230000000001</v>
      </c>
      <c r="E153" s="34">
        <v>8.0069609999999999E-2</v>
      </c>
    </row>
    <row r="154" spans="1:5" x14ac:dyDescent="0.25">
      <c r="A154" s="32" t="s">
        <v>125</v>
      </c>
      <c r="B154" s="33">
        <v>28.551904</v>
      </c>
      <c r="C154" s="34">
        <v>12.127079999999999</v>
      </c>
      <c r="D154" s="34">
        <v>2.3543919999999998</v>
      </c>
      <c r="E154" s="34">
        <v>2.0111420000000001E-2</v>
      </c>
    </row>
    <row r="155" spans="1:5" x14ac:dyDescent="0.25">
      <c r="A155" s="32" t="s">
        <v>126</v>
      </c>
      <c r="B155" s="33">
        <v>-39.190873000000003</v>
      </c>
      <c r="C155" s="34">
        <v>13.387449999999999</v>
      </c>
      <c r="D155" s="34">
        <v>-2.927435</v>
      </c>
      <c r="E155" s="34">
        <v>4.0618219999999997E-3</v>
      </c>
    </row>
    <row r="156" spans="1:5" x14ac:dyDescent="0.25">
      <c r="A156" s="32" t="s">
        <v>127</v>
      </c>
      <c r="B156" s="33">
        <v>28.185352000000002</v>
      </c>
      <c r="C156" s="34">
        <v>7.9224839999999999</v>
      </c>
      <c r="D156" s="34">
        <v>3.5576409999999998</v>
      </c>
      <c r="E156" s="34">
        <v>5.2958379999999998E-4</v>
      </c>
    </row>
    <row r="157" spans="1:5" x14ac:dyDescent="0.25">
      <c r="A157" s="32" t="s">
        <v>128</v>
      </c>
      <c r="B157" s="33">
        <v>24.377824</v>
      </c>
      <c r="C157" s="34">
        <v>10.752879999999999</v>
      </c>
      <c r="D157" s="34">
        <v>2.2670970000000001</v>
      </c>
      <c r="E157" s="34">
        <v>2.5102070000000001E-2</v>
      </c>
    </row>
    <row r="158" spans="1:5" x14ac:dyDescent="0.25">
      <c r="A158" s="32" t="s">
        <v>129</v>
      </c>
      <c r="B158" s="33">
        <v>21.101635999999999</v>
      </c>
      <c r="C158" s="34">
        <v>11.052770000000001</v>
      </c>
      <c r="D158" s="34">
        <v>1.909171</v>
      </c>
      <c r="E158" s="34">
        <v>5.853212E-2</v>
      </c>
    </row>
    <row r="159" spans="1:5" x14ac:dyDescent="0.25">
      <c r="A159" s="32" t="s">
        <v>130</v>
      </c>
      <c r="B159" s="33">
        <v>-42.754655</v>
      </c>
      <c r="C159" s="34">
        <v>14.232519999999999</v>
      </c>
      <c r="D159" s="34">
        <v>-3.0040110000000002</v>
      </c>
      <c r="E159" s="34">
        <v>3.2196109999999998E-3</v>
      </c>
    </row>
    <row r="160" spans="1:5" x14ac:dyDescent="0.25">
      <c r="A160" s="32" t="s">
        <v>131</v>
      </c>
      <c r="B160" s="33">
        <v>10.40077</v>
      </c>
      <c r="C160" s="34">
        <v>8.4903049999999993</v>
      </c>
      <c r="D160" s="34">
        <v>1.225017</v>
      </c>
      <c r="E160" s="34">
        <v>0.22287209999999999</v>
      </c>
    </row>
    <row r="161" spans="1:5" x14ac:dyDescent="0.25">
      <c r="A161" s="32" t="s">
        <v>132</v>
      </c>
      <c r="B161" s="33">
        <v>-54.206270000000004</v>
      </c>
      <c r="C161" s="34">
        <v>13.504709999999999</v>
      </c>
      <c r="D161" s="34">
        <v>-4.0138800000000003</v>
      </c>
      <c r="E161" s="34">
        <v>1.022631E-4</v>
      </c>
    </row>
    <row r="162" spans="1:5" x14ac:dyDescent="0.25">
      <c r="A162" s="25" t="s">
        <v>133</v>
      </c>
      <c r="B162" s="26">
        <v>52.755623999999997</v>
      </c>
      <c r="C162" s="27">
        <v>14.18022</v>
      </c>
      <c r="D162" s="27">
        <v>3.720367</v>
      </c>
      <c r="E162" s="27">
        <v>2.9924239999999999E-4</v>
      </c>
    </row>
    <row r="163" spans="1:5" x14ac:dyDescent="0.25">
      <c r="A163" s="25" t="s">
        <v>134</v>
      </c>
      <c r="B163" s="26">
        <v>-29.651897000000002</v>
      </c>
      <c r="C163" s="27">
        <v>7.8490169999999999</v>
      </c>
      <c r="D163" s="27">
        <v>-3.7777850000000002</v>
      </c>
      <c r="E163" s="27">
        <v>2.4362299999999999E-4</v>
      </c>
    </row>
    <row r="164" spans="1:5" x14ac:dyDescent="0.25">
      <c r="A164" s="25" t="s">
        <v>135</v>
      </c>
      <c r="B164" s="26">
        <v>-55.628855999999999</v>
      </c>
      <c r="C164" s="27">
        <v>14.09146</v>
      </c>
      <c r="D164" s="27">
        <v>-3.9476990000000001</v>
      </c>
      <c r="E164" s="27">
        <v>1.3090819999999999E-4</v>
      </c>
    </row>
    <row r="165" spans="1:5" x14ac:dyDescent="0.25">
      <c r="A165" s="25" t="s">
        <v>136</v>
      </c>
      <c r="B165" s="26">
        <v>54.076182000000003</v>
      </c>
      <c r="C165" s="27">
        <v>13.54842</v>
      </c>
      <c r="D165" s="27">
        <v>3.9913289999999999</v>
      </c>
      <c r="E165" s="27">
        <v>1.112754E-4</v>
      </c>
    </row>
    <row r="166" spans="1:5" x14ac:dyDescent="0.25">
      <c r="A166" s="25" t="s">
        <v>137</v>
      </c>
      <c r="B166" s="26">
        <v>-0.31426300000000001</v>
      </c>
      <c r="C166" s="27">
        <v>9.1514129999999998</v>
      </c>
      <c r="D166" s="27">
        <v>-3.4340379999999997E-2</v>
      </c>
      <c r="E166" s="27">
        <v>0.97266050000000004</v>
      </c>
    </row>
    <row r="167" spans="1:5" x14ac:dyDescent="0.25">
      <c r="A167" s="25" t="s">
        <v>138</v>
      </c>
      <c r="B167" s="26">
        <v>-45.580325999999999</v>
      </c>
      <c r="C167" s="27">
        <v>9.2617750000000001</v>
      </c>
      <c r="D167" s="27">
        <v>-4.9213380000000004</v>
      </c>
      <c r="E167" s="27">
        <v>2.654915E-6</v>
      </c>
    </row>
    <row r="168" spans="1:5" x14ac:dyDescent="0.25">
      <c r="A168" s="32" t="s">
        <v>139</v>
      </c>
      <c r="B168" s="33">
        <v>31.704166000000001</v>
      </c>
      <c r="C168" s="34">
        <v>13.96758</v>
      </c>
      <c r="D168" s="34">
        <v>2.2698399999999999</v>
      </c>
      <c r="E168" s="34">
        <v>2.4930069999999999E-2</v>
      </c>
    </row>
    <row r="169" spans="1:5" x14ac:dyDescent="0.25">
      <c r="A169" s="32" t="s">
        <v>140</v>
      </c>
      <c r="B169" s="33">
        <v>-24.161836000000001</v>
      </c>
      <c r="C169" s="34">
        <v>8.2956869999999991</v>
      </c>
      <c r="D169" s="34">
        <v>-2.9125779999999999</v>
      </c>
      <c r="E169" s="34">
        <v>4.247008E-3</v>
      </c>
    </row>
    <row r="170" spans="1:5" x14ac:dyDescent="0.25">
      <c r="A170" s="32" t="s">
        <v>141</v>
      </c>
      <c r="B170" s="33">
        <v>-37.564328000000003</v>
      </c>
      <c r="C170" s="34">
        <v>7.5243690000000001</v>
      </c>
      <c r="D170" s="34">
        <v>-4.992356</v>
      </c>
      <c r="E170" s="34">
        <v>1.9566169999999999E-6</v>
      </c>
    </row>
    <row r="171" spans="1:5" x14ac:dyDescent="0.25">
      <c r="A171" s="32" t="s">
        <v>142</v>
      </c>
      <c r="B171" s="33">
        <v>21.123892000000001</v>
      </c>
      <c r="C171" s="34">
        <v>9.7618550000000006</v>
      </c>
      <c r="D171" s="34">
        <v>2.1639219999999999</v>
      </c>
      <c r="E171" s="34">
        <v>3.2371980000000002E-2</v>
      </c>
    </row>
    <row r="172" spans="1:5" x14ac:dyDescent="0.25">
      <c r="A172" s="32" t="s">
        <v>143</v>
      </c>
      <c r="B172" s="33">
        <v>-32.395454999999998</v>
      </c>
      <c r="C172" s="34">
        <v>10.868840000000001</v>
      </c>
      <c r="D172" s="34">
        <v>-2.9805799999999998</v>
      </c>
      <c r="E172" s="34">
        <v>3.4584440000000002E-3</v>
      </c>
    </row>
    <row r="173" spans="1:5" x14ac:dyDescent="0.25">
      <c r="A173" s="32" t="s">
        <v>144</v>
      </c>
      <c r="B173" s="33">
        <v>-20.748298999999999</v>
      </c>
      <c r="C173" s="34">
        <v>8.1377600000000001</v>
      </c>
      <c r="D173" s="34">
        <v>-2.549633</v>
      </c>
      <c r="E173" s="34">
        <v>1.1992050000000001E-2</v>
      </c>
    </row>
    <row r="174" spans="1:5" x14ac:dyDescent="0.25">
      <c r="A174" s="32" t="s">
        <v>145</v>
      </c>
      <c r="B174" s="33">
        <v>-6.0926669999999996</v>
      </c>
      <c r="C174" s="34">
        <v>12.17216</v>
      </c>
      <c r="D174" s="34">
        <v>-0.50054100000000001</v>
      </c>
      <c r="E174" s="34">
        <v>0.61757439999999997</v>
      </c>
    </row>
    <row r="175" spans="1:5" x14ac:dyDescent="0.25">
      <c r="A175" s="32" t="s">
        <v>146</v>
      </c>
      <c r="B175" s="33">
        <v>34.674115999999998</v>
      </c>
      <c r="C175" s="34">
        <v>7.5296419999999999</v>
      </c>
      <c r="D175" s="34">
        <v>4.6050149999999999</v>
      </c>
      <c r="E175" s="34">
        <v>1.0003120000000001E-5</v>
      </c>
    </row>
    <row r="176" spans="1:5" x14ac:dyDescent="0.25">
      <c r="A176" s="32" t="s">
        <v>147</v>
      </c>
      <c r="B176" s="33">
        <v>-37.060187999999997</v>
      </c>
      <c r="C176" s="34">
        <v>11.50689</v>
      </c>
      <c r="D176" s="34">
        <v>-3.2206939999999999</v>
      </c>
      <c r="E176" s="34">
        <v>1.6301429999999999E-3</v>
      </c>
    </row>
    <row r="177" spans="1:6" x14ac:dyDescent="0.25">
      <c r="A177" s="32" t="s">
        <v>148</v>
      </c>
      <c r="B177" s="33">
        <v>-3.481754</v>
      </c>
      <c r="C177" s="34">
        <v>11.90537</v>
      </c>
      <c r="D177" s="34">
        <v>-0.2924523</v>
      </c>
      <c r="E177" s="34">
        <v>0.77042569999999999</v>
      </c>
    </row>
    <row r="178" spans="1:6" x14ac:dyDescent="0.25">
      <c r="A178" s="35" t="s">
        <v>149</v>
      </c>
      <c r="B178" s="36">
        <v>12.703688</v>
      </c>
      <c r="C178" s="37">
        <v>8.4938570000000002</v>
      </c>
      <c r="D178" s="37">
        <v>1.4956320000000001</v>
      </c>
      <c r="E178" s="37">
        <v>0.1372699</v>
      </c>
      <c r="F178" s="36"/>
    </row>
    <row r="179" spans="1:6" x14ac:dyDescent="0.25">
      <c r="A179" s="35" t="s">
        <v>150</v>
      </c>
      <c r="B179" s="36">
        <v>9.1508599999999998</v>
      </c>
      <c r="C179" s="37">
        <v>11.006080000000001</v>
      </c>
      <c r="D179" s="37">
        <v>0.83143679999999998</v>
      </c>
      <c r="E179" s="37">
        <v>0.40731230000000002</v>
      </c>
      <c r="F179" s="36"/>
    </row>
    <row r="180" spans="1:6" x14ac:dyDescent="0.25">
      <c r="A180" s="35" t="s">
        <v>151</v>
      </c>
      <c r="B180" s="36">
        <v>-25.547143999999999</v>
      </c>
      <c r="C180" s="37">
        <v>11.74361</v>
      </c>
      <c r="D180" s="37">
        <v>-2.175408</v>
      </c>
      <c r="E180" s="37">
        <v>3.1481139999999998E-2</v>
      </c>
      <c r="F180" s="36"/>
    </row>
    <row r="181" spans="1:6" x14ac:dyDescent="0.25">
      <c r="A181" s="35" t="s">
        <v>152</v>
      </c>
      <c r="B181" s="36">
        <v>-13.167982</v>
      </c>
      <c r="C181" s="37">
        <v>10.05129</v>
      </c>
      <c r="D181" s="37">
        <v>-1.3100780000000001</v>
      </c>
      <c r="E181" s="37">
        <v>0.19257170000000001</v>
      </c>
      <c r="F181" s="36"/>
    </row>
    <row r="182" spans="1:6" x14ac:dyDescent="0.25">
      <c r="A182" s="35" t="s">
        <v>153</v>
      </c>
      <c r="B182" s="36">
        <v>-12.946109</v>
      </c>
      <c r="C182" s="37">
        <v>9.3471379999999993</v>
      </c>
      <c r="D182" s="37">
        <v>-1.3850340000000001</v>
      </c>
      <c r="E182" s="37">
        <v>0.16850879999999999</v>
      </c>
      <c r="F182" s="36"/>
    </row>
    <row r="183" spans="1:6" x14ac:dyDescent="0.25">
      <c r="A183" s="35" t="s">
        <v>154</v>
      </c>
      <c r="B183" s="36">
        <v>27.162531999999999</v>
      </c>
      <c r="C183" s="37">
        <v>11.323919999999999</v>
      </c>
      <c r="D183" s="37">
        <v>2.3986869999999998</v>
      </c>
      <c r="E183" s="37">
        <v>1.793144E-2</v>
      </c>
      <c r="F183" s="36"/>
    </row>
    <row r="184" spans="1:6" x14ac:dyDescent="0.25">
      <c r="A184" s="35" t="s">
        <v>155</v>
      </c>
      <c r="B184" s="36">
        <v>-22.431422999999999</v>
      </c>
      <c r="C184" s="37">
        <v>13.737069999999999</v>
      </c>
      <c r="D184" s="37">
        <v>-1.6329119999999999</v>
      </c>
      <c r="E184" s="37">
        <v>0.105004</v>
      </c>
      <c r="F184" s="36"/>
    </row>
    <row r="185" spans="1:6" x14ac:dyDescent="0.25">
      <c r="A185" s="35" t="s">
        <v>156</v>
      </c>
      <c r="B185" s="36">
        <v>-45.384124</v>
      </c>
      <c r="C185" s="37">
        <v>9.9232929999999993</v>
      </c>
      <c r="D185" s="37">
        <v>-4.5734940000000002</v>
      </c>
      <c r="E185" s="37">
        <v>1.1382129999999999E-5</v>
      </c>
      <c r="F185" s="36"/>
    </row>
    <row r="186" spans="1:6" x14ac:dyDescent="0.25">
      <c r="A186" s="32" t="s">
        <v>157</v>
      </c>
      <c r="B186" s="33">
        <v>-26.567022999999999</v>
      </c>
      <c r="C186" s="34">
        <v>9.0629469999999994</v>
      </c>
      <c r="D186" s="34">
        <v>-2.9313889999999998</v>
      </c>
      <c r="E186" s="34">
        <v>4.0137949999999997E-3</v>
      </c>
    </row>
    <row r="187" spans="1:6" x14ac:dyDescent="0.25">
      <c r="A187" s="32" t="s">
        <v>158</v>
      </c>
      <c r="B187" s="33">
        <v>18.986035000000001</v>
      </c>
      <c r="C187" s="34">
        <v>9.8735309999999998</v>
      </c>
      <c r="D187" s="34">
        <v>1.922922</v>
      </c>
      <c r="E187" s="34">
        <v>5.6764389999999998E-2</v>
      </c>
    </row>
    <row r="188" spans="1:6" x14ac:dyDescent="0.25">
      <c r="A188" s="32" t="s">
        <v>159</v>
      </c>
      <c r="B188" s="33">
        <v>13.52093</v>
      </c>
      <c r="C188" s="34">
        <v>11.944990000000001</v>
      </c>
      <c r="D188" s="34">
        <v>1.1319330000000001</v>
      </c>
      <c r="E188" s="34">
        <v>0.25982929999999999</v>
      </c>
    </row>
    <row r="189" spans="1:6" x14ac:dyDescent="0.25">
      <c r="A189" s="32" t="s">
        <v>160</v>
      </c>
      <c r="B189" s="33">
        <v>-40.025151999999999</v>
      </c>
      <c r="C189" s="34">
        <v>11.15753</v>
      </c>
      <c r="D189" s="34">
        <v>-3.5872760000000001</v>
      </c>
      <c r="E189" s="34">
        <v>4.7792709999999999E-4</v>
      </c>
    </row>
    <row r="190" spans="1:6" x14ac:dyDescent="0.25">
      <c r="A190" s="32" t="s">
        <v>161</v>
      </c>
      <c r="B190" s="33">
        <v>16.698792999999998</v>
      </c>
      <c r="C190" s="34">
        <v>9.1308790000000002</v>
      </c>
      <c r="D190" s="34">
        <v>1.828827</v>
      </c>
      <c r="E190" s="34">
        <v>6.9809380000000004E-2</v>
      </c>
    </row>
    <row r="191" spans="1:6" x14ac:dyDescent="0.25">
      <c r="A191" s="32" t="s">
        <v>162</v>
      </c>
      <c r="B191" s="33">
        <v>-13.828810000000001</v>
      </c>
      <c r="C191" s="34">
        <v>8.4978210000000001</v>
      </c>
      <c r="D191" s="34">
        <v>-1.6273359999999999</v>
      </c>
      <c r="E191" s="34">
        <v>0.1061839</v>
      </c>
    </row>
    <row r="192" spans="1:6" x14ac:dyDescent="0.25">
      <c r="A192" s="32" t="s">
        <v>163</v>
      </c>
      <c r="B192" s="33">
        <v>9.2271450000000002</v>
      </c>
      <c r="C192" s="34">
        <v>9.3584359999999993</v>
      </c>
      <c r="D192" s="34">
        <v>0.98597089999999998</v>
      </c>
      <c r="E192" s="34">
        <v>0.32605210000000001</v>
      </c>
    </row>
    <row r="193" spans="1:5" x14ac:dyDescent="0.25">
      <c r="A193" s="32" t="s">
        <v>164</v>
      </c>
      <c r="B193" s="33">
        <v>35.342793999999998</v>
      </c>
      <c r="C193" s="34">
        <v>10.605040000000001</v>
      </c>
      <c r="D193" s="34">
        <v>3.3326419999999999</v>
      </c>
      <c r="E193" s="34">
        <v>1.1319050000000001E-3</v>
      </c>
    </row>
    <row r="194" spans="1:5" x14ac:dyDescent="0.25">
      <c r="A194" s="32" t="s">
        <v>165</v>
      </c>
      <c r="B194" s="33">
        <v>7.7299740000000003</v>
      </c>
      <c r="C194" s="34">
        <v>8.5001049999999996</v>
      </c>
      <c r="D194" s="34">
        <v>0.90939740000000002</v>
      </c>
      <c r="E194" s="34">
        <v>0.36489050000000001</v>
      </c>
    </row>
    <row r="195" spans="1:5" x14ac:dyDescent="0.25">
      <c r="A195" s="32" t="s">
        <v>166</v>
      </c>
      <c r="B195" s="33">
        <v>43.432170999999997</v>
      </c>
      <c r="C195" s="34">
        <v>11.239269999999999</v>
      </c>
      <c r="D195" s="34">
        <v>3.864322</v>
      </c>
      <c r="E195" s="34">
        <v>1.779707E-4</v>
      </c>
    </row>
    <row r="196" spans="1:5" x14ac:dyDescent="0.25">
      <c r="A196" s="32" t="s">
        <v>167</v>
      </c>
      <c r="B196" s="33">
        <v>23.216092</v>
      </c>
      <c r="C196" s="34">
        <v>8.1197780000000002</v>
      </c>
      <c r="D196" s="34">
        <v>2.8592029999999999</v>
      </c>
      <c r="E196" s="34">
        <v>4.9780839999999998E-3</v>
      </c>
    </row>
    <row r="197" spans="1:5" x14ac:dyDescent="0.25">
      <c r="A197" s="32" t="s">
        <v>168</v>
      </c>
      <c r="B197" s="33">
        <v>-30.561284000000001</v>
      </c>
      <c r="C197" s="34">
        <v>15.87513</v>
      </c>
      <c r="D197" s="34">
        <v>-1.9251050000000001</v>
      </c>
      <c r="E197" s="34">
        <v>5.6488049999999998E-2</v>
      </c>
    </row>
    <row r="198" spans="1:5" x14ac:dyDescent="0.25">
      <c r="A198" s="20" t="s">
        <v>169</v>
      </c>
      <c r="B198" s="21">
        <v>37.582107999999998</v>
      </c>
      <c r="C198" s="22">
        <v>7.1364330000000002</v>
      </c>
      <c r="D198" s="22">
        <v>5.2662310000000003</v>
      </c>
      <c r="E198" s="22">
        <v>5.8865930000000003E-7</v>
      </c>
    </row>
    <row r="199" spans="1:5" x14ac:dyDescent="0.25">
      <c r="A199" s="20" t="s">
        <v>170</v>
      </c>
      <c r="B199" s="21">
        <v>20.571995000000001</v>
      </c>
      <c r="C199" s="22">
        <v>9.2197549999999993</v>
      </c>
      <c r="D199" s="22">
        <v>2.2312949999999998</v>
      </c>
      <c r="E199" s="22">
        <v>2.744398E-2</v>
      </c>
    </row>
    <row r="200" spans="1:5" x14ac:dyDescent="0.25">
      <c r="A200" s="20" t="s">
        <v>171</v>
      </c>
      <c r="B200" s="21">
        <v>19.135940000000002</v>
      </c>
      <c r="C200" s="22">
        <v>7.9870140000000003</v>
      </c>
      <c r="D200" s="22">
        <v>2.3958819999999998</v>
      </c>
      <c r="E200" s="22">
        <v>1.8063010000000001E-2</v>
      </c>
    </row>
    <row r="201" spans="1:5" x14ac:dyDescent="0.25">
      <c r="A201" s="20" t="s">
        <v>172</v>
      </c>
      <c r="B201" s="21">
        <v>3.3756599999999999</v>
      </c>
      <c r="C201" s="22">
        <v>8.2791890000000006</v>
      </c>
      <c r="D201" s="22">
        <v>0.40772839999999999</v>
      </c>
      <c r="E201" s="22">
        <v>0.68417059999999996</v>
      </c>
    </row>
    <row r="202" spans="1:5" x14ac:dyDescent="0.25">
      <c r="A202" s="25" t="s">
        <v>173</v>
      </c>
      <c r="B202" s="26">
        <v>11.571092999999999</v>
      </c>
      <c r="C202" s="27">
        <v>11.70335</v>
      </c>
      <c r="D202" s="27">
        <v>0.98869929999999995</v>
      </c>
      <c r="E202" s="27">
        <v>0.32472030000000002</v>
      </c>
    </row>
    <row r="203" spans="1:5" x14ac:dyDescent="0.25">
      <c r="A203" s="25" t="s">
        <v>174</v>
      </c>
      <c r="B203" s="26">
        <v>28.946594999999999</v>
      </c>
      <c r="C203" s="27">
        <v>9.330838</v>
      </c>
      <c r="D203" s="27">
        <v>3.1022500000000002</v>
      </c>
      <c r="E203" s="27">
        <v>2.3747460000000001E-3</v>
      </c>
    </row>
    <row r="204" spans="1:5" x14ac:dyDescent="0.25">
      <c r="A204" s="25" t="s">
        <v>175</v>
      </c>
      <c r="B204" s="26">
        <v>50.713996000000002</v>
      </c>
      <c r="C204" s="27">
        <v>14.03828</v>
      </c>
      <c r="D204" s="27">
        <v>3.612552</v>
      </c>
      <c r="E204" s="27">
        <v>4.3766550000000001E-4</v>
      </c>
    </row>
    <row r="205" spans="1:5" x14ac:dyDescent="0.25">
      <c r="A205" s="20" t="s">
        <v>176</v>
      </c>
      <c r="B205" s="21">
        <v>-32.544303999999997</v>
      </c>
      <c r="C205" s="22">
        <v>7.6950779999999996</v>
      </c>
      <c r="D205" s="22">
        <v>-4.2292370000000004</v>
      </c>
      <c r="E205" s="22">
        <v>4.492498E-5</v>
      </c>
    </row>
    <row r="206" spans="1:5" x14ac:dyDescent="0.25">
      <c r="A206" s="5" t="s">
        <v>177</v>
      </c>
      <c r="B206" s="6">
        <v>-79.678600000000003</v>
      </c>
      <c r="C206" s="7">
        <v>8.1716230000000003</v>
      </c>
      <c r="D206" s="7">
        <v>-9.7506450000000005</v>
      </c>
      <c r="E206" s="7">
        <v>4.7498309999999998E-17</v>
      </c>
    </row>
    <row r="207" spans="1:5" x14ac:dyDescent="0.25">
      <c r="A207" s="5" t="s">
        <v>178</v>
      </c>
      <c r="B207" s="6">
        <v>-30.682113000000001</v>
      </c>
      <c r="C207" s="7">
        <v>12.60811</v>
      </c>
      <c r="D207" s="7">
        <v>-2.433522</v>
      </c>
      <c r="E207" s="7">
        <v>1.636692E-2</v>
      </c>
    </row>
    <row r="208" spans="1:5" x14ac:dyDescent="0.25">
      <c r="A208" s="5" t="s">
        <v>179</v>
      </c>
      <c r="B208" s="6">
        <v>-6.7331430000000001</v>
      </c>
      <c r="C208" s="7">
        <v>11.17428</v>
      </c>
      <c r="D208" s="7">
        <v>-0.60255740000000002</v>
      </c>
      <c r="E208" s="7">
        <v>0.54789480000000002</v>
      </c>
    </row>
    <row r="209" spans="1:5" x14ac:dyDescent="0.25">
      <c r="A209" s="32" t="s">
        <v>180</v>
      </c>
      <c r="B209" s="33">
        <v>-23.310981000000002</v>
      </c>
      <c r="C209" s="34">
        <v>11.27458</v>
      </c>
      <c r="D209" s="34">
        <v>-2.0675699999999999</v>
      </c>
      <c r="E209" s="34">
        <v>4.0743750000000002E-2</v>
      </c>
    </row>
    <row r="210" spans="1:5" x14ac:dyDescent="0.25">
      <c r="A210" s="32" t="s">
        <v>181</v>
      </c>
      <c r="B210" s="33">
        <v>85.207282000000006</v>
      </c>
      <c r="C210" s="34">
        <v>17.57826</v>
      </c>
      <c r="D210" s="34">
        <v>4.8473100000000002</v>
      </c>
      <c r="E210" s="34">
        <v>3.6390280000000002E-6</v>
      </c>
    </row>
    <row r="211" spans="1:5" x14ac:dyDescent="0.25">
      <c r="A211" s="32" t="s">
        <v>182</v>
      </c>
      <c r="B211" s="33">
        <v>-37.097672000000003</v>
      </c>
      <c r="C211" s="34">
        <v>10.432130000000001</v>
      </c>
      <c r="D211" s="34">
        <v>-3.5560990000000001</v>
      </c>
      <c r="E211" s="34">
        <v>5.3241050000000004E-4</v>
      </c>
    </row>
    <row r="212" spans="1:5" x14ac:dyDescent="0.25">
      <c r="A212" s="32" t="s">
        <v>183</v>
      </c>
      <c r="B212" s="33">
        <v>10.498628</v>
      </c>
      <c r="C212" s="34">
        <v>17.438759999999998</v>
      </c>
      <c r="D212" s="34">
        <v>0.60202829999999996</v>
      </c>
      <c r="E212" s="34">
        <v>0.54824569999999995</v>
      </c>
    </row>
    <row r="213" spans="1:5" x14ac:dyDescent="0.25">
      <c r="A213" s="32" t="s">
        <v>184</v>
      </c>
      <c r="B213" s="33">
        <v>-63.400354999999998</v>
      </c>
      <c r="C213" s="34">
        <v>10.808579999999999</v>
      </c>
      <c r="D213" s="34">
        <v>-5.8657409999999999</v>
      </c>
      <c r="E213" s="34">
        <v>3.750366E-8</v>
      </c>
    </row>
    <row r="214" spans="1:5" x14ac:dyDescent="0.25">
      <c r="A214" s="32" t="s">
        <v>185</v>
      </c>
      <c r="B214" s="33">
        <v>-104.87462499999999</v>
      </c>
      <c r="C214" s="34">
        <v>24.49906</v>
      </c>
      <c r="D214" s="34">
        <v>-4.280761</v>
      </c>
      <c r="E214" s="34">
        <v>3.6744059999999997E-5</v>
      </c>
    </row>
    <row r="215" spans="1:5" x14ac:dyDescent="0.25">
      <c r="A215" s="32" t="s">
        <v>186</v>
      </c>
      <c r="B215" s="33">
        <v>154.23123699999999</v>
      </c>
      <c r="C215" s="34">
        <v>17.518319999999999</v>
      </c>
      <c r="D215" s="34">
        <v>8.8039989999999992</v>
      </c>
      <c r="E215" s="34">
        <v>9.1143599999999993E-15</v>
      </c>
    </row>
    <row r="216" spans="1:5" x14ac:dyDescent="0.25">
      <c r="A216" s="32" t="s">
        <v>187</v>
      </c>
      <c r="B216" s="33">
        <v>-6.4911539999999999</v>
      </c>
      <c r="C216" s="34">
        <v>8.9860480000000003</v>
      </c>
      <c r="D216" s="34">
        <v>-0.72235910000000003</v>
      </c>
      <c r="E216" s="34">
        <v>0.47142299999999998</v>
      </c>
    </row>
    <row r="217" spans="1:5" x14ac:dyDescent="0.25">
      <c r="A217" s="32" t="s">
        <v>188</v>
      </c>
      <c r="B217" s="33">
        <v>123.319902</v>
      </c>
      <c r="C217" s="34">
        <v>21.02797</v>
      </c>
      <c r="D217" s="34">
        <v>5.8645639999999997</v>
      </c>
      <c r="E217" s="34">
        <v>3.7712719999999998E-8</v>
      </c>
    </row>
    <row r="218" spans="1:5" x14ac:dyDescent="0.25">
      <c r="A218" s="32" t="s">
        <v>189</v>
      </c>
      <c r="B218" s="33">
        <v>12.902498</v>
      </c>
      <c r="C218" s="34">
        <v>8.6098549999999996</v>
      </c>
      <c r="D218" s="34">
        <v>1.4985729999999999</v>
      </c>
      <c r="E218" s="34">
        <v>0.1365056</v>
      </c>
    </row>
    <row r="219" spans="1:5" x14ac:dyDescent="0.25">
      <c r="A219" s="32" t="s">
        <v>190</v>
      </c>
      <c r="B219" s="33">
        <v>-17.531289999999998</v>
      </c>
      <c r="C219" s="34">
        <v>16.5687</v>
      </c>
      <c r="D219" s="34">
        <v>-1.0580970000000001</v>
      </c>
      <c r="E219" s="34">
        <v>0.29205160000000002</v>
      </c>
    </row>
    <row r="220" spans="1:5" x14ac:dyDescent="0.25">
      <c r="A220" s="32" t="s">
        <v>191</v>
      </c>
      <c r="B220" s="33">
        <v>41.629458</v>
      </c>
      <c r="C220" s="34">
        <v>14.84947</v>
      </c>
      <c r="D220" s="34">
        <v>2.8034309999999998</v>
      </c>
      <c r="E220" s="34">
        <v>5.8635190000000002E-3</v>
      </c>
    </row>
    <row r="221" spans="1:5" x14ac:dyDescent="0.25">
      <c r="A221" s="32" t="s">
        <v>192</v>
      </c>
      <c r="B221" s="33">
        <v>-5.0126980000000003</v>
      </c>
      <c r="C221" s="34">
        <v>16.555669999999999</v>
      </c>
      <c r="D221" s="34">
        <v>-0.3027783</v>
      </c>
      <c r="E221" s="34">
        <v>0.76256210000000002</v>
      </c>
    </row>
    <row r="222" spans="1:5" x14ac:dyDescent="0.25">
      <c r="A222" s="4" t="s">
        <v>196</v>
      </c>
      <c r="B222">
        <v>-47.105057000000002</v>
      </c>
      <c r="C222" s="1">
        <v>16.571079999999998</v>
      </c>
      <c r="D222" s="1">
        <v>-2.842606</v>
      </c>
      <c r="E222" s="1">
        <v>5.2278630000000001E-3</v>
      </c>
    </row>
    <row r="223" spans="1:5" x14ac:dyDescent="0.25">
      <c r="A223" s="4" t="s">
        <v>193</v>
      </c>
      <c r="B223">
        <v>-38.639546000000003</v>
      </c>
      <c r="C223" s="1">
        <v>16.555299999999999</v>
      </c>
      <c r="D223" s="1">
        <v>-2.333968</v>
      </c>
      <c r="E223" s="1">
        <v>2.1193130000000001E-2</v>
      </c>
    </row>
    <row r="224" spans="1:5" x14ac:dyDescent="0.25">
      <c r="A224" s="4" t="s">
        <v>194</v>
      </c>
      <c r="B224">
        <v>-27.798756000000001</v>
      </c>
      <c r="C224" s="1">
        <v>16.567830000000001</v>
      </c>
      <c r="D224" s="1">
        <v>-1.677875</v>
      </c>
      <c r="E224" s="1">
        <v>9.5870109999999994E-2</v>
      </c>
    </row>
    <row r="225" spans="1:5" x14ac:dyDescent="0.25">
      <c r="A225" s="3" t="s">
        <v>195</v>
      </c>
      <c r="B225">
        <v>103.884463</v>
      </c>
      <c r="C225" s="1">
        <v>18.25243</v>
      </c>
      <c r="D225" s="1">
        <v>5.6915430000000002</v>
      </c>
      <c r="E225" s="1">
        <v>8.4863919999999999E-8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0"/>
  <sheetViews>
    <sheetView tabSelected="1" topLeftCell="A376" workbookViewId="0">
      <selection activeCell="D13" sqref="D13"/>
    </sheetView>
  </sheetViews>
  <sheetFormatPr baseColWidth="10" defaultColWidth="11.42578125" defaultRowHeight="15" x14ac:dyDescent="0.25"/>
  <cols>
    <col min="1" max="1" width="27.5703125" customWidth="1"/>
    <col min="2" max="2" width="11" customWidth="1"/>
    <col min="3" max="3" width="12" customWidth="1"/>
    <col min="4" max="4" width="12.7109375" customWidth="1"/>
    <col min="5" max="5" width="11.140625" customWidth="1"/>
    <col min="6" max="7" width="13.140625" customWidth="1"/>
  </cols>
  <sheetData>
    <row r="1" spans="1:7" x14ac:dyDescent="0.25">
      <c r="A1" s="23" t="s">
        <v>498</v>
      </c>
      <c r="B1" s="18" t="s">
        <v>289</v>
      </c>
      <c r="C1" s="18" t="s">
        <v>288</v>
      </c>
      <c r="D1" s="18" t="s">
        <v>287</v>
      </c>
      <c r="E1" s="18" t="s">
        <v>286</v>
      </c>
      <c r="F1" s="18" t="s">
        <v>285</v>
      </c>
      <c r="G1" s="41" t="s">
        <v>311</v>
      </c>
    </row>
    <row r="2" spans="1:7" x14ac:dyDescent="0.25">
      <c r="A2" s="14" t="s">
        <v>497</v>
      </c>
      <c r="B2">
        <v>0</v>
      </c>
      <c r="C2">
        <v>0.2</v>
      </c>
      <c r="D2">
        <v>0</v>
      </c>
      <c r="E2">
        <v>0.4</v>
      </c>
      <c r="F2">
        <v>0.4</v>
      </c>
      <c r="G2" s="57">
        <f>+SUM(Tabla44[[#This Row],[Strong]:[Substancial]])</f>
        <v>0.8</v>
      </c>
    </row>
    <row r="3" spans="1:7" x14ac:dyDescent="0.25">
      <c r="A3" s="26" t="s">
        <v>492</v>
      </c>
      <c r="B3">
        <v>5.4054049999999999E-2</v>
      </c>
      <c r="C3">
        <v>0.18918919000000001</v>
      </c>
      <c r="D3">
        <v>0</v>
      </c>
      <c r="E3">
        <v>0.21621621999999999</v>
      </c>
      <c r="F3">
        <v>0.54054053999999996</v>
      </c>
      <c r="G3">
        <f>+SUM(Tabla44[[#This Row],[Strong]:[Substancial]])</f>
        <v>0.75675675999999992</v>
      </c>
    </row>
    <row r="4" spans="1:7" x14ac:dyDescent="0.25">
      <c r="A4" s="26" t="s">
        <v>496</v>
      </c>
      <c r="B4">
        <v>6.0606060000000003E-2</v>
      </c>
      <c r="C4">
        <v>0.21212121</v>
      </c>
      <c r="D4">
        <v>0</v>
      </c>
      <c r="E4">
        <v>0.45454545000000002</v>
      </c>
      <c r="F4">
        <v>0.27272727000000002</v>
      </c>
      <c r="G4">
        <f>+SUM(Tabla44[[#This Row],[Strong]:[Substancial]])</f>
        <v>0.72727271999999998</v>
      </c>
    </row>
    <row r="5" spans="1:7" x14ac:dyDescent="0.25">
      <c r="A5" t="s">
        <v>495</v>
      </c>
      <c r="B5">
        <v>4.7872339999999999E-2</v>
      </c>
      <c r="C5">
        <v>0.19680850999999999</v>
      </c>
      <c r="D5">
        <v>3.1914890000000001E-2</v>
      </c>
      <c r="E5">
        <v>0.26063829999999999</v>
      </c>
      <c r="F5">
        <v>0.46276595999999998</v>
      </c>
      <c r="G5">
        <f>+SUM(Tabla44[[#This Row],[Strong]:[Substancial]])</f>
        <v>0.72340425999999991</v>
      </c>
    </row>
    <row r="6" spans="1:7" x14ac:dyDescent="0.25">
      <c r="A6" t="s">
        <v>493</v>
      </c>
      <c r="B6">
        <v>4.0404040000000002E-2</v>
      </c>
      <c r="C6">
        <v>0.28282827999999999</v>
      </c>
      <c r="D6">
        <v>1.0101010000000001E-2</v>
      </c>
      <c r="E6">
        <v>0.27272727000000002</v>
      </c>
      <c r="F6">
        <v>0.39393939</v>
      </c>
      <c r="G6">
        <f>+SUM(Tabla44[[#This Row],[Strong]:[Substancial]])</f>
        <v>0.66666665999999997</v>
      </c>
    </row>
    <row r="7" spans="1:7" x14ac:dyDescent="0.25">
      <c r="A7" s="14" t="s">
        <v>494</v>
      </c>
      <c r="B7">
        <v>0.2</v>
      </c>
      <c r="C7">
        <v>0.4</v>
      </c>
      <c r="D7">
        <v>0</v>
      </c>
      <c r="E7">
        <v>0</v>
      </c>
      <c r="F7">
        <v>0.4</v>
      </c>
      <c r="G7" s="57">
        <f>+SUM(Tabla44[[#This Row],[Strong]:[Substancial]])</f>
        <v>0.4</v>
      </c>
    </row>
    <row r="9" spans="1:7" x14ac:dyDescent="0.25">
      <c r="A9" s="3" t="s">
        <v>499</v>
      </c>
      <c r="B9" s="8" t="s">
        <v>289</v>
      </c>
      <c r="C9" s="8" t="s">
        <v>288</v>
      </c>
      <c r="D9" s="8" t="s">
        <v>287</v>
      </c>
      <c r="E9" s="8" t="s">
        <v>286</v>
      </c>
      <c r="F9" s="8" t="s">
        <v>285</v>
      </c>
      <c r="G9" s="9" t="s">
        <v>311</v>
      </c>
    </row>
    <row r="10" spans="1:7" x14ac:dyDescent="0.25">
      <c r="A10" s="3" t="s">
        <v>308</v>
      </c>
      <c r="B10">
        <v>3.1578950000000001E-2</v>
      </c>
      <c r="C10">
        <v>0.11578947000000001</v>
      </c>
      <c r="D10">
        <v>6.3157889999999994E-2</v>
      </c>
      <c r="E10">
        <v>0.32631578999999999</v>
      </c>
      <c r="F10">
        <v>0.46315789000000002</v>
      </c>
      <c r="G10">
        <f>+SUM(Table2[[#This Row],[Strong]:[Substancial]])</f>
        <v>0.78947367999999996</v>
      </c>
    </row>
    <row r="11" spans="1:7" x14ac:dyDescent="0.25">
      <c r="A11" s="3" t="s">
        <v>293</v>
      </c>
      <c r="B11">
        <v>0.05</v>
      </c>
      <c r="C11">
        <v>0.1</v>
      </c>
      <c r="D11">
        <v>6.25E-2</v>
      </c>
      <c r="E11">
        <v>0.3125</v>
      </c>
      <c r="F11">
        <v>0.47499999999999998</v>
      </c>
      <c r="G11">
        <f>+SUM(Table2[[#This Row],[Strong]:[Substancial]])</f>
        <v>0.78749999999999998</v>
      </c>
    </row>
    <row r="12" spans="1:7" x14ac:dyDescent="0.25">
      <c r="A12" s="3" t="s">
        <v>302</v>
      </c>
      <c r="B12">
        <v>6.25E-2</v>
      </c>
      <c r="C12">
        <v>0.15625</v>
      </c>
      <c r="D12">
        <v>0</v>
      </c>
      <c r="E12">
        <v>0.375</v>
      </c>
      <c r="F12">
        <v>0.40625</v>
      </c>
      <c r="G12">
        <f>+SUM(Table2[[#This Row],[Strong]:[Substancial]])</f>
        <v>0.78125</v>
      </c>
    </row>
    <row r="13" spans="1:7" x14ac:dyDescent="0.25">
      <c r="A13" s="3" t="s">
        <v>303</v>
      </c>
      <c r="B13">
        <v>3.703704E-2</v>
      </c>
      <c r="C13">
        <v>0.11111111</v>
      </c>
      <c r="D13">
        <v>7.4074070000000006E-2</v>
      </c>
      <c r="E13">
        <v>0.32098765000000001</v>
      </c>
      <c r="F13">
        <v>0.45679012000000002</v>
      </c>
      <c r="G13">
        <f>+SUM(Table2[[#This Row],[Strong]:[Substancial]])</f>
        <v>0.77777777000000003</v>
      </c>
    </row>
    <row r="14" spans="1:7" x14ac:dyDescent="0.25">
      <c r="A14" s="3" t="s">
        <v>298</v>
      </c>
      <c r="B14">
        <v>0.04</v>
      </c>
      <c r="C14">
        <v>9.3333330000000006E-2</v>
      </c>
      <c r="D14">
        <v>9.3333330000000006E-2</v>
      </c>
      <c r="E14">
        <v>0.29333333</v>
      </c>
      <c r="F14">
        <v>0.48</v>
      </c>
      <c r="G14">
        <f>+SUM(Table2[[#This Row],[Strong]:[Substancial]])</f>
        <v>0.77333333000000004</v>
      </c>
    </row>
    <row r="15" spans="1:7" x14ac:dyDescent="0.25">
      <c r="A15" s="3" t="s">
        <v>305</v>
      </c>
      <c r="B15">
        <v>4.5454550000000003E-2</v>
      </c>
      <c r="C15">
        <v>0.13636364000000001</v>
      </c>
      <c r="D15">
        <v>4.5454550000000003E-2</v>
      </c>
      <c r="E15">
        <v>0.45454545000000002</v>
      </c>
      <c r="F15">
        <v>0.31818182</v>
      </c>
      <c r="G15">
        <f>+SUM(Table2[[#This Row],[Strong]:[Substancial]])</f>
        <v>0.77272727000000008</v>
      </c>
    </row>
    <row r="16" spans="1:7" x14ac:dyDescent="0.25">
      <c r="A16" s="3" t="s">
        <v>300</v>
      </c>
      <c r="B16">
        <v>4.9450550000000003E-2</v>
      </c>
      <c r="C16">
        <v>0.11538461999999999</v>
      </c>
      <c r="D16">
        <v>6.5934069999999997E-2</v>
      </c>
      <c r="E16">
        <v>0.30769231000000002</v>
      </c>
      <c r="F16">
        <v>0.46153845999999998</v>
      </c>
      <c r="G16">
        <f>+SUM(Table2[[#This Row],[Strong]:[Substancial]])</f>
        <v>0.76923077000000006</v>
      </c>
    </row>
    <row r="17" spans="1:7" x14ac:dyDescent="0.25">
      <c r="A17" s="3" t="s">
        <v>290</v>
      </c>
      <c r="B17">
        <v>5.8139530000000002E-2</v>
      </c>
      <c r="C17">
        <v>0.10465115999999999</v>
      </c>
      <c r="D17">
        <v>8.1395350000000005E-2</v>
      </c>
      <c r="E17">
        <v>0.32558140000000002</v>
      </c>
      <c r="F17">
        <v>0.43023255999999999</v>
      </c>
      <c r="G17">
        <f>+SUM(Table2[[#This Row],[Strong]:[Substancial]])</f>
        <v>0.75581396000000001</v>
      </c>
    </row>
    <row r="18" spans="1:7" x14ac:dyDescent="0.25">
      <c r="A18" s="3" t="s">
        <v>307</v>
      </c>
      <c r="B18">
        <v>2.2222220000000001E-2</v>
      </c>
      <c r="C18">
        <v>0.13333333</v>
      </c>
      <c r="D18">
        <v>8.8888889999999998E-2</v>
      </c>
      <c r="E18">
        <v>0.35555555999999999</v>
      </c>
      <c r="F18">
        <v>0.4</v>
      </c>
      <c r="G18">
        <f>+SUM(Table2[[#This Row],[Strong]:[Substancial]])</f>
        <v>0.75555556000000001</v>
      </c>
    </row>
    <row r="19" spans="1:7" x14ac:dyDescent="0.25">
      <c r="A19" s="3" t="s">
        <v>296</v>
      </c>
      <c r="B19">
        <v>0.05</v>
      </c>
      <c r="C19">
        <v>0.11</v>
      </c>
      <c r="D19">
        <v>0.09</v>
      </c>
      <c r="E19">
        <v>0.34</v>
      </c>
      <c r="F19">
        <v>0.41</v>
      </c>
      <c r="G19">
        <f>+SUM(Table2[[#This Row],[Strong]:[Substancial]])</f>
        <v>0.75</v>
      </c>
    </row>
    <row r="20" spans="1:7" x14ac:dyDescent="0.25">
      <c r="A20" s="3" t="s">
        <v>295</v>
      </c>
      <c r="B20">
        <v>3.6363640000000003E-2</v>
      </c>
      <c r="C20">
        <v>9.0909089999999998E-2</v>
      </c>
      <c r="D20">
        <v>0.12727273</v>
      </c>
      <c r="E20">
        <v>0.32727273000000001</v>
      </c>
      <c r="F20">
        <v>0.41818181999999998</v>
      </c>
      <c r="G20">
        <f>+SUM(Table2[[#This Row],[Strong]:[Substancial]])</f>
        <v>0.74545455000000005</v>
      </c>
    </row>
    <row r="21" spans="1:7" x14ac:dyDescent="0.25">
      <c r="A21" s="3" t="s">
        <v>309</v>
      </c>
      <c r="B21">
        <v>6.4516130000000005E-2</v>
      </c>
      <c r="C21">
        <v>8.0645159999999994E-2</v>
      </c>
      <c r="D21">
        <v>0.11290322999999999</v>
      </c>
      <c r="E21">
        <v>0.25806452000000002</v>
      </c>
      <c r="F21">
        <v>0.48387097000000001</v>
      </c>
      <c r="G21">
        <f>+SUM(Table2[[#This Row],[Strong]:[Substancial]])</f>
        <v>0.74193549000000003</v>
      </c>
    </row>
    <row r="22" spans="1:7" x14ac:dyDescent="0.25">
      <c r="A22" s="3" t="s">
        <v>291</v>
      </c>
      <c r="B22">
        <v>7.0175440000000006E-2</v>
      </c>
      <c r="C22">
        <v>0.12280702</v>
      </c>
      <c r="D22">
        <v>7.0175440000000006E-2</v>
      </c>
      <c r="E22">
        <v>0.29824560999999999</v>
      </c>
      <c r="F22">
        <v>0.43859649000000001</v>
      </c>
      <c r="G22">
        <f>+SUM(Table2[[#This Row],[Strong]:[Substancial]])</f>
        <v>0.73684210000000006</v>
      </c>
    </row>
    <row r="23" spans="1:7" x14ac:dyDescent="0.25">
      <c r="A23" s="3" t="s">
        <v>304</v>
      </c>
      <c r="B23">
        <v>4.6875E-2</v>
      </c>
      <c r="C23">
        <v>0.109375</v>
      </c>
      <c r="D23">
        <v>0.109375</v>
      </c>
      <c r="E23">
        <v>0.328125</v>
      </c>
      <c r="F23">
        <v>0.40625</v>
      </c>
      <c r="G23">
        <f>+SUM(Table2[[#This Row],[Strong]:[Substancial]])</f>
        <v>0.734375</v>
      </c>
    </row>
    <row r="24" spans="1:7" x14ac:dyDescent="0.25">
      <c r="A24" s="3" t="s">
        <v>292</v>
      </c>
      <c r="B24">
        <v>7.7777780000000005E-2</v>
      </c>
      <c r="C24">
        <v>0.12222222000000001</v>
      </c>
      <c r="D24">
        <v>6.6666669999999997E-2</v>
      </c>
      <c r="E24">
        <v>0.34444444000000002</v>
      </c>
      <c r="F24">
        <v>0.38888888999999999</v>
      </c>
      <c r="G24">
        <f>+SUM(Table2[[#This Row],[Strong]:[Substancial]])</f>
        <v>0.73333333000000001</v>
      </c>
    </row>
    <row r="25" spans="1:7" x14ac:dyDescent="0.25">
      <c r="A25" s="3" t="s">
        <v>297</v>
      </c>
      <c r="B25">
        <v>6.8493150000000003E-2</v>
      </c>
      <c r="C25">
        <v>9.5890409999999995E-2</v>
      </c>
      <c r="D25">
        <v>0.12328767</v>
      </c>
      <c r="E25">
        <v>0.34246575000000001</v>
      </c>
      <c r="F25">
        <v>0.36986300999999999</v>
      </c>
      <c r="G25">
        <f>+SUM(Table2[[#This Row],[Strong]:[Substancial]])</f>
        <v>0.71232876000000001</v>
      </c>
    </row>
    <row r="26" spans="1:7" x14ac:dyDescent="0.25">
      <c r="A26" s="3" t="s">
        <v>299</v>
      </c>
      <c r="B26">
        <v>3.5294119999999998E-2</v>
      </c>
      <c r="C26">
        <v>0.11764706</v>
      </c>
      <c r="D26">
        <v>0.15294118000000001</v>
      </c>
      <c r="E26">
        <v>0.28235294</v>
      </c>
      <c r="F26">
        <v>0.41176470999999998</v>
      </c>
      <c r="G26">
        <f>+SUM(Table2[[#This Row],[Strong]:[Substancial]])</f>
        <v>0.69411764999999992</v>
      </c>
    </row>
    <row r="27" spans="1:7" x14ac:dyDescent="0.25">
      <c r="A27" s="3" t="s">
        <v>301</v>
      </c>
      <c r="B27">
        <v>6.5573770000000003E-2</v>
      </c>
      <c r="C27">
        <v>0.14754097999999999</v>
      </c>
      <c r="D27">
        <v>9.8360660000000003E-2</v>
      </c>
      <c r="E27">
        <v>0.27868852</v>
      </c>
      <c r="F27">
        <v>0.40983607</v>
      </c>
      <c r="G27">
        <f>+SUM(Table2[[#This Row],[Strong]:[Substancial]])</f>
        <v>0.68852458999999999</v>
      </c>
    </row>
    <row r="28" spans="1:7" x14ac:dyDescent="0.25">
      <c r="A28" s="3" t="s">
        <v>294</v>
      </c>
      <c r="B28">
        <v>8.6956519999999995E-2</v>
      </c>
      <c r="C28">
        <v>0.13913043</v>
      </c>
      <c r="D28">
        <v>8.6956519999999995E-2</v>
      </c>
      <c r="E28">
        <v>0.33043477999999998</v>
      </c>
      <c r="F28">
        <v>0.35652173999999998</v>
      </c>
      <c r="G28">
        <f>+SUM(Table2[[#This Row],[Strong]:[Substancial]])</f>
        <v>0.68695651999999996</v>
      </c>
    </row>
    <row r="29" spans="1:7" x14ac:dyDescent="0.25">
      <c r="A29" s="3" t="s">
        <v>306</v>
      </c>
      <c r="B29">
        <v>0.05</v>
      </c>
      <c r="C29">
        <v>0.1</v>
      </c>
      <c r="D29">
        <v>0.2</v>
      </c>
      <c r="E29">
        <v>0.35</v>
      </c>
      <c r="F29">
        <v>0.3</v>
      </c>
      <c r="G29">
        <f>+SUM(Table2[[#This Row],[Strong]:[Substancial]])</f>
        <v>0.64999999999999991</v>
      </c>
    </row>
    <row r="30" spans="1:7" x14ac:dyDescent="0.25">
      <c r="A30" s="3"/>
    </row>
    <row r="31" spans="1:7" x14ac:dyDescent="0.25">
      <c r="A31" t="s">
        <v>500</v>
      </c>
      <c r="B31" t="s">
        <v>289</v>
      </c>
      <c r="C31" t="s">
        <v>288</v>
      </c>
      <c r="D31" t="s">
        <v>287</v>
      </c>
      <c r="E31" t="s">
        <v>286</v>
      </c>
      <c r="F31" t="s">
        <v>285</v>
      </c>
      <c r="G31" s="6" t="s">
        <v>284</v>
      </c>
    </row>
    <row r="32" spans="1:7" x14ac:dyDescent="0.25">
      <c r="A32" t="s">
        <v>283</v>
      </c>
      <c r="B32">
        <v>4.3478260999999997E-2</v>
      </c>
      <c r="C32">
        <v>0.115942029</v>
      </c>
      <c r="D32">
        <v>2.8985507000000001E-2</v>
      </c>
      <c r="E32">
        <v>0.31884057999999998</v>
      </c>
      <c r="F32">
        <v>0.49275362299999997</v>
      </c>
      <c r="G32">
        <f>+SUM(Tabla1[[#This Row],[Strong]:[Substancial]])</f>
        <v>0.81159420299999996</v>
      </c>
    </row>
    <row r="33" spans="1:7" x14ac:dyDescent="0.25">
      <c r="A33" t="s">
        <v>282</v>
      </c>
      <c r="B33">
        <v>0</v>
      </c>
      <c r="C33">
        <v>0</v>
      </c>
      <c r="D33">
        <v>0.2</v>
      </c>
      <c r="E33">
        <v>0.4</v>
      </c>
      <c r="F33">
        <v>0.4</v>
      </c>
      <c r="G33">
        <f>+SUM(Tabla1[[#This Row],[Strong]:[Substancial]])</f>
        <v>0.8</v>
      </c>
    </row>
    <row r="34" spans="1:7" x14ac:dyDescent="0.25">
      <c r="A34" t="s">
        <v>281</v>
      </c>
      <c r="B34">
        <v>0.04</v>
      </c>
      <c r="C34">
        <v>0.14000000000000001</v>
      </c>
      <c r="D34">
        <v>0.04</v>
      </c>
      <c r="E34">
        <v>0.48</v>
      </c>
      <c r="F34">
        <v>0.3</v>
      </c>
      <c r="G34">
        <f>+SUM(Tabla1[[#This Row],[Strong]:[Substancial]])</f>
        <v>0.78</v>
      </c>
    </row>
    <row r="35" spans="1:7" x14ac:dyDescent="0.25">
      <c r="A35" t="s">
        <v>280</v>
      </c>
      <c r="B35">
        <v>4.3010752999999999E-2</v>
      </c>
      <c r="C35">
        <v>7.5268817000000002E-2</v>
      </c>
      <c r="D35">
        <v>0.107526882</v>
      </c>
      <c r="E35">
        <v>0.31182795699999999</v>
      </c>
      <c r="F35">
        <v>0.46236559100000002</v>
      </c>
      <c r="G35">
        <f>+SUM(Tabla1[[#This Row],[Strong]:[Substancial]])</f>
        <v>0.77419354799999995</v>
      </c>
    </row>
    <row r="36" spans="1:7" x14ac:dyDescent="0.25">
      <c r="A36" t="s">
        <v>279</v>
      </c>
      <c r="B36">
        <v>2.0833332999999999E-2</v>
      </c>
      <c r="C36">
        <v>0.14583333300000001</v>
      </c>
      <c r="D36">
        <v>6.25E-2</v>
      </c>
      <c r="E36">
        <v>0.20833333300000001</v>
      </c>
      <c r="F36">
        <v>0.5625</v>
      </c>
      <c r="G36">
        <f>+SUM(Tabla1[[#This Row],[Strong]:[Substancial]])</f>
        <v>0.77083333300000001</v>
      </c>
    </row>
    <row r="37" spans="1:7" x14ac:dyDescent="0.25">
      <c r="A37" t="s">
        <v>278</v>
      </c>
      <c r="B37">
        <v>9.0090090000000001E-3</v>
      </c>
      <c r="C37">
        <v>0.11711711700000001</v>
      </c>
      <c r="D37">
        <v>0.10810810799999999</v>
      </c>
      <c r="E37">
        <v>0.29729729700000002</v>
      </c>
      <c r="F37">
        <v>0.46846846800000003</v>
      </c>
      <c r="G37">
        <f>+SUM(Tabla1[[#This Row],[Strong]:[Substancial]])</f>
        <v>0.76576576500000004</v>
      </c>
    </row>
    <row r="38" spans="1:7" x14ac:dyDescent="0.25">
      <c r="A38" t="s">
        <v>277</v>
      </c>
      <c r="B38">
        <v>7.6923077000000006E-2</v>
      </c>
      <c r="C38">
        <v>0.115384615</v>
      </c>
      <c r="D38">
        <v>7.6923077000000006E-2</v>
      </c>
      <c r="E38">
        <v>0.26923076899999998</v>
      </c>
      <c r="F38">
        <v>0.46153846199999998</v>
      </c>
      <c r="G38">
        <f>+SUM(Tabla1[[#This Row],[Strong]:[Substancial]])</f>
        <v>0.73076923100000002</v>
      </c>
    </row>
    <row r="39" spans="1:7" x14ac:dyDescent="0.25">
      <c r="A39" t="s">
        <v>276</v>
      </c>
      <c r="B39">
        <v>5.9880240000000001E-2</v>
      </c>
      <c r="C39">
        <v>0.11377245499999999</v>
      </c>
      <c r="D39">
        <v>9.5808382999999997E-2</v>
      </c>
      <c r="E39">
        <v>0.32934131700000002</v>
      </c>
      <c r="F39">
        <v>0.40119760500000001</v>
      </c>
      <c r="G39">
        <f>+SUM(Tabla1[[#This Row],[Strong]:[Substancial]])</f>
        <v>0.73053892200000003</v>
      </c>
    </row>
    <row r="40" spans="1:7" x14ac:dyDescent="0.25">
      <c r="A40" t="s">
        <v>275</v>
      </c>
      <c r="B40">
        <v>7.4829932000000002E-2</v>
      </c>
      <c r="C40">
        <v>8.8435373999999997E-2</v>
      </c>
      <c r="D40">
        <v>0.12244898</v>
      </c>
      <c r="E40">
        <v>0.25170068000000001</v>
      </c>
      <c r="F40">
        <v>0.46258503400000001</v>
      </c>
      <c r="G40">
        <f>+SUM(Tabla1[[#This Row],[Strong]:[Substancial]])</f>
        <v>0.71428571400000007</v>
      </c>
    </row>
    <row r="41" spans="1:7" x14ac:dyDescent="0.25">
      <c r="A41" t="s">
        <v>274</v>
      </c>
      <c r="B41">
        <v>4.2105262999999997E-2</v>
      </c>
      <c r="C41">
        <v>0.122807018</v>
      </c>
      <c r="D41">
        <v>0.12631578900000001</v>
      </c>
      <c r="E41">
        <v>0.27368421100000001</v>
      </c>
      <c r="F41">
        <v>0.43508771899999998</v>
      </c>
      <c r="G41">
        <f>+SUM(Tabla1[[#This Row],[Strong]:[Substancial]])</f>
        <v>0.70877192999999994</v>
      </c>
    </row>
    <row r="42" spans="1:7" x14ac:dyDescent="0.25">
      <c r="A42" t="s">
        <v>273</v>
      </c>
      <c r="B42">
        <v>0</v>
      </c>
      <c r="C42">
        <v>0.15</v>
      </c>
      <c r="D42">
        <v>0.15</v>
      </c>
      <c r="E42">
        <v>0.32500000000000001</v>
      </c>
      <c r="F42">
        <v>0.375</v>
      </c>
      <c r="G42">
        <f>+SUM(Tabla1[[#This Row],[Strong]:[Substancial]])</f>
        <v>0.7</v>
      </c>
    </row>
    <row r="43" spans="1:7" x14ac:dyDescent="0.25">
      <c r="A43" t="s">
        <v>272</v>
      </c>
      <c r="B43">
        <v>5.5555555999999999E-2</v>
      </c>
      <c r="C43">
        <v>0.111111111</v>
      </c>
      <c r="D43">
        <v>0.13636363600000001</v>
      </c>
      <c r="E43">
        <v>0.26262626300000003</v>
      </c>
      <c r="F43">
        <v>0.43434343399999997</v>
      </c>
      <c r="G43">
        <f>+SUM(Tabla1[[#This Row],[Strong]:[Substancial]])</f>
        <v>0.696969697</v>
      </c>
    </row>
    <row r="44" spans="1:7" x14ac:dyDescent="0.25">
      <c r="A44" t="s">
        <v>271</v>
      </c>
      <c r="B44">
        <v>0.125</v>
      </c>
      <c r="C44">
        <v>6.25E-2</v>
      </c>
      <c r="D44">
        <v>0.1875</v>
      </c>
      <c r="E44">
        <v>0.1875</v>
      </c>
      <c r="F44">
        <v>0.4375</v>
      </c>
      <c r="G44">
        <f>+SUM(Tabla1[[#This Row],[Strong]:[Substancial]])</f>
        <v>0.625</v>
      </c>
    </row>
    <row r="45" spans="1:7" x14ac:dyDescent="0.25">
      <c r="A45" s="3"/>
    </row>
    <row r="46" spans="1:7" x14ac:dyDescent="0.25">
      <c r="A46" s="3" t="s">
        <v>491</v>
      </c>
      <c r="B46" s="8" t="s">
        <v>289</v>
      </c>
      <c r="C46" s="8" t="s">
        <v>288</v>
      </c>
      <c r="D46" s="8" t="s">
        <v>287</v>
      </c>
      <c r="E46" s="8" t="s">
        <v>286</v>
      </c>
      <c r="F46" s="8" t="s">
        <v>285</v>
      </c>
      <c r="G46" s="9" t="s">
        <v>311</v>
      </c>
    </row>
    <row r="47" spans="1:7" x14ac:dyDescent="0.25">
      <c r="A47" s="3" t="s">
        <v>314</v>
      </c>
      <c r="B47">
        <v>2.2222220000000001E-2</v>
      </c>
      <c r="C47">
        <v>0.10555556000000001</v>
      </c>
      <c r="D47">
        <v>0.1</v>
      </c>
      <c r="E47">
        <v>0.3</v>
      </c>
      <c r="F47">
        <v>0.47222222000000003</v>
      </c>
      <c r="G47">
        <f>+SUM(Table3[[#This Row],[Strong]:[Substancial]])</f>
        <v>0.77222221999999996</v>
      </c>
    </row>
    <row r="48" spans="1:7" x14ac:dyDescent="0.25">
      <c r="A48" s="3" t="s">
        <v>313</v>
      </c>
      <c r="B48">
        <v>4.5714289999999998E-2</v>
      </c>
      <c r="C48">
        <v>0.10285714</v>
      </c>
      <c r="D48">
        <v>0.08</v>
      </c>
      <c r="E48">
        <v>0.33714285999999999</v>
      </c>
      <c r="F48">
        <v>0.43428570999999999</v>
      </c>
      <c r="G48">
        <f>+SUM(Table3[[#This Row],[Strong]:[Substancial]])</f>
        <v>0.77142856999999998</v>
      </c>
    </row>
    <row r="49" spans="1:7" x14ac:dyDescent="0.25">
      <c r="A49" s="3" t="s">
        <v>312</v>
      </c>
      <c r="B49">
        <v>8.5714289999999999E-2</v>
      </c>
      <c r="C49">
        <v>0.14285713999999999</v>
      </c>
      <c r="D49">
        <v>0.20952381</v>
      </c>
      <c r="E49">
        <v>0.16190476000000001</v>
      </c>
      <c r="F49">
        <v>0.4</v>
      </c>
      <c r="G49">
        <f>+SUM(Table3[[#This Row],[Strong]:[Substancial]])</f>
        <v>0.56190476</v>
      </c>
    </row>
    <row r="51" spans="1:7" x14ac:dyDescent="0.25">
      <c r="A51" s="3" t="s">
        <v>320</v>
      </c>
      <c r="B51" s="8" t="s">
        <v>289</v>
      </c>
      <c r="C51" s="8" t="s">
        <v>288</v>
      </c>
      <c r="D51" s="8" t="s">
        <v>287</v>
      </c>
      <c r="E51" s="8" t="s">
        <v>286</v>
      </c>
      <c r="F51" s="8" t="s">
        <v>285</v>
      </c>
      <c r="G51" s="11" t="s">
        <v>311</v>
      </c>
    </row>
    <row r="52" spans="1:7" x14ac:dyDescent="0.25">
      <c r="A52" s="3" t="s">
        <v>319</v>
      </c>
      <c r="B52">
        <v>2.9411759999999999E-2</v>
      </c>
      <c r="C52">
        <v>4.4117650000000001E-2</v>
      </c>
      <c r="D52">
        <v>7.3529410000000003E-2</v>
      </c>
      <c r="E52">
        <v>0.54411765000000001</v>
      </c>
      <c r="F52">
        <v>0.30882353000000001</v>
      </c>
      <c r="G52">
        <f>+SUM(Table4[[#This Row],[Strong]:[Substancial]])</f>
        <v>0.85294117999999997</v>
      </c>
    </row>
    <row r="53" spans="1:7" x14ac:dyDescent="0.25">
      <c r="A53" s="3" t="s">
        <v>318</v>
      </c>
      <c r="B53">
        <v>3.1578950000000001E-2</v>
      </c>
      <c r="C53">
        <v>9.4736840000000003E-2</v>
      </c>
      <c r="D53">
        <v>3.1578950000000001E-2</v>
      </c>
      <c r="E53">
        <v>0.28421053000000002</v>
      </c>
      <c r="F53">
        <v>0.55789473999999994</v>
      </c>
      <c r="G53">
        <f>+SUM(Table4[[#This Row],[Strong]:[Substancial]])</f>
        <v>0.84210527000000002</v>
      </c>
    </row>
    <row r="54" spans="1:7" x14ac:dyDescent="0.25">
      <c r="A54" s="3" t="s">
        <v>317</v>
      </c>
      <c r="B54">
        <v>6.521739E-2</v>
      </c>
      <c r="C54">
        <v>0.23913043</v>
      </c>
      <c r="D54">
        <v>5.434783E-2</v>
      </c>
      <c r="E54">
        <v>0.21739130000000001</v>
      </c>
      <c r="F54">
        <v>0.42391304000000002</v>
      </c>
      <c r="G54">
        <f>+SUM(Table4[[#This Row],[Strong]:[Substancial]])</f>
        <v>0.64130434000000003</v>
      </c>
    </row>
    <row r="55" spans="1:7" x14ac:dyDescent="0.25">
      <c r="A55" s="3" t="s">
        <v>316</v>
      </c>
      <c r="B55">
        <v>7.8947370000000003E-2</v>
      </c>
      <c r="C55">
        <v>7.8947370000000003E-2</v>
      </c>
      <c r="D55">
        <v>0.21052631999999999</v>
      </c>
      <c r="E55">
        <v>0.15789474000000001</v>
      </c>
      <c r="F55">
        <v>0.47368420999999999</v>
      </c>
      <c r="G55">
        <f>+SUM(Table4[[#This Row],[Strong]:[Substancial]])</f>
        <v>0.63157894999999997</v>
      </c>
    </row>
    <row r="56" spans="1:7" x14ac:dyDescent="0.25">
      <c r="A56" s="3" t="s">
        <v>315</v>
      </c>
      <c r="B56">
        <v>5.4054049999999999E-2</v>
      </c>
      <c r="C56">
        <v>9.4594590000000006E-2</v>
      </c>
      <c r="D56">
        <v>0.32432432</v>
      </c>
      <c r="E56">
        <v>0.14864864999999999</v>
      </c>
      <c r="F56">
        <v>0.37837838000000001</v>
      </c>
      <c r="G56">
        <f>+SUM(Table4[[#This Row],[Strong]:[Substancial]])</f>
        <v>0.52702702999999995</v>
      </c>
    </row>
    <row r="58" spans="1:7" x14ac:dyDescent="0.25">
      <c r="A58" s="12" t="s">
        <v>321</v>
      </c>
      <c r="B58" s="8" t="s">
        <v>289</v>
      </c>
      <c r="C58" s="8" t="s">
        <v>288</v>
      </c>
      <c r="D58" s="8" t="s">
        <v>287</v>
      </c>
      <c r="E58" s="8" t="s">
        <v>286</v>
      </c>
      <c r="F58" s="8" t="s">
        <v>285</v>
      </c>
      <c r="G58" s="11" t="s">
        <v>311</v>
      </c>
    </row>
    <row r="59" spans="1:7" x14ac:dyDescent="0.25">
      <c r="A59" s="3" t="s">
        <v>319</v>
      </c>
      <c r="B59">
        <v>3.125E-2</v>
      </c>
      <c r="C59">
        <v>3.125E-2</v>
      </c>
      <c r="D59">
        <v>4.1666670000000003E-2</v>
      </c>
      <c r="E59">
        <v>0.52083332999999998</v>
      </c>
      <c r="F59">
        <v>0.375</v>
      </c>
      <c r="G59">
        <f>+SUM(Table5[[#This Row],[Strong]:[Substancial]])</f>
        <v>0.89583332999999998</v>
      </c>
    </row>
    <row r="60" spans="1:7" x14ac:dyDescent="0.25">
      <c r="A60" s="3" t="s">
        <v>318</v>
      </c>
      <c r="B60">
        <v>5.7471260000000003E-2</v>
      </c>
      <c r="C60">
        <v>0.13793103000000001</v>
      </c>
      <c r="D60">
        <v>6.8965520000000002E-2</v>
      </c>
      <c r="E60">
        <v>0.29885056999999998</v>
      </c>
      <c r="F60">
        <v>0.43678160999999999</v>
      </c>
      <c r="G60">
        <f>+SUM(Table5[[#This Row],[Strong]:[Substancial]])</f>
        <v>0.73563217999999997</v>
      </c>
    </row>
    <row r="61" spans="1:7" x14ac:dyDescent="0.25">
      <c r="A61" s="3" t="s">
        <v>317</v>
      </c>
      <c r="B61">
        <v>4.2105259999999999E-2</v>
      </c>
      <c r="C61">
        <v>0.15789474000000001</v>
      </c>
      <c r="D61">
        <v>9.4736840000000003E-2</v>
      </c>
      <c r="E61">
        <v>0.17894736999999999</v>
      </c>
      <c r="F61">
        <v>0.52631578999999995</v>
      </c>
      <c r="G61">
        <f>+SUM(Table5[[#This Row],[Strong]:[Substancial]])</f>
        <v>0.70526315999999989</v>
      </c>
    </row>
    <row r="62" spans="1:7" x14ac:dyDescent="0.25">
      <c r="A62" s="3" t="s">
        <v>316</v>
      </c>
      <c r="B62">
        <v>6.8181820000000004E-2</v>
      </c>
      <c r="C62">
        <v>0.15909091</v>
      </c>
      <c r="D62">
        <v>0.13636364000000001</v>
      </c>
      <c r="E62">
        <v>0.11363636000000001</v>
      </c>
      <c r="F62">
        <v>0.52272726999999997</v>
      </c>
      <c r="G62">
        <f>+SUM(Table5[[#This Row],[Strong]:[Substancial]])</f>
        <v>0.63636362999999996</v>
      </c>
    </row>
    <row r="63" spans="1:7" x14ac:dyDescent="0.25">
      <c r="A63" s="3" t="s">
        <v>315</v>
      </c>
      <c r="B63">
        <v>6.6666669999999997E-2</v>
      </c>
      <c r="C63">
        <v>0.15555556000000001</v>
      </c>
      <c r="D63">
        <v>0.44444444</v>
      </c>
      <c r="E63">
        <v>6.6666669999999997E-2</v>
      </c>
      <c r="F63">
        <v>0.26666666999999999</v>
      </c>
      <c r="G63">
        <f>+SUM(Table5[[#This Row],[Strong]:[Substancial]])</f>
        <v>0.33333333999999998</v>
      </c>
    </row>
    <row r="65" spans="1:7" x14ac:dyDescent="0.25">
      <c r="A65" s="12" t="s">
        <v>322</v>
      </c>
      <c r="B65" s="8" t="s">
        <v>289</v>
      </c>
      <c r="C65" s="8" t="s">
        <v>288</v>
      </c>
      <c r="D65" s="8" t="s">
        <v>287</v>
      </c>
      <c r="E65" s="8" t="s">
        <v>286</v>
      </c>
      <c r="F65" s="8" t="s">
        <v>285</v>
      </c>
      <c r="G65" s="11" t="s">
        <v>311</v>
      </c>
    </row>
    <row r="66" spans="1:7" x14ac:dyDescent="0.25">
      <c r="A66" s="3" t="s">
        <v>319</v>
      </c>
      <c r="B66">
        <v>2.8571429999999998E-2</v>
      </c>
      <c r="C66">
        <v>5.7142859999999997E-2</v>
      </c>
      <c r="D66">
        <v>7.6190480000000005E-2</v>
      </c>
      <c r="E66">
        <v>0.48571428999999999</v>
      </c>
      <c r="F66">
        <v>0.35238095000000003</v>
      </c>
      <c r="G66">
        <f>+SUM(Table6[[#This Row],[Strong]:[Substancial]])</f>
        <v>0.83809524000000002</v>
      </c>
    </row>
    <row r="67" spans="1:7" x14ac:dyDescent="0.25">
      <c r="A67" s="3" t="s">
        <v>318</v>
      </c>
      <c r="B67">
        <v>0.04</v>
      </c>
      <c r="C67">
        <v>0.13</v>
      </c>
      <c r="D67">
        <v>7.0000000000000007E-2</v>
      </c>
      <c r="E67">
        <v>0.28000000000000003</v>
      </c>
      <c r="F67">
        <v>0.48</v>
      </c>
      <c r="G67">
        <f>+SUM(Table6[[#This Row],[Strong]:[Substancial]])</f>
        <v>0.76</v>
      </c>
    </row>
    <row r="68" spans="1:7" x14ac:dyDescent="0.25">
      <c r="A68" s="3" t="s">
        <v>317</v>
      </c>
      <c r="B68">
        <v>5.2631579999999997E-2</v>
      </c>
      <c r="C68">
        <v>0.16842104999999999</v>
      </c>
      <c r="D68">
        <v>6.3157889999999994E-2</v>
      </c>
      <c r="E68">
        <v>0.16842104999999999</v>
      </c>
      <c r="F68">
        <v>0.54736841999999997</v>
      </c>
      <c r="G68">
        <f>+SUM(Table6[[#This Row],[Strong]:[Substancial]])</f>
        <v>0.71578946999999993</v>
      </c>
    </row>
    <row r="69" spans="1:7" x14ac:dyDescent="0.25">
      <c r="A69" s="3" t="s">
        <v>316</v>
      </c>
      <c r="B69">
        <v>0.11538461999999999</v>
      </c>
      <c r="C69">
        <v>0.23076922999999999</v>
      </c>
      <c r="D69">
        <v>0.15384614999999999</v>
      </c>
      <c r="E69">
        <v>3.8461540000000002E-2</v>
      </c>
      <c r="F69">
        <v>0.46153845999999998</v>
      </c>
      <c r="G69">
        <f>+SUM(Table6[[#This Row],[Strong]:[Substancial]])</f>
        <v>0.5</v>
      </c>
    </row>
    <row r="70" spans="1:7" x14ac:dyDescent="0.25">
      <c r="A70" s="3" t="s">
        <v>315</v>
      </c>
      <c r="B70">
        <v>7.3170730000000003E-2</v>
      </c>
      <c r="C70">
        <v>7.3170730000000003E-2</v>
      </c>
      <c r="D70">
        <v>0.48780488</v>
      </c>
      <c r="E70">
        <v>0.12195122</v>
      </c>
      <c r="F70">
        <v>0.24390244</v>
      </c>
      <c r="G70">
        <f>+SUM(Table6[[#This Row],[Strong]:[Substancial]])</f>
        <v>0.36585365999999997</v>
      </c>
    </row>
    <row r="72" spans="1:7" x14ac:dyDescent="0.25">
      <c r="A72" s="3" t="s">
        <v>323</v>
      </c>
      <c r="B72" s="8" t="s">
        <v>289</v>
      </c>
      <c r="C72" s="8" t="s">
        <v>288</v>
      </c>
      <c r="D72" s="8" t="s">
        <v>287</v>
      </c>
      <c r="E72" s="8" t="s">
        <v>286</v>
      </c>
      <c r="F72" s="8" t="s">
        <v>285</v>
      </c>
      <c r="G72" s="11" t="s">
        <v>311</v>
      </c>
    </row>
    <row r="73" spans="1:7" x14ac:dyDescent="0.25">
      <c r="A73" s="3" t="s">
        <v>324</v>
      </c>
      <c r="B73">
        <v>0</v>
      </c>
      <c r="C73">
        <v>6.7567569999999993E-2</v>
      </c>
      <c r="D73">
        <v>0.14864864999999999</v>
      </c>
      <c r="E73">
        <v>0.31081080999999999</v>
      </c>
      <c r="F73">
        <v>0.47297296999999999</v>
      </c>
      <c r="G73">
        <f>+SUM(E73:F73)</f>
        <v>0.78378378000000004</v>
      </c>
    </row>
    <row r="74" spans="1:7" x14ac:dyDescent="0.25">
      <c r="A74" s="3" t="s">
        <v>325</v>
      </c>
      <c r="B74">
        <v>4.5454550000000003E-2</v>
      </c>
      <c r="C74">
        <v>7.9545450000000004E-2</v>
      </c>
      <c r="D74">
        <v>0.11363636000000001</v>
      </c>
      <c r="E74">
        <v>0.25</v>
      </c>
      <c r="F74">
        <v>0.51136364000000001</v>
      </c>
      <c r="G74">
        <f>+SUM(E74:F74)</f>
        <v>0.76136364000000001</v>
      </c>
    </row>
    <row r="75" spans="1:7" x14ac:dyDescent="0.25">
      <c r="A75" s="3" t="s">
        <v>327</v>
      </c>
      <c r="B75">
        <v>5.4054049999999999E-2</v>
      </c>
      <c r="C75">
        <v>8.108108E-2</v>
      </c>
      <c r="D75">
        <v>0.16216216</v>
      </c>
      <c r="E75">
        <v>0.25675675999999997</v>
      </c>
      <c r="F75">
        <v>0.44594594999999998</v>
      </c>
      <c r="G75">
        <f>+SUM(E75:F75)</f>
        <v>0.70270270999999995</v>
      </c>
    </row>
    <row r="76" spans="1:7" x14ac:dyDescent="0.25">
      <c r="A76" s="3" t="s">
        <v>326</v>
      </c>
      <c r="B76">
        <v>0.10810810999999999</v>
      </c>
      <c r="C76">
        <v>0.10810810999999999</v>
      </c>
      <c r="D76">
        <v>0.10810810999999999</v>
      </c>
      <c r="E76">
        <v>0.27027026999999998</v>
      </c>
      <c r="F76">
        <v>0.40540541000000002</v>
      </c>
      <c r="G76">
        <f>+SUM(E76:F76)</f>
        <v>0.67567568</v>
      </c>
    </row>
    <row r="77" spans="1:7" x14ac:dyDescent="0.25">
      <c r="A77" s="3" t="s">
        <v>328</v>
      </c>
      <c r="B77">
        <v>6.3829789999999997E-2</v>
      </c>
      <c r="C77">
        <v>0.23404254999999999</v>
      </c>
      <c r="D77">
        <v>8.5106379999999995E-2</v>
      </c>
      <c r="E77">
        <v>0.28723404000000002</v>
      </c>
      <c r="F77">
        <v>0.32978722999999999</v>
      </c>
      <c r="G77">
        <f>+SUM(E77:F77)</f>
        <v>0.61702126999999996</v>
      </c>
    </row>
    <row r="79" spans="1:7" x14ac:dyDescent="0.25">
      <c r="A79" s="3" t="s">
        <v>7</v>
      </c>
      <c r="B79" s="8" t="s">
        <v>289</v>
      </c>
      <c r="C79" s="8" t="s">
        <v>288</v>
      </c>
      <c r="D79" s="8" t="s">
        <v>287</v>
      </c>
      <c r="E79" s="8" t="s">
        <v>286</v>
      </c>
      <c r="F79" s="8" t="s">
        <v>285</v>
      </c>
      <c r="G79" s="11" t="s">
        <v>311</v>
      </c>
    </row>
    <row r="80" spans="1:7" x14ac:dyDescent="0.25">
      <c r="A80" s="3" t="s">
        <v>330</v>
      </c>
      <c r="B80">
        <v>0.04</v>
      </c>
      <c r="C80">
        <v>6.6666669999999997E-2</v>
      </c>
      <c r="D80">
        <v>0.12</v>
      </c>
      <c r="E80">
        <v>0.33333332999999998</v>
      </c>
      <c r="F80">
        <v>0.44</v>
      </c>
      <c r="G80">
        <f>+SUM(Table8[[#This Row],[Strong]:[Substancial]])</f>
        <v>0.77333333000000004</v>
      </c>
    </row>
    <row r="81" spans="1:7" x14ac:dyDescent="0.25">
      <c r="A81" s="3" t="s">
        <v>332</v>
      </c>
      <c r="B81">
        <v>2.1978020000000001E-2</v>
      </c>
      <c r="C81">
        <v>0.12087912000000001</v>
      </c>
      <c r="D81">
        <v>9.8901100000000006E-2</v>
      </c>
      <c r="E81">
        <v>0.25274724999999998</v>
      </c>
      <c r="F81">
        <v>0.50549451000000001</v>
      </c>
      <c r="G81">
        <f>+SUM(Table8[[#This Row],[Strong]:[Substancial]])</f>
        <v>0.75824175999999999</v>
      </c>
    </row>
    <row r="82" spans="1:7" x14ac:dyDescent="0.25">
      <c r="A82" s="3" t="s">
        <v>329</v>
      </c>
      <c r="B82">
        <v>5.4945050000000002E-2</v>
      </c>
      <c r="C82">
        <v>0.15384614999999999</v>
      </c>
      <c r="D82">
        <v>9.8901100000000006E-2</v>
      </c>
      <c r="E82">
        <v>0.28571428999999998</v>
      </c>
      <c r="F82">
        <v>0.40659340999999999</v>
      </c>
      <c r="G82">
        <f>+SUM(Table8[[#This Row],[Strong]:[Substancial]])</f>
        <v>0.69230769999999997</v>
      </c>
    </row>
    <row r="83" spans="1:7" x14ac:dyDescent="0.25">
      <c r="A83" s="3" t="s">
        <v>331</v>
      </c>
      <c r="B83">
        <v>7.2727269999999997E-2</v>
      </c>
      <c r="C83">
        <v>0.12727273</v>
      </c>
      <c r="D83">
        <v>0.16363636000000001</v>
      </c>
      <c r="E83">
        <v>0.24545454999999999</v>
      </c>
      <c r="F83">
        <v>0.39090909000000001</v>
      </c>
      <c r="G83">
        <f>+SUM(Table8[[#This Row],[Strong]:[Substancial]])</f>
        <v>0.63636364000000001</v>
      </c>
    </row>
    <row r="85" spans="1:7" x14ac:dyDescent="0.25">
      <c r="A85" s="3" t="s">
        <v>7</v>
      </c>
      <c r="B85" t="s">
        <v>289</v>
      </c>
      <c r="C85" t="s">
        <v>288</v>
      </c>
      <c r="D85" t="s">
        <v>287</v>
      </c>
      <c r="E85" t="s">
        <v>286</v>
      </c>
      <c r="F85" t="s">
        <v>285</v>
      </c>
      <c r="G85" t="s">
        <v>311</v>
      </c>
    </row>
    <row r="86" spans="1:7" x14ac:dyDescent="0.25">
      <c r="A86">
        <v>9</v>
      </c>
      <c r="B86">
        <v>0</v>
      </c>
      <c r="C86">
        <v>0</v>
      </c>
      <c r="D86">
        <v>0</v>
      </c>
      <c r="E86">
        <v>0</v>
      </c>
      <c r="F86">
        <v>1</v>
      </c>
      <c r="G86">
        <f>+SUM(Table9[[#This Row],[Strong]:[Substancial]])</f>
        <v>1</v>
      </c>
    </row>
    <row r="87" spans="1:7" x14ac:dyDescent="0.25">
      <c r="A87">
        <v>12</v>
      </c>
      <c r="B87">
        <v>0</v>
      </c>
      <c r="C87">
        <v>0</v>
      </c>
      <c r="D87">
        <v>0</v>
      </c>
      <c r="E87">
        <v>0.375</v>
      </c>
      <c r="F87">
        <v>0.625</v>
      </c>
      <c r="G87">
        <f>+SUM(Table9[[#This Row],[Strong]:[Substancial]])</f>
        <v>1</v>
      </c>
    </row>
    <row r="88" spans="1:7" x14ac:dyDescent="0.25">
      <c r="A88">
        <v>8</v>
      </c>
      <c r="B88">
        <v>5.5555559999999997E-2</v>
      </c>
      <c r="C88">
        <v>5.5555559999999997E-2</v>
      </c>
      <c r="D88">
        <v>5.5555559999999997E-2</v>
      </c>
      <c r="E88">
        <v>0.22222222</v>
      </c>
      <c r="F88">
        <v>0.61111110999999996</v>
      </c>
      <c r="G88">
        <f>+SUM(Table9[[#This Row],[Strong]:[Substancial]])</f>
        <v>0.83333332999999998</v>
      </c>
    </row>
    <row r="89" spans="1:7" x14ac:dyDescent="0.25">
      <c r="A89">
        <v>10</v>
      </c>
      <c r="B89">
        <v>0</v>
      </c>
      <c r="C89">
        <v>0.15151514999999999</v>
      </c>
      <c r="D89">
        <v>9.0909089999999998E-2</v>
      </c>
      <c r="E89">
        <v>0.21212121</v>
      </c>
      <c r="F89">
        <v>0.54545454999999998</v>
      </c>
      <c r="G89">
        <f>+SUM(Table9[[#This Row],[Strong]:[Substancial]])</f>
        <v>0.75757575999999993</v>
      </c>
    </row>
    <row r="90" spans="1:7" x14ac:dyDescent="0.25">
      <c r="A90">
        <v>1</v>
      </c>
      <c r="B90">
        <v>0.25</v>
      </c>
      <c r="C90">
        <v>0</v>
      </c>
      <c r="D90">
        <v>0</v>
      </c>
      <c r="E90">
        <v>0.75</v>
      </c>
      <c r="F90">
        <v>0</v>
      </c>
      <c r="G90">
        <f>+SUM(Table9[[#This Row],[Strong]:[Substancial]])</f>
        <v>0.75</v>
      </c>
    </row>
    <row r="91" spans="1:7" x14ac:dyDescent="0.25">
      <c r="A91">
        <v>20</v>
      </c>
      <c r="B91">
        <v>0</v>
      </c>
      <c r="C91">
        <v>8.3333329999999997E-2</v>
      </c>
      <c r="D91">
        <v>0.16666666999999999</v>
      </c>
      <c r="E91">
        <v>0.33333332999999998</v>
      </c>
      <c r="F91">
        <v>0.41666667000000002</v>
      </c>
      <c r="G91">
        <f>+SUM(Table9[[#This Row],[Strong]:[Substancial]])</f>
        <v>0.75</v>
      </c>
    </row>
    <row r="92" spans="1:7" x14ac:dyDescent="0.25">
      <c r="A92">
        <v>6</v>
      </c>
      <c r="B92">
        <v>0</v>
      </c>
      <c r="C92">
        <v>0.17241379000000001</v>
      </c>
      <c r="D92">
        <v>0.10344828</v>
      </c>
      <c r="E92">
        <v>0.34482759000000002</v>
      </c>
      <c r="F92">
        <v>0.37931034000000002</v>
      </c>
      <c r="G92">
        <f>+SUM(Table9[[#This Row],[Strong]:[Substancial]])</f>
        <v>0.72413793000000004</v>
      </c>
    </row>
    <row r="93" spans="1:7" x14ac:dyDescent="0.25">
      <c r="A93">
        <v>5</v>
      </c>
      <c r="B93">
        <v>5.3571430000000003E-2</v>
      </c>
      <c r="C93">
        <v>8.9285710000000004E-2</v>
      </c>
      <c r="D93">
        <v>0.14285713999999999</v>
      </c>
      <c r="E93">
        <v>0.25</v>
      </c>
      <c r="F93">
        <v>0.46428571000000002</v>
      </c>
      <c r="G93">
        <f>+SUM(Table9[[#This Row],[Strong]:[Substancial]])</f>
        <v>0.71428570999999996</v>
      </c>
    </row>
    <row r="94" spans="1:7" x14ac:dyDescent="0.25">
      <c r="A94">
        <v>3</v>
      </c>
      <c r="B94">
        <v>3.0769230000000002E-2</v>
      </c>
      <c r="C94">
        <v>0.13846153999999999</v>
      </c>
      <c r="D94">
        <v>0.12307692000000001</v>
      </c>
      <c r="E94">
        <v>0.23076922999999999</v>
      </c>
      <c r="F94">
        <v>0.47692308</v>
      </c>
      <c r="G94">
        <f>+SUM(Table9[[#This Row],[Strong]:[Substancial]])</f>
        <v>0.70769230999999999</v>
      </c>
    </row>
    <row r="95" spans="1:7" x14ac:dyDescent="0.25">
      <c r="A95">
        <v>11</v>
      </c>
      <c r="B95">
        <v>0</v>
      </c>
      <c r="C95">
        <v>0</v>
      </c>
      <c r="D95">
        <v>0.33333332999999998</v>
      </c>
      <c r="E95">
        <v>0.66666667000000002</v>
      </c>
      <c r="F95">
        <v>0</v>
      </c>
      <c r="G95">
        <f>+SUM(Table9[[#This Row],[Strong]:[Substancial]])</f>
        <v>0.66666667000000002</v>
      </c>
    </row>
    <row r="96" spans="1:7" x14ac:dyDescent="0.25">
      <c r="A96">
        <v>2</v>
      </c>
      <c r="B96">
        <v>9.0909089999999998E-2</v>
      </c>
      <c r="C96">
        <v>0.22727273000000001</v>
      </c>
      <c r="D96">
        <v>4.5454550000000003E-2</v>
      </c>
      <c r="E96">
        <v>0.36363635999999999</v>
      </c>
      <c r="F96">
        <v>0.27272727000000002</v>
      </c>
      <c r="G96">
        <f>+SUM(Table9[[#This Row],[Strong]:[Substancial]])</f>
        <v>0.63636362999999996</v>
      </c>
    </row>
    <row r="97" spans="1:7" x14ac:dyDescent="0.25">
      <c r="A97">
        <v>7</v>
      </c>
      <c r="B97">
        <v>0.125</v>
      </c>
      <c r="C97">
        <v>0</v>
      </c>
      <c r="D97">
        <v>0.25</v>
      </c>
      <c r="E97">
        <v>0.25</v>
      </c>
      <c r="F97">
        <v>0.375</v>
      </c>
      <c r="G97">
        <f>+SUM(Table9[[#This Row],[Strong]:[Substancial]])</f>
        <v>0.625</v>
      </c>
    </row>
    <row r="98" spans="1:7" x14ac:dyDescent="0.25">
      <c r="A98">
        <v>4</v>
      </c>
      <c r="B98">
        <v>9.2592590000000002E-2</v>
      </c>
      <c r="C98">
        <v>0.16666666999999999</v>
      </c>
      <c r="D98">
        <v>0.18518519</v>
      </c>
      <c r="E98">
        <v>0.24074074000000001</v>
      </c>
      <c r="F98">
        <v>0.31481481</v>
      </c>
      <c r="G98">
        <f>+SUM(Table9[[#This Row],[Strong]:[Substancial]])</f>
        <v>0.55555555000000001</v>
      </c>
    </row>
    <row r="99" spans="1:7" x14ac:dyDescent="0.25">
      <c r="A99">
        <v>15</v>
      </c>
      <c r="B99">
        <v>0.11764706</v>
      </c>
      <c r="C99">
        <v>0.11764706</v>
      </c>
      <c r="D99">
        <v>0.23529412</v>
      </c>
      <c r="E99">
        <v>0</v>
      </c>
      <c r="F99">
        <v>0.52941176000000001</v>
      </c>
      <c r="G99">
        <f>+SUM(Table9[[#This Row],[Strong]:[Substancial]])</f>
        <v>0.52941176000000001</v>
      </c>
    </row>
    <row r="101" spans="1:7" x14ac:dyDescent="0.25">
      <c r="A101" s="3" t="s">
        <v>334</v>
      </c>
      <c r="B101" s="16" t="s">
        <v>289</v>
      </c>
      <c r="C101" s="16" t="s">
        <v>288</v>
      </c>
      <c r="D101" s="16" t="s">
        <v>287</v>
      </c>
      <c r="E101" s="16" t="s">
        <v>286</v>
      </c>
      <c r="F101" s="16" t="s">
        <v>285</v>
      </c>
      <c r="G101" s="17" t="s">
        <v>311</v>
      </c>
    </row>
    <row r="102" spans="1:7" x14ac:dyDescent="0.25">
      <c r="A102" t="s">
        <v>204</v>
      </c>
      <c r="B102">
        <v>2.459016E-2</v>
      </c>
      <c r="C102">
        <v>8.1967209999999999E-2</v>
      </c>
      <c r="D102">
        <v>0.1147541</v>
      </c>
      <c r="E102">
        <v>0.25409836000000002</v>
      </c>
      <c r="F102">
        <v>0.52459016000000003</v>
      </c>
      <c r="G102">
        <f>+SUM(Table10[[#This Row],[Strong]:[Substancial]])</f>
        <v>0.77868852</v>
      </c>
    </row>
    <row r="103" spans="1:7" x14ac:dyDescent="0.25">
      <c r="A103" t="s">
        <v>333</v>
      </c>
      <c r="B103">
        <v>7.8947370000000003E-2</v>
      </c>
      <c r="C103">
        <v>5.2631579999999997E-2</v>
      </c>
      <c r="D103">
        <v>0.10526315999999999</v>
      </c>
      <c r="E103">
        <v>0.42105262999999998</v>
      </c>
      <c r="F103">
        <v>0.34210526000000002</v>
      </c>
      <c r="G103">
        <f>+SUM(Table10[[#This Row],[Strong]:[Substancial]])</f>
        <v>0.76315789000000001</v>
      </c>
    </row>
    <row r="104" spans="1:7" x14ac:dyDescent="0.25">
      <c r="A104" t="s">
        <v>205</v>
      </c>
      <c r="B104">
        <v>4.7619050000000003E-2</v>
      </c>
      <c r="C104">
        <v>0.11428571</v>
      </c>
      <c r="D104">
        <v>0.12380952000000001</v>
      </c>
      <c r="E104">
        <v>0.28571428999999998</v>
      </c>
      <c r="F104">
        <v>0.42857142999999998</v>
      </c>
      <c r="G104">
        <f>+SUM(Table10[[#This Row],[Strong]:[Substancial]])</f>
        <v>0.7142857199999999</v>
      </c>
    </row>
    <row r="105" spans="1:7" x14ac:dyDescent="0.25">
      <c r="A105" t="s">
        <v>206</v>
      </c>
      <c r="B105">
        <v>8.8888889999999998E-2</v>
      </c>
      <c r="C105">
        <v>0.18888889</v>
      </c>
      <c r="D105">
        <v>0.11111111</v>
      </c>
      <c r="E105">
        <v>0.22222222</v>
      </c>
      <c r="F105">
        <v>0.38888888999999999</v>
      </c>
      <c r="G105">
        <f>+SUM(Table10[[#This Row],[Strong]:[Substancial]])</f>
        <v>0.61111110999999996</v>
      </c>
    </row>
    <row r="107" spans="1:7" x14ac:dyDescent="0.25">
      <c r="A107" s="3" t="s">
        <v>339</v>
      </c>
      <c r="B107" s="18" t="s">
        <v>289</v>
      </c>
      <c r="C107" s="18" t="s">
        <v>288</v>
      </c>
      <c r="D107" s="18" t="s">
        <v>287</v>
      </c>
      <c r="E107" s="18" t="s">
        <v>286</v>
      </c>
      <c r="F107" s="18" t="s">
        <v>285</v>
      </c>
      <c r="G107" s="19" t="s">
        <v>311</v>
      </c>
    </row>
    <row r="108" spans="1:7" x14ac:dyDescent="0.25">
      <c r="A108" s="3" t="s">
        <v>338</v>
      </c>
      <c r="B108">
        <v>4.6511629999999998E-2</v>
      </c>
      <c r="C108">
        <v>8.1395350000000005E-2</v>
      </c>
      <c r="D108">
        <v>9.8837209999999995E-2</v>
      </c>
      <c r="E108">
        <v>0.26744185999999998</v>
      </c>
      <c r="F108">
        <v>0.50581394999999996</v>
      </c>
      <c r="G108">
        <f>+SUM(Table11[[#This Row],[Strong]:[Substancial]])</f>
        <v>0.77325580999999999</v>
      </c>
    </row>
    <row r="109" spans="1:7" x14ac:dyDescent="0.25">
      <c r="A109" s="3" t="s">
        <v>336</v>
      </c>
      <c r="B109">
        <v>3.4782609999999999E-2</v>
      </c>
      <c r="C109">
        <v>0.13913043</v>
      </c>
      <c r="D109">
        <v>8.6956519999999995E-2</v>
      </c>
      <c r="E109">
        <v>0.26956521999999999</v>
      </c>
      <c r="F109">
        <v>0.46956522000000001</v>
      </c>
      <c r="G109">
        <f>+SUM(Table11[[#This Row],[Strong]:[Substancial]])</f>
        <v>0.73913044000000006</v>
      </c>
    </row>
    <row r="110" spans="1:7" x14ac:dyDescent="0.25">
      <c r="A110" s="3" t="s">
        <v>335</v>
      </c>
      <c r="B110">
        <v>0.05</v>
      </c>
      <c r="C110">
        <v>0.13333333</v>
      </c>
      <c r="D110">
        <v>0.11666667</v>
      </c>
      <c r="E110">
        <v>0.35</v>
      </c>
      <c r="F110">
        <v>0.35</v>
      </c>
      <c r="G110">
        <f>+SUM(Table11[[#This Row],[Strong]:[Substancial]])</f>
        <v>0.7</v>
      </c>
    </row>
    <row r="111" spans="1:7" x14ac:dyDescent="0.25">
      <c r="A111" s="3" t="s">
        <v>337</v>
      </c>
      <c r="B111">
        <v>8.2352939999999999E-2</v>
      </c>
      <c r="C111">
        <v>0.12941175999999999</v>
      </c>
      <c r="D111">
        <v>0.23529412</v>
      </c>
      <c r="E111">
        <v>0.2</v>
      </c>
      <c r="F111">
        <v>0.35294118000000002</v>
      </c>
      <c r="G111">
        <f>+SUM(Table11[[#This Row],[Strong]:[Substancial]])</f>
        <v>0.55294118000000003</v>
      </c>
    </row>
    <row r="113" spans="1:7" x14ac:dyDescent="0.25">
      <c r="A113" s="3" t="s">
        <v>340</v>
      </c>
      <c r="B113" s="18" t="s">
        <v>289</v>
      </c>
      <c r="C113" s="18" t="s">
        <v>288</v>
      </c>
      <c r="D113" s="18" t="s">
        <v>287</v>
      </c>
      <c r="E113" s="18" t="s">
        <v>286</v>
      </c>
      <c r="F113" s="18" t="s">
        <v>285</v>
      </c>
      <c r="G113" s="19" t="s">
        <v>311</v>
      </c>
    </row>
    <row r="114" spans="1:7" x14ac:dyDescent="0.25">
      <c r="A114" t="s">
        <v>344</v>
      </c>
      <c r="B114">
        <v>3.703704E-2</v>
      </c>
      <c r="C114">
        <v>5.5555559999999997E-2</v>
      </c>
      <c r="D114">
        <v>8.6419750000000004E-2</v>
      </c>
      <c r="E114">
        <v>0.45679012000000002</v>
      </c>
      <c r="F114">
        <v>0.36419752999999999</v>
      </c>
      <c r="G114">
        <f>+SUM(Table12[[#This Row],[Strong]:[Substancial]])</f>
        <v>0.82098764999999996</v>
      </c>
    </row>
    <row r="115" spans="1:7" x14ac:dyDescent="0.25">
      <c r="A115" t="s">
        <v>341</v>
      </c>
      <c r="B115">
        <v>2.721088E-2</v>
      </c>
      <c r="C115">
        <v>0.15646259000000001</v>
      </c>
      <c r="D115">
        <v>9.5238100000000006E-2</v>
      </c>
      <c r="E115">
        <v>0.14965986000000001</v>
      </c>
      <c r="F115">
        <v>0.57142857000000002</v>
      </c>
      <c r="G115">
        <f>+SUM(Table12[[#This Row],[Strong]:[Substancial]])</f>
        <v>0.72108843</v>
      </c>
    </row>
    <row r="116" spans="1:7" x14ac:dyDescent="0.25">
      <c r="A116" t="s">
        <v>342</v>
      </c>
      <c r="B116">
        <v>0.16666666999999999</v>
      </c>
      <c r="C116">
        <v>0.16666666999999999</v>
      </c>
      <c r="D116">
        <v>0.16666666999999999</v>
      </c>
      <c r="E116">
        <v>0.25</v>
      </c>
      <c r="F116">
        <v>0.25</v>
      </c>
      <c r="G116">
        <f>+SUM(Table12[[#This Row],[Strong]:[Substancial]])</f>
        <v>0.5</v>
      </c>
    </row>
    <row r="117" spans="1:7" x14ac:dyDescent="0.25">
      <c r="A117" t="s">
        <v>345</v>
      </c>
      <c r="B117">
        <v>0.33333332999999998</v>
      </c>
      <c r="C117">
        <v>0</v>
      </c>
      <c r="D117">
        <v>0.33333332999999998</v>
      </c>
      <c r="E117">
        <v>0.16666666999999999</v>
      </c>
      <c r="F117">
        <v>0.16666666999999999</v>
      </c>
      <c r="G117">
        <f>+SUM(Table12[[#This Row],[Strong]:[Substancial]])</f>
        <v>0.33333333999999998</v>
      </c>
    </row>
    <row r="118" spans="1:7" x14ac:dyDescent="0.25">
      <c r="A118" t="s">
        <v>343</v>
      </c>
      <c r="B118">
        <v>0.1</v>
      </c>
      <c r="C118">
        <v>0.25</v>
      </c>
      <c r="D118">
        <v>0.32500000000000001</v>
      </c>
      <c r="E118">
        <v>2.5000000000000001E-2</v>
      </c>
      <c r="F118">
        <v>0.3</v>
      </c>
      <c r="G118">
        <f>+SUM(Table12[[#This Row],[Strong]:[Substancial]])</f>
        <v>0.32500000000000001</v>
      </c>
    </row>
    <row r="120" spans="1:7" x14ac:dyDescent="0.25">
      <c r="A120" s="23" t="s">
        <v>346</v>
      </c>
      <c r="B120" s="18" t="s">
        <v>289</v>
      </c>
      <c r="C120" s="18" t="s">
        <v>288</v>
      </c>
      <c r="D120" s="18" t="s">
        <v>287</v>
      </c>
      <c r="E120" s="18" t="s">
        <v>286</v>
      </c>
      <c r="F120" s="18" t="s">
        <v>285</v>
      </c>
      <c r="G120" s="19" t="s">
        <v>311</v>
      </c>
    </row>
    <row r="121" spans="1:7" x14ac:dyDescent="0.25">
      <c r="A121" t="s">
        <v>344</v>
      </c>
      <c r="B121">
        <v>2.4691359999999999E-2</v>
      </c>
      <c r="C121">
        <v>6.1728400000000003E-2</v>
      </c>
      <c r="D121">
        <v>6.1728400000000003E-2</v>
      </c>
      <c r="E121">
        <v>0.55555555999999995</v>
      </c>
      <c r="F121">
        <v>0.29629630000000001</v>
      </c>
      <c r="G121">
        <f>+SUM(Table13[[#This Row],[Strong]:[Substancial]])</f>
        <v>0.85185186000000002</v>
      </c>
    </row>
    <row r="122" spans="1:7" x14ac:dyDescent="0.25">
      <c r="A122" t="s">
        <v>341</v>
      </c>
      <c r="B122">
        <v>3.4482760000000001E-2</v>
      </c>
      <c r="C122">
        <v>9.6551719999999994E-2</v>
      </c>
      <c r="D122">
        <v>5.5172409999999998E-2</v>
      </c>
      <c r="E122">
        <v>0.24827585999999999</v>
      </c>
      <c r="F122">
        <v>0.56551724000000003</v>
      </c>
      <c r="G122">
        <f>+SUM(Table13[[#This Row],[Strong]:[Substancial]])</f>
        <v>0.81379310000000005</v>
      </c>
    </row>
    <row r="123" spans="1:7" x14ac:dyDescent="0.25">
      <c r="A123" t="s">
        <v>343</v>
      </c>
      <c r="B123">
        <v>5.8823529999999999E-2</v>
      </c>
      <c r="C123">
        <v>0.16470588</v>
      </c>
      <c r="D123">
        <v>0.18823529</v>
      </c>
      <c r="E123">
        <v>0.11764706</v>
      </c>
      <c r="F123">
        <v>0.47058823999999999</v>
      </c>
      <c r="G123">
        <f>+SUM(Table13[[#This Row],[Strong]:[Substancial]])</f>
        <v>0.58823530000000002</v>
      </c>
    </row>
    <row r="124" spans="1:7" x14ac:dyDescent="0.25">
      <c r="A124" t="s">
        <v>345</v>
      </c>
      <c r="B124">
        <v>7.6923080000000005E-2</v>
      </c>
      <c r="C124">
        <v>7.6923080000000005E-2</v>
      </c>
      <c r="D124">
        <v>0.38461538000000001</v>
      </c>
      <c r="E124">
        <v>0.19230769</v>
      </c>
      <c r="F124">
        <v>0.26923077000000001</v>
      </c>
      <c r="G124">
        <f>+SUM(Table13[[#This Row],[Strong]:[Substancial]])</f>
        <v>0.46153845999999998</v>
      </c>
    </row>
    <row r="125" spans="1:7" x14ac:dyDescent="0.25">
      <c r="A125" t="s">
        <v>342</v>
      </c>
      <c r="B125">
        <v>0.13333333</v>
      </c>
      <c r="C125">
        <v>0.3</v>
      </c>
      <c r="D125">
        <v>0.2</v>
      </c>
      <c r="E125">
        <v>0.16666666999999999</v>
      </c>
      <c r="F125">
        <v>0.2</v>
      </c>
      <c r="G125">
        <f>+SUM(Table13[[#This Row],[Strong]:[Substancial]])</f>
        <v>0.36666666999999997</v>
      </c>
    </row>
    <row r="127" spans="1:7" x14ac:dyDescent="0.25">
      <c r="A127" s="23" t="s">
        <v>352</v>
      </c>
      <c r="B127" s="18" t="s">
        <v>289</v>
      </c>
      <c r="C127" s="18" t="s">
        <v>288</v>
      </c>
      <c r="D127" s="18" t="s">
        <v>287</v>
      </c>
      <c r="E127" s="18" t="s">
        <v>286</v>
      </c>
      <c r="F127" s="18" t="s">
        <v>285</v>
      </c>
      <c r="G127" s="19" t="s">
        <v>311</v>
      </c>
    </row>
    <row r="128" spans="1:7" x14ac:dyDescent="0.25">
      <c r="A128" t="s">
        <v>347</v>
      </c>
      <c r="B128">
        <v>9.1743120000000004E-3</v>
      </c>
      <c r="C128">
        <v>2.7522936000000001E-2</v>
      </c>
      <c r="D128">
        <v>3.6697248000000002E-2</v>
      </c>
      <c r="E128">
        <v>0.50458715600000004</v>
      </c>
      <c r="F128">
        <v>0.42201834900000001</v>
      </c>
      <c r="G128">
        <f>+SUM(Table14[[#This Row],[Strong]:[Substancial]])</f>
        <v>0.92660550500000005</v>
      </c>
    </row>
    <row r="129" spans="1:7" x14ac:dyDescent="0.25">
      <c r="A129" t="s">
        <v>351</v>
      </c>
      <c r="B129">
        <v>5.8252427000000002E-2</v>
      </c>
      <c r="C129">
        <v>0.116504854</v>
      </c>
      <c r="D129">
        <v>3.8834950999999999E-2</v>
      </c>
      <c r="E129">
        <v>0.26213592200000002</v>
      </c>
      <c r="F129">
        <v>0.52427184500000001</v>
      </c>
      <c r="G129">
        <f>+SUM(Table14[[#This Row],[Strong]:[Substancial]])</f>
        <v>0.78640776700000004</v>
      </c>
    </row>
    <row r="130" spans="1:7" x14ac:dyDescent="0.25">
      <c r="A130" t="s">
        <v>349</v>
      </c>
      <c r="B130">
        <v>4.8192771000000002E-2</v>
      </c>
      <c r="C130">
        <v>0.21686747000000001</v>
      </c>
      <c r="D130">
        <v>4.8192771000000002E-2</v>
      </c>
      <c r="E130">
        <v>0.16867469900000001</v>
      </c>
      <c r="F130">
        <v>0.51807228900000002</v>
      </c>
      <c r="G130">
        <f>+SUM(Table14[[#This Row],[Strong]:[Substancial]])</f>
        <v>0.686746988</v>
      </c>
    </row>
    <row r="131" spans="1:7" x14ac:dyDescent="0.25">
      <c r="A131" t="s">
        <v>350</v>
      </c>
      <c r="B131">
        <v>8.3333332999999996E-2</v>
      </c>
      <c r="C131">
        <v>0.222222222</v>
      </c>
      <c r="D131">
        <v>0.222222222</v>
      </c>
      <c r="E131">
        <v>0.111111111</v>
      </c>
      <c r="F131">
        <v>0.36111111099999998</v>
      </c>
      <c r="G131">
        <f>+SUM(Table14[[#This Row],[Strong]:[Substancial]])</f>
        <v>0.47222222199999997</v>
      </c>
    </row>
    <row r="132" spans="1:7" x14ac:dyDescent="0.25">
      <c r="A132" t="s">
        <v>348</v>
      </c>
      <c r="B132">
        <v>0.111111111</v>
      </c>
      <c r="C132">
        <v>8.3333332999999996E-2</v>
      </c>
      <c r="D132">
        <v>0.69444444400000005</v>
      </c>
      <c r="E132">
        <v>2.7777777999999999E-2</v>
      </c>
      <c r="F132">
        <v>8.3333332999999996E-2</v>
      </c>
      <c r="G132">
        <f>+SUM(Table14[[#This Row],[Strong]:[Substancial]])</f>
        <v>0.111111111</v>
      </c>
    </row>
    <row r="134" spans="1:7" x14ac:dyDescent="0.25">
      <c r="A134" s="23" t="s">
        <v>353</v>
      </c>
      <c r="B134" s="18" t="s">
        <v>289</v>
      </c>
      <c r="C134" s="18" t="s">
        <v>288</v>
      </c>
      <c r="D134" s="18" t="s">
        <v>287</v>
      </c>
      <c r="E134" s="18" t="s">
        <v>286</v>
      </c>
      <c r="F134" s="18" t="s">
        <v>285</v>
      </c>
      <c r="G134" s="19" t="s">
        <v>311</v>
      </c>
    </row>
    <row r="135" spans="1:7" x14ac:dyDescent="0.25">
      <c r="A135" t="s">
        <v>347</v>
      </c>
      <c r="B135">
        <v>1.0309280000000001E-2</v>
      </c>
      <c r="C135">
        <v>3.0927840000000002E-2</v>
      </c>
      <c r="D135">
        <v>4.123711E-2</v>
      </c>
      <c r="E135">
        <v>0.61855669999999996</v>
      </c>
      <c r="F135">
        <v>0.29896907</v>
      </c>
      <c r="G135">
        <f>+SUM(Table15[[#This Row],[Strong]:[Substancial]])</f>
        <v>0.91752576999999991</v>
      </c>
    </row>
    <row r="136" spans="1:7" x14ac:dyDescent="0.25">
      <c r="A136" t="s">
        <v>351</v>
      </c>
      <c r="B136">
        <v>3.0612239999999999E-2</v>
      </c>
      <c r="C136">
        <v>6.1224489999999999E-2</v>
      </c>
      <c r="D136">
        <v>3.0612239999999999E-2</v>
      </c>
      <c r="E136">
        <v>0.20408163000000001</v>
      </c>
      <c r="F136">
        <v>0.67346938999999995</v>
      </c>
      <c r="G136">
        <f>+SUM(Table15[[#This Row],[Strong]:[Substancial]])</f>
        <v>0.87755101999999996</v>
      </c>
    </row>
    <row r="137" spans="1:7" x14ac:dyDescent="0.25">
      <c r="A137" t="s">
        <v>349</v>
      </c>
      <c r="B137">
        <v>5.6338029999999997E-2</v>
      </c>
      <c r="C137">
        <v>0.26760562999999998</v>
      </c>
      <c r="D137">
        <v>5.6338029999999997E-2</v>
      </c>
      <c r="E137">
        <v>0.14084506999999999</v>
      </c>
      <c r="F137">
        <v>0.47887323999999998</v>
      </c>
      <c r="G137">
        <f>+SUM(Table15[[#This Row],[Strong]:[Substancial]])</f>
        <v>0.61971830999999999</v>
      </c>
    </row>
    <row r="138" spans="1:7" x14ac:dyDescent="0.25">
      <c r="A138" t="s">
        <v>350</v>
      </c>
      <c r="B138">
        <v>0.11764706</v>
      </c>
      <c r="C138">
        <v>0.23529412</v>
      </c>
      <c r="D138">
        <v>9.8039219999999996E-2</v>
      </c>
      <c r="E138">
        <v>0.13725490000000001</v>
      </c>
      <c r="F138">
        <v>0.41176470999999998</v>
      </c>
      <c r="G138">
        <f>+SUM(Table15[[#This Row],[Strong]:[Substancial]])</f>
        <v>0.54901960999999999</v>
      </c>
    </row>
    <row r="139" spans="1:7" x14ac:dyDescent="0.25">
      <c r="A139" t="s">
        <v>348</v>
      </c>
      <c r="B139">
        <v>0.08</v>
      </c>
      <c r="C139">
        <v>0.08</v>
      </c>
      <c r="D139">
        <v>0.57999999999999996</v>
      </c>
      <c r="E139">
        <v>0.08</v>
      </c>
      <c r="F139">
        <v>0.18</v>
      </c>
      <c r="G139">
        <f>+SUM(Table15[[#This Row],[Strong]:[Substancial]])</f>
        <v>0.26</v>
      </c>
    </row>
    <row r="141" spans="1:7" x14ac:dyDescent="0.25">
      <c r="A141" s="23" t="s">
        <v>357</v>
      </c>
      <c r="B141" s="18" t="s">
        <v>289</v>
      </c>
      <c r="C141" s="18" t="s">
        <v>288</v>
      </c>
      <c r="D141" s="18" t="s">
        <v>287</v>
      </c>
      <c r="E141" s="18" t="s">
        <v>286</v>
      </c>
      <c r="F141" s="18" t="s">
        <v>285</v>
      </c>
      <c r="G141" s="19" t="s">
        <v>311</v>
      </c>
    </row>
    <row r="142" spans="1:7" x14ac:dyDescent="0.25">
      <c r="A142" t="s">
        <v>355</v>
      </c>
      <c r="B142">
        <v>1.219512E-2</v>
      </c>
      <c r="C142">
        <v>8.5365849999999993E-2</v>
      </c>
      <c r="D142">
        <v>2.4390240000000001E-2</v>
      </c>
      <c r="E142">
        <v>0.37804877999999997</v>
      </c>
      <c r="F142">
        <v>0.5</v>
      </c>
      <c r="G142" s="24">
        <f>+SUM(Table16[[#This Row],[Strong]:[Substancial]])</f>
        <v>0.87804877999999997</v>
      </c>
    </row>
    <row r="143" spans="1:7" x14ac:dyDescent="0.25">
      <c r="A143" t="s">
        <v>354</v>
      </c>
      <c r="B143">
        <v>4.6511629999999998E-2</v>
      </c>
      <c r="C143">
        <v>9.3023259999999997E-2</v>
      </c>
      <c r="D143">
        <v>2.3255809999999998E-2</v>
      </c>
      <c r="E143">
        <v>0.38372093000000002</v>
      </c>
      <c r="F143">
        <v>0.45348836999999997</v>
      </c>
      <c r="G143" s="24">
        <f>+SUM(Table16[[#This Row],[Strong]:[Substancial]])</f>
        <v>0.83720930000000005</v>
      </c>
    </row>
    <row r="144" spans="1:7" x14ac:dyDescent="0.25">
      <c r="A144" t="s">
        <v>356</v>
      </c>
      <c r="B144">
        <v>4.5454550000000003E-2</v>
      </c>
      <c r="C144">
        <v>0.11363636000000001</v>
      </c>
      <c r="D144">
        <v>9.0909089999999998E-2</v>
      </c>
      <c r="E144">
        <v>0.31818182</v>
      </c>
      <c r="F144">
        <v>0.43181818</v>
      </c>
      <c r="G144" s="24">
        <f>+SUM(Table16[[#This Row],[Strong]:[Substancial]])</f>
        <v>0.75</v>
      </c>
    </row>
    <row r="145" spans="1:7" x14ac:dyDescent="0.25">
      <c r="A145" t="s">
        <v>358</v>
      </c>
      <c r="B145">
        <v>5.8201059999999999E-2</v>
      </c>
      <c r="C145">
        <v>0.14285713999999999</v>
      </c>
      <c r="D145">
        <v>0.1957672</v>
      </c>
      <c r="E145">
        <v>0.20634921000000001</v>
      </c>
      <c r="F145">
        <v>0.39682539999999999</v>
      </c>
      <c r="G145">
        <f>+SUM(Table16[[#This Row],[Strong]:[Substancial]])</f>
        <v>0.60317460999999994</v>
      </c>
    </row>
    <row r="147" spans="1:7" x14ac:dyDescent="0.25">
      <c r="A147" s="23" t="s">
        <v>361</v>
      </c>
      <c r="B147" s="18" t="s">
        <v>289</v>
      </c>
      <c r="C147" s="18" t="s">
        <v>288</v>
      </c>
      <c r="D147" s="18" t="s">
        <v>287</v>
      </c>
      <c r="E147" s="18" t="s">
        <v>286</v>
      </c>
      <c r="F147" s="18" t="s">
        <v>285</v>
      </c>
      <c r="G147" s="19" t="s">
        <v>311</v>
      </c>
    </row>
    <row r="148" spans="1:7" x14ac:dyDescent="0.25">
      <c r="A148" t="s">
        <v>202</v>
      </c>
      <c r="B148">
        <v>4.3478259999999998E-2</v>
      </c>
      <c r="C148">
        <v>4.3478259999999998E-2</v>
      </c>
      <c r="D148">
        <v>4.3478259999999998E-2</v>
      </c>
      <c r="E148">
        <v>0.39130435000000002</v>
      </c>
      <c r="F148">
        <v>0.47826087</v>
      </c>
      <c r="G148">
        <f>+SUM(Table17[[#This Row],[Strong]:[Substancial]])</f>
        <v>0.86956522000000003</v>
      </c>
    </row>
    <row r="149" spans="1:7" x14ac:dyDescent="0.25">
      <c r="A149" t="s">
        <v>359</v>
      </c>
      <c r="B149">
        <v>3.8461540000000002E-2</v>
      </c>
      <c r="C149">
        <v>5.1282050000000003E-2</v>
      </c>
      <c r="D149">
        <v>6.4102560000000003E-2</v>
      </c>
      <c r="E149">
        <v>0.29487179000000002</v>
      </c>
      <c r="F149">
        <v>0.55128204999999997</v>
      </c>
      <c r="G149">
        <f>+SUM(Table17[[#This Row],[Strong]:[Substancial]])</f>
        <v>0.84615383999999993</v>
      </c>
    </row>
    <row r="150" spans="1:7" x14ac:dyDescent="0.25">
      <c r="A150" t="s">
        <v>201</v>
      </c>
      <c r="B150">
        <v>0</v>
      </c>
      <c r="C150">
        <v>6.4516130000000005E-2</v>
      </c>
      <c r="D150">
        <v>0.12903226000000001</v>
      </c>
      <c r="E150">
        <v>0.29032258</v>
      </c>
      <c r="F150">
        <v>0.51612902999999999</v>
      </c>
      <c r="G150">
        <f>+SUM(Table17[[#This Row],[Strong]:[Substancial]])</f>
        <v>0.80645160999999999</v>
      </c>
    </row>
    <row r="151" spans="1:7" x14ac:dyDescent="0.25">
      <c r="A151" t="s">
        <v>199</v>
      </c>
      <c r="B151">
        <v>3.4482760000000001E-2</v>
      </c>
      <c r="C151">
        <v>0.13793103000000001</v>
      </c>
      <c r="D151">
        <v>3.4482760000000001E-2</v>
      </c>
      <c r="E151">
        <v>0.34482759000000002</v>
      </c>
      <c r="F151">
        <v>0.44827586000000003</v>
      </c>
      <c r="G151">
        <f>+SUM(Table17[[#This Row],[Strong]:[Substancial]])</f>
        <v>0.79310345000000004</v>
      </c>
    </row>
    <row r="152" spans="1:7" x14ac:dyDescent="0.25">
      <c r="A152" t="s">
        <v>360</v>
      </c>
      <c r="B152">
        <v>0</v>
      </c>
      <c r="C152">
        <v>7.4074070000000006E-2</v>
      </c>
      <c r="D152">
        <v>0.18518519</v>
      </c>
      <c r="E152">
        <v>0.29629630000000001</v>
      </c>
      <c r="F152">
        <v>0.44444444</v>
      </c>
      <c r="G152">
        <f>+SUM(Table17[[#This Row],[Strong]:[Substancial]])</f>
        <v>0.74074074000000001</v>
      </c>
    </row>
    <row r="153" spans="1:7" x14ac:dyDescent="0.25">
      <c r="A153" t="s">
        <v>200</v>
      </c>
      <c r="B153">
        <v>8.6956519999999995E-2</v>
      </c>
      <c r="C153">
        <v>8.6956519999999995E-2</v>
      </c>
      <c r="D153">
        <v>8.6956519999999995E-2</v>
      </c>
      <c r="E153">
        <v>0.17391303999999999</v>
      </c>
      <c r="F153">
        <v>0.56521739000000004</v>
      </c>
      <c r="G153">
        <f>+SUM(Table17[[#This Row],[Strong]:[Substancial]])</f>
        <v>0.73913043</v>
      </c>
    </row>
    <row r="154" spans="1:7" x14ac:dyDescent="0.25">
      <c r="A154" t="s">
        <v>203</v>
      </c>
      <c r="B154">
        <v>0</v>
      </c>
      <c r="C154">
        <v>0.18181818</v>
      </c>
      <c r="D154">
        <v>9.0909089999999998E-2</v>
      </c>
      <c r="E154">
        <v>0.36363635999999999</v>
      </c>
      <c r="F154">
        <v>0.36363635999999999</v>
      </c>
      <c r="G154">
        <f>+SUM(Table17[[#This Row],[Strong]:[Substancial]])</f>
        <v>0.72727271999999998</v>
      </c>
    </row>
    <row r="155" spans="1:7" x14ac:dyDescent="0.25">
      <c r="A155" t="s">
        <v>358</v>
      </c>
      <c r="B155">
        <v>7.4712639999999997E-2</v>
      </c>
      <c r="C155">
        <v>0.16091954</v>
      </c>
      <c r="D155">
        <v>0.16666666999999999</v>
      </c>
      <c r="E155">
        <v>0.25862068999999999</v>
      </c>
      <c r="F155">
        <v>0.33908045999999997</v>
      </c>
      <c r="G155">
        <f>+SUM(Table17[[#This Row],[Strong]:[Substancial]])</f>
        <v>0.59770115000000001</v>
      </c>
    </row>
    <row r="157" spans="1:7" x14ac:dyDescent="0.25">
      <c r="A157" s="23" t="s">
        <v>362</v>
      </c>
      <c r="B157" s="18" t="s">
        <v>289</v>
      </c>
      <c r="C157" s="18" t="s">
        <v>288</v>
      </c>
      <c r="D157" s="18" t="s">
        <v>287</v>
      </c>
      <c r="E157" s="18" t="s">
        <v>286</v>
      </c>
      <c r="F157" s="18" t="s">
        <v>285</v>
      </c>
      <c r="G157" s="19" t="s">
        <v>311</v>
      </c>
    </row>
    <row r="158" spans="1:7" x14ac:dyDescent="0.25">
      <c r="A158" t="s">
        <v>344</v>
      </c>
      <c r="B158">
        <v>1.234568E-2</v>
      </c>
      <c r="C158">
        <v>4.9382719999999998E-2</v>
      </c>
      <c r="D158">
        <v>2.4691359999999999E-2</v>
      </c>
      <c r="E158">
        <v>0.58024690999999995</v>
      </c>
      <c r="F158">
        <v>0.33333332999999998</v>
      </c>
      <c r="G158">
        <f>+SUM(Table18[[#This Row],[Strong]:[Substancial]])</f>
        <v>0.91358023999999993</v>
      </c>
    </row>
    <row r="159" spans="1:7" x14ac:dyDescent="0.25">
      <c r="A159" t="s">
        <v>341</v>
      </c>
      <c r="B159">
        <v>4.2944789999999997E-2</v>
      </c>
      <c r="C159">
        <v>9.8159510000000005E-2</v>
      </c>
      <c r="D159">
        <v>6.1349689999999998E-2</v>
      </c>
      <c r="E159">
        <v>0.2392638</v>
      </c>
      <c r="F159">
        <v>0.55828221</v>
      </c>
      <c r="G159">
        <f>+SUM(Table18[[#This Row],[Strong]:[Substancial]])</f>
        <v>0.79754601000000003</v>
      </c>
    </row>
    <row r="160" spans="1:7" x14ac:dyDescent="0.25">
      <c r="A160" t="s">
        <v>343</v>
      </c>
      <c r="B160">
        <v>4.6511629999999998E-2</v>
      </c>
      <c r="C160">
        <v>0.22093023000000001</v>
      </c>
      <c r="D160">
        <v>0.20930233000000001</v>
      </c>
      <c r="E160">
        <v>0.12790698</v>
      </c>
      <c r="F160">
        <v>0.39534883999999998</v>
      </c>
      <c r="G160">
        <f>+SUM(Table18[[#This Row],[Strong]:[Substancial]])</f>
        <v>0.52325581999999993</v>
      </c>
    </row>
    <row r="161" spans="1:7" x14ac:dyDescent="0.25">
      <c r="A161" t="s">
        <v>342</v>
      </c>
      <c r="B161">
        <v>0.16</v>
      </c>
      <c r="C161">
        <v>0.12</v>
      </c>
      <c r="D161">
        <v>0.36</v>
      </c>
      <c r="E161">
        <v>0.16</v>
      </c>
      <c r="F161">
        <v>0.2</v>
      </c>
      <c r="G161">
        <f>+SUM(Table18[[#This Row],[Strong]:[Substancial]])</f>
        <v>0.36</v>
      </c>
    </row>
    <row r="162" spans="1:7" x14ac:dyDescent="0.25">
      <c r="A162" t="s">
        <v>345</v>
      </c>
      <c r="B162">
        <v>0.16666666999999999</v>
      </c>
      <c r="C162">
        <v>0.16666666999999999</v>
      </c>
      <c r="D162">
        <v>0.5</v>
      </c>
      <c r="E162">
        <v>0</v>
      </c>
      <c r="F162">
        <v>0.16666666999999999</v>
      </c>
      <c r="G162">
        <f>+SUM(Table18[[#This Row],[Strong]:[Substancial]])</f>
        <v>0.16666666999999999</v>
      </c>
    </row>
    <row r="164" spans="1:7" x14ac:dyDescent="0.25">
      <c r="A164" s="23" t="s">
        <v>363</v>
      </c>
      <c r="B164" s="18" t="s">
        <v>289</v>
      </c>
      <c r="C164" s="18" t="s">
        <v>288</v>
      </c>
      <c r="D164" s="18" t="s">
        <v>287</v>
      </c>
      <c r="E164" s="18" t="s">
        <v>286</v>
      </c>
      <c r="F164" s="18" t="s">
        <v>285</v>
      </c>
      <c r="G164" s="19" t="s">
        <v>311</v>
      </c>
    </row>
    <row r="165" spans="1:7" x14ac:dyDescent="0.25">
      <c r="A165" t="s">
        <v>344</v>
      </c>
      <c r="B165">
        <v>1.4705879999999999E-2</v>
      </c>
      <c r="C165">
        <v>1.4705879999999999E-2</v>
      </c>
      <c r="D165">
        <v>2.9411759999999999E-2</v>
      </c>
      <c r="E165">
        <v>0.60294117999999997</v>
      </c>
      <c r="F165">
        <v>0.33823529000000002</v>
      </c>
      <c r="G165">
        <f>+SUM(E165:F165)</f>
        <v>0.94117647000000004</v>
      </c>
    </row>
    <row r="166" spans="1:7" x14ac:dyDescent="0.25">
      <c r="A166" t="s">
        <v>341</v>
      </c>
      <c r="B166">
        <v>4.301075E-2</v>
      </c>
      <c r="C166">
        <v>0.11827957</v>
      </c>
      <c r="D166">
        <v>4.301075E-2</v>
      </c>
      <c r="E166">
        <v>0.30107527000000001</v>
      </c>
      <c r="F166">
        <v>0.49462366000000002</v>
      </c>
      <c r="G166">
        <f>+SUM(E166:F166)</f>
        <v>0.79569893000000003</v>
      </c>
    </row>
    <row r="167" spans="1:7" x14ac:dyDescent="0.25">
      <c r="A167" t="s">
        <v>343</v>
      </c>
      <c r="B167">
        <v>5.5555559999999997E-2</v>
      </c>
      <c r="C167">
        <v>0.16666666999999999</v>
      </c>
      <c r="D167">
        <v>0.11111111</v>
      </c>
      <c r="E167">
        <v>0.16666666999999999</v>
      </c>
      <c r="F167">
        <v>0.5</v>
      </c>
      <c r="G167">
        <f>+SUM(E167:F167)</f>
        <v>0.66666667000000002</v>
      </c>
    </row>
    <row r="168" spans="1:7" x14ac:dyDescent="0.25">
      <c r="A168" t="s">
        <v>342</v>
      </c>
      <c r="B168">
        <v>7.5757580000000005E-2</v>
      </c>
      <c r="C168">
        <v>0.16666666999999999</v>
      </c>
      <c r="D168">
        <v>0.16666666999999999</v>
      </c>
      <c r="E168">
        <v>0.15151514999999999</v>
      </c>
      <c r="F168">
        <v>0.43939393999999998</v>
      </c>
      <c r="G168">
        <f>+SUM(E168:F168)</f>
        <v>0.59090909000000003</v>
      </c>
    </row>
    <row r="169" spans="1:7" x14ac:dyDescent="0.25">
      <c r="A169" t="s">
        <v>345</v>
      </c>
      <c r="B169">
        <v>0.06</v>
      </c>
      <c r="C169">
        <v>0.12</v>
      </c>
      <c r="D169">
        <v>0.36</v>
      </c>
      <c r="E169">
        <v>0.14000000000000001</v>
      </c>
      <c r="F169">
        <v>0.32</v>
      </c>
      <c r="G169">
        <f>+SUM(E169:F169)</f>
        <v>0.46</v>
      </c>
    </row>
    <row r="171" spans="1:7" x14ac:dyDescent="0.25">
      <c r="A171" s="23" t="s">
        <v>369</v>
      </c>
      <c r="B171" s="18" t="s">
        <v>289</v>
      </c>
      <c r="C171" s="18" t="s">
        <v>288</v>
      </c>
      <c r="D171" s="18" t="s">
        <v>287</v>
      </c>
      <c r="E171" s="18" t="s">
        <v>286</v>
      </c>
      <c r="F171" s="18" t="s">
        <v>285</v>
      </c>
      <c r="G171" s="19" t="s">
        <v>311</v>
      </c>
    </row>
    <row r="172" spans="1:7" x14ac:dyDescent="0.25">
      <c r="A172" t="s">
        <v>344</v>
      </c>
      <c r="B172">
        <v>3.7735850000000001E-2</v>
      </c>
      <c r="C172">
        <v>1.886792E-2</v>
      </c>
      <c r="D172">
        <v>5.6603769999999998E-2</v>
      </c>
      <c r="E172">
        <v>0.62264151000000001</v>
      </c>
      <c r="F172">
        <v>0.26415094</v>
      </c>
      <c r="G172">
        <f>+SUM(Table21[[#This Row],[Strong]:[Substancial]])</f>
        <v>0.88679244999999995</v>
      </c>
    </row>
    <row r="173" spans="1:7" x14ac:dyDescent="0.25">
      <c r="A173" t="s">
        <v>341</v>
      </c>
      <c r="B173">
        <v>2.9411759999999999E-2</v>
      </c>
      <c r="C173">
        <v>8.8235289999999994E-2</v>
      </c>
      <c r="D173">
        <v>1.9607840000000001E-2</v>
      </c>
      <c r="E173">
        <v>0.29411765000000001</v>
      </c>
      <c r="F173">
        <v>0.56862745000000003</v>
      </c>
      <c r="G173">
        <f>+SUM(Table21[[#This Row],[Strong]:[Substancial]])</f>
        <v>0.86274510000000004</v>
      </c>
    </row>
    <row r="174" spans="1:7" x14ac:dyDescent="0.25">
      <c r="A174" t="s">
        <v>342</v>
      </c>
      <c r="B174">
        <v>5.4054049999999999E-2</v>
      </c>
      <c r="C174">
        <v>0.16216216</v>
      </c>
      <c r="D174">
        <v>0.13513513999999999</v>
      </c>
      <c r="E174">
        <v>0.10810810999999999</v>
      </c>
      <c r="F174">
        <v>0.54054053999999996</v>
      </c>
      <c r="G174">
        <f>+SUM(Table21[[#This Row],[Strong]:[Substancial]])</f>
        <v>0.64864864999999994</v>
      </c>
    </row>
    <row r="175" spans="1:7" x14ac:dyDescent="0.25">
      <c r="A175" t="s">
        <v>343</v>
      </c>
      <c r="B175">
        <v>5.3333329999999998E-2</v>
      </c>
      <c r="C175">
        <v>0.16</v>
      </c>
      <c r="D175">
        <v>0.18</v>
      </c>
      <c r="E175">
        <v>0.20666667</v>
      </c>
      <c r="F175">
        <v>0.4</v>
      </c>
      <c r="G175">
        <f>+SUM(Table21[[#This Row],[Strong]:[Substancial]])</f>
        <v>0.60666667000000007</v>
      </c>
    </row>
    <row r="176" spans="1:7" x14ac:dyDescent="0.25">
      <c r="A176" t="s">
        <v>345</v>
      </c>
      <c r="B176">
        <v>0.12</v>
      </c>
      <c r="C176">
        <v>0.16</v>
      </c>
      <c r="D176">
        <v>0.32</v>
      </c>
      <c r="E176">
        <v>0.12</v>
      </c>
      <c r="F176">
        <v>0.28000000000000003</v>
      </c>
      <c r="G176">
        <f>+SUM(Table21[[#This Row],[Strong]:[Substancial]])</f>
        <v>0.4</v>
      </c>
    </row>
    <row r="178" spans="1:7" x14ac:dyDescent="0.25">
      <c r="A178" s="23" t="s">
        <v>381</v>
      </c>
      <c r="B178" s="18" t="s">
        <v>289</v>
      </c>
      <c r="C178" s="18" t="s">
        <v>288</v>
      </c>
      <c r="D178" s="18" t="s">
        <v>287</v>
      </c>
      <c r="E178" s="18" t="s">
        <v>286</v>
      </c>
      <c r="F178" s="18" t="s">
        <v>285</v>
      </c>
      <c r="G178" s="19" t="s">
        <v>311</v>
      </c>
    </row>
    <row r="179" spans="1:7" x14ac:dyDescent="0.25">
      <c r="A179" t="s">
        <v>375</v>
      </c>
      <c r="B179">
        <v>4.2682927000000002E-2</v>
      </c>
      <c r="C179">
        <v>0.12195122</v>
      </c>
      <c r="D179">
        <v>3.0487805E-2</v>
      </c>
      <c r="E179">
        <v>0.34146341499999999</v>
      </c>
      <c r="F179">
        <v>0.46341463399999999</v>
      </c>
      <c r="G179">
        <f>+SUM(Table24[[#This Row],[Strong]:[Substancial]])</f>
        <v>0.80487804900000004</v>
      </c>
    </row>
    <row r="180" spans="1:7" x14ac:dyDescent="0.25">
      <c r="A180" s="3" t="s">
        <v>372</v>
      </c>
      <c r="B180">
        <v>2.6315788999999999E-2</v>
      </c>
      <c r="C180">
        <v>0.122807018</v>
      </c>
      <c r="D180">
        <v>7.0175439000000006E-2</v>
      </c>
      <c r="E180">
        <v>0.35087719299999998</v>
      </c>
      <c r="F180">
        <v>0.42982456099999999</v>
      </c>
      <c r="G180">
        <f>+SUM(Table24[[#This Row],[Strong]:[Substancial]])</f>
        <v>0.78070175399999997</v>
      </c>
    </row>
    <row r="181" spans="1:7" x14ac:dyDescent="0.25">
      <c r="A181" t="s">
        <v>373</v>
      </c>
      <c r="B181">
        <v>3.2258065000000002E-2</v>
      </c>
      <c r="C181">
        <v>0.12365591400000001</v>
      </c>
      <c r="D181">
        <v>7.5268817000000002E-2</v>
      </c>
      <c r="E181">
        <v>0.30645161300000001</v>
      </c>
      <c r="F181">
        <v>0.46236559100000002</v>
      </c>
      <c r="G181">
        <f>+SUM(Table24[[#This Row],[Strong]:[Substancial]])</f>
        <v>0.76881720400000009</v>
      </c>
    </row>
    <row r="182" spans="1:7" x14ac:dyDescent="0.25">
      <c r="A182" t="s">
        <v>376</v>
      </c>
      <c r="B182">
        <v>3.2558139999999999E-2</v>
      </c>
      <c r="C182">
        <v>0.120930233</v>
      </c>
      <c r="D182">
        <v>7.9069766999999999E-2</v>
      </c>
      <c r="E182">
        <v>0.31627907</v>
      </c>
      <c r="F182">
        <v>0.45116279100000001</v>
      </c>
      <c r="G182">
        <f>+SUM(Table24[[#This Row],[Strong]:[Substancial]])</f>
        <v>0.767441861</v>
      </c>
    </row>
    <row r="183" spans="1:7" x14ac:dyDescent="0.25">
      <c r="A183" t="s">
        <v>223</v>
      </c>
      <c r="B183">
        <v>7.4766355000000007E-2</v>
      </c>
      <c r="C183">
        <v>0.10280373800000001</v>
      </c>
      <c r="D183">
        <v>5.6074765999999998E-2</v>
      </c>
      <c r="E183">
        <v>0.26168224299999998</v>
      </c>
      <c r="F183">
        <v>0.50467289699999995</v>
      </c>
      <c r="G183">
        <f>+SUM(Table24[[#This Row],[Strong]:[Substancial]])</f>
        <v>0.76635513999999993</v>
      </c>
    </row>
    <row r="184" spans="1:7" x14ac:dyDescent="0.25">
      <c r="A184" t="s">
        <v>371</v>
      </c>
      <c r="B184">
        <v>1.0309278E-2</v>
      </c>
      <c r="C184">
        <v>0.13402061900000001</v>
      </c>
      <c r="D184">
        <v>9.2783505000000002E-2</v>
      </c>
      <c r="E184">
        <v>0.34020618600000002</v>
      </c>
      <c r="F184">
        <v>0.42268041200000001</v>
      </c>
      <c r="G184">
        <f>+SUM(Table24[[#This Row],[Strong]:[Substancial]])</f>
        <v>0.76288659800000003</v>
      </c>
    </row>
    <row r="185" spans="1:7" x14ac:dyDescent="0.25">
      <c r="A185" t="s">
        <v>374</v>
      </c>
      <c r="B185">
        <v>1.8518519000000001E-2</v>
      </c>
      <c r="C185">
        <v>0.13888888899999999</v>
      </c>
      <c r="D185">
        <v>8.3333332999999996E-2</v>
      </c>
      <c r="E185">
        <v>0.30555555600000001</v>
      </c>
      <c r="F185">
        <v>0.45370370399999999</v>
      </c>
      <c r="G185">
        <f>+SUM(Table24[[#This Row],[Strong]:[Substancial]])</f>
        <v>0.75925925999999999</v>
      </c>
    </row>
    <row r="186" spans="1:7" x14ac:dyDescent="0.25">
      <c r="A186" t="s">
        <v>370</v>
      </c>
      <c r="B186">
        <v>4.8387096999999997E-2</v>
      </c>
      <c r="C186">
        <v>0.12903225800000001</v>
      </c>
      <c r="D186">
        <v>6.4516129000000005E-2</v>
      </c>
      <c r="E186">
        <v>0.30645161300000001</v>
      </c>
      <c r="F186">
        <v>0.45161290300000001</v>
      </c>
      <c r="G186">
        <f>+SUM(Table24[[#This Row],[Strong]:[Substancial]])</f>
        <v>0.75806451600000002</v>
      </c>
    </row>
    <row r="187" spans="1:7" x14ac:dyDescent="0.25">
      <c r="A187" t="s">
        <v>379</v>
      </c>
      <c r="B187">
        <v>4.4247788000000003E-2</v>
      </c>
      <c r="C187">
        <v>0.123893805</v>
      </c>
      <c r="D187">
        <v>7.9646017999999999E-2</v>
      </c>
      <c r="E187">
        <v>0.25663716800000003</v>
      </c>
      <c r="F187">
        <v>0.49557522100000001</v>
      </c>
      <c r="G187">
        <f>+SUM(Table24[[#This Row],[Strong]:[Substancial]])</f>
        <v>0.75221238900000009</v>
      </c>
    </row>
    <row r="188" spans="1:7" x14ac:dyDescent="0.25">
      <c r="A188" t="s">
        <v>380</v>
      </c>
      <c r="B188">
        <v>9.8039219999999996E-3</v>
      </c>
      <c r="C188">
        <v>0.12745097999999999</v>
      </c>
      <c r="D188">
        <v>0.117647059</v>
      </c>
      <c r="E188">
        <v>0.31372549</v>
      </c>
      <c r="F188">
        <v>0.43137254899999999</v>
      </c>
      <c r="G188">
        <f>+SUM(Table24[[#This Row],[Strong]:[Substancial]])</f>
        <v>0.74509803899999993</v>
      </c>
    </row>
    <row r="189" spans="1:7" x14ac:dyDescent="0.25">
      <c r="A189" t="s">
        <v>377</v>
      </c>
      <c r="B189">
        <v>3.4090909000000003E-2</v>
      </c>
      <c r="C189">
        <v>0.125</v>
      </c>
      <c r="D189">
        <v>0.113636364</v>
      </c>
      <c r="E189">
        <v>0.29545454500000001</v>
      </c>
      <c r="F189">
        <v>0.43181818199999999</v>
      </c>
      <c r="G189">
        <f>+SUM(Table24[[#This Row],[Strong]:[Substancial]])</f>
        <v>0.72727272700000001</v>
      </c>
    </row>
    <row r="190" spans="1:7" x14ac:dyDescent="0.25">
      <c r="A190" t="s">
        <v>378</v>
      </c>
      <c r="B190">
        <v>3.5714285999999998E-2</v>
      </c>
      <c r="C190">
        <v>0.16666666699999999</v>
      </c>
      <c r="D190">
        <v>9.5238094999999995E-2</v>
      </c>
      <c r="E190">
        <v>0.30952381000000001</v>
      </c>
      <c r="F190">
        <v>0.39285714300000002</v>
      </c>
      <c r="G190">
        <f>+SUM(Table24[[#This Row],[Strong]:[Substancial]])</f>
        <v>0.70238095300000003</v>
      </c>
    </row>
    <row r="191" spans="1:7" x14ac:dyDescent="0.25">
      <c r="A191" t="s">
        <v>360</v>
      </c>
      <c r="B191">
        <v>0.33333333300000001</v>
      </c>
      <c r="C191">
        <v>0</v>
      </c>
      <c r="D191">
        <v>0</v>
      </c>
      <c r="E191">
        <v>0</v>
      </c>
      <c r="F191">
        <v>0.66666666699999999</v>
      </c>
      <c r="G191">
        <f>+SUM(Table24[[#This Row],[Strong]:[Substancial]])</f>
        <v>0.66666666699999999</v>
      </c>
    </row>
    <row r="192" spans="1:7" x14ac:dyDescent="0.25">
      <c r="A192" t="s">
        <v>358</v>
      </c>
      <c r="B192">
        <v>5.2631578999999998E-2</v>
      </c>
      <c r="C192">
        <v>0.105263158</v>
      </c>
      <c r="D192">
        <v>0.52631578899999998</v>
      </c>
      <c r="E192">
        <v>5.2631578999999998E-2</v>
      </c>
      <c r="F192">
        <v>0.26315789499999998</v>
      </c>
      <c r="G192">
        <f>+SUM(Table24[[#This Row],[Strong]:[Substancial]])</f>
        <v>0.31578947399999996</v>
      </c>
    </row>
    <row r="194" spans="1:7" x14ac:dyDescent="0.25">
      <c r="A194" s="23" t="s">
        <v>382</v>
      </c>
      <c r="B194" s="18" t="s">
        <v>289</v>
      </c>
      <c r="C194" s="18" t="s">
        <v>288</v>
      </c>
      <c r="D194" s="18" t="s">
        <v>287</v>
      </c>
      <c r="E194" s="18" t="s">
        <v>286</v>
      </c>
      <c r="F194" s="18" t="s">
        <v>285</v>
      </c>
      <c r="G194" s="19" t="s">
        <v>311</v>
      </c>
    </row>
    <row r="195" spans="1:7" x14ac:dyDescent="0.25">
      <c r="A195" t="s">
        <v>360</v>
      </c>
      <c r="B195">
        <v>0</v>
      </c>
      <c r="C195">
        <v>0</v>
      </c>
      <c r="D195">
        <v>0</v>
      </c>
      <c r="E195">
        <v>1</v>
      </c>
      <c r="F195">
        <v>0</v>
      </c>
      <c r="G195">
        <f>+SUM(Table25[[#This Row],[Strong]:[Substancial]])</f>
        <v>1</v>
      </c>
    </row>
    <row r="196" spans="1:7" x14ac:dyDescent="0.25">
      <c r="A196" t="s">
        <v>375</v>
      </c>
      <c r="B196">
        <v>4.4117650000000001E-2</v>
      </c>
      <c r="C196">
        <v>0.10294117999999999</v>
      </c>
      <c r="D196">
        <v>6.6176470000000001E-2</v>
      </c>
      <c r="E196">
        <v>0.27205881999999998</v>
      </c>
      <c r="F196">
        <v>0.51470587999999995</v>
      </c>
      <c r="G196">
        <f>+SUM(Table25[[#This Row],[Strong]:[Substancial]])</f>
        <v>0.78676469999999998</v>
      </c>
    </row>
    <row r="197" spans="1:7" x14ac:dyDescent="0.25">
      <c r="A197" t="s">
        <v>379</v>
      </c>
      <c r="B197">
        <v>3.7383180000000002E-2</v>
      </c>
      <c r="C197">
        <v>0.13084112000000001</v>
      </c>
      <c r="D197">
        <v>6.5420560000000003E-2</v>
      </c>
      <c r="E197">
        <v>0.31775701000000001</v>
      </c>
      <c r="F197">
        <v>0.44859812999999998</v>
      </c>
      <c r="G197">
        <f>+SUM(Table25[[#This Row],[Strong]:[Substancial]])</f>
        <v>0.76635513999999993</v>
      </c>
    </row>
    <row r="198" spans="1:7" x14ac:dyDescent="0.25">
      <c r="A198" t="s">
        <v>374</v>
      </c>
      <c r="B198">
        <v>3.0534349999999998E-2</v>
      </c>
      <c r="C198">
        <v>0.11450382000000001</v>
      </c>
      <c r="D198">
        <v>9.1603050000000005E-2</v>
      </c>
      <c r="E198">
        <v>0.32824427</v>
      </c>
      <c r="F198">
        <v>0.43511450000000002</v>
      </c>
      <c r="G198">
        <f>+SUM(Table25[[#This Row],[Strong]:[Substancial]])</f>
        <v>0.76335876999999996</v>
      </c>
    </row>
    <row r="199" spans="1:7" x14ac:dyDescent="0.25">
      <c r="A199" t="s">
        <v>223</v>
      </c>
      <c r="B199">
        <v>0.10344828</v>
      </c>
      <c r="C199">
        <v>9.1954019999999997E-2</v>
      </c>
      <c r="D199">
        <v>4.5977009999999999E-2</v>
      </c>
      <c r="E199">
        <v>0.31034483000000002</v>
      </c>
      <c r="F199">
        <v>0.44827586000000003</v>
      </c>
      <c r="G199">
        <f>+SUM(Table25[[#This Row],[Strong]:[Substancial]])</f>
        <v>0.7586206900000001</v>
      </c>
    </row>
    <row r="200" spans="1:7" x14ac:dyDescent="0.25">
      <c r="A200" t="s">
        <v>377</v>
      </c>
      <c r="B200">
        <v>1.234568E-2</v>
      </c>
      <c r="C200">
        <v>0.12345679</v>
      </c>
      <c r="D200">
        <v>0.11111111</v>
      </c>
      <c r="E200">
        <v>0.27160494000000002</v>
      </c>
      <c r="F200">
        <v>0.48148148000000002</v>
      </c>
      <c r="G200">
        <f>+SUM(Table25[[#This Row],[Strong]:[Substancial]])</f>
        <v>0.75308642000000003</v>
      </c>
    </row>
    <row r="201" spans="1:7" x14ac:dyDescent="0.25">
      <c r="A201" t="s">
        <v>373</v>
      </c>
      <c r="B201">
        <v>7.2463769999999997E-2</v>
      </c>
      <c r="C201">
        <v>0.10869565</v>
      </c>
      <c r="D201">
        <v>7.2463769999999997E-2</v>
      </c>
      <c r="E201">
        <v>0.28260869999999999</v>
      </c>
      <c r="F201">
        <v>0.46376812000000001</v>
      </c>
      <c r="G201">
        <f>+SUM(Table25[[#This Row],[Strong]:[Substancial]])</f>
        <v>0.74637682000000005</v>
      </c>
    </row>
    <row r="202" spans="1:7" x14ac:dyDescent="0.25">
      <c r="A202" s="3" t="s">
        <v>372</v>
      </c>
      <c r="B202">
        <v>3.0303030000000002E-2</v>
      </c>
      <c r="C202">
        <v>0.16161616000000001</v>
      </c>
      <c r="D202">
        <v>7.0707069999999997E-2</v>
      </c>
      <c r="E202">
        <v>0.35353535000000003</v>
      </c>
      <c r="F202">
        <v>0.38383837999999998</v>
      </c>
      <c r="G202">
        <f>+SUM(Table25[[#This Row],[Strong]:[Substancial]])</f>
        <v>0.73737373000000006</v>
      </c>
    </row>
    <row r="203" spans="1:7" x14ac:dyDescent="0.25">
      <c r="A203" t="s">
        <v>371</v>
      </c>
      <c r="B203">
        <v>3.7735850000000001E-2</v>
      </c>
      <c r="C203">
        <v>0.13207547</v>
      </c>
      <c r="D203">
        <v>9.4339619999999999E-2</v>
      </c>
      <c r="E203">
        <v>0.31132074999999998</v>
      </c>
      <c r="F203">
        <v>0.42452830000000003</v>
      </c>
      <c r="G203">
        <f>+SUM(Table25[[#This Row],[Strong]:[Substancial]])</f>
        <v>0.73584905</v>
      </c>
    </row>
    <row r="204" spans="1:7" x14ac:dyDescent="0.25">
      <c r="A204" t="s">
        <v>376</v>
      </c>
      <c r="B204">
        <v>4.7846890000000003E-2</v>
      </c>
      <c r="C204">
        <v>0.10526315999999999</v>
      </c>
      <c r="D204">
        <v>0.11961722</v>
      </c>
      <c r="E204">
        <v>0.28708134000000002</v>
      </c>
      <c r="F204">
        <v>0.44019139000000002</v>
      </c>
      <c r="G204">
        <f>+SUM(Table25[[#This Row],[Strong]:[Substancial]])</f>
        <v>0.72727273000000003</v>
      </c>
    </row>
    <row r="205" spans="1:7" x14ac:dyDescent="0.25">
      <c r="A205" t="s">
        <v>380</v>
      </c>
      <c r="B205">
        <v>0.04</v>
      </c>
      <c r="C205">
        <v>0.152</v>
      </c>
      <c r="D205">
        <v>9.6000000000000002E-2</v>
      </c>
      <c r="E205">
        <v>0.34399999999999997</v>
      </c>
      <c r="F205">
        <v>0.36799999999999999</v>
      </c>
      <c r="G205">
        <f>+SUM(Table25[[#This Row],[Strong]:[Substancial]])</f>
        <v>0.71199999999999997</v>
      </c>
    </row>
    <row r="206" spans="1:7" x14ac:dyDescent="0.25">
      <c r="A206" t="s">
        <v>370</v>
      </c>
      <c r="B206">
        <v>4.6153850000000003E-2</v>
      </c>
      <c r="C206">
        <v>0.16923077</v>
      </c>
      <c r="D206">
        <v>7.6923080000000005E-2</v>
      </c>
      <c r="E206">
        <v>0.26153845999999997</v>
      </c>
      <c r="F206">
        <v>0.44615385000000002</v>
      </c>
      <c r="G206">
        <f>+SUM(Table25[[#This Row],[Strong]:[Substancial]])</f>
        <v>0.70769230999999999</v>
      </c>
    </row>
    <row r="207" spans="1:7" x14ac:dyDescent="0.25">
      <c r="A207" t="s">
        <v>378</v>
      </c>
      <c r="B207">
        <v>3.703704E-2</v>
      </c>
      <c r="C207">
        <v>0.14814815000000001</v>
      </c>
      <c r="D207">
        <v>0.11111111</v>
      </c>
      <c r="E207">
        <v>0.28395061999999999</v>
      </c>
      <c r="F207">
        <v>0.41975309</v>
      </c>
      <c r="G207">
        <f>+SUM(Table25[[#This Row],[Strong]:[Substancial]])</f>
        <v>0.70370370999999998</v>
      </c>
    </row>
    <row r="208" spans="1:7" x14ac:dyDescent="0.25">
      <c r="A208" t="s">
        <v>358</v>
      </c>
      <c r="B208">
        <v>0.12</v>
      </c>
      <c r="C208">
        <v>0.16</v>
      </c>
      <c r="D208">
        <v>0.36</v>
      </c>
      <c r="E208">
        <v>0.08</v>
      </c>
      <c r="F208">
        <v>0.28000000000000003</v>
      </c>
      <c r="G208">
        <f>+SUM(Table25[[#This Row],[Strong]:[Substancial]])</f>
        <v>0.36000000000000004</v>
      </c>
    </row>
    <row r="210" spans="1:7" x14ac:dyDescent="0.25">
      <c r="A210" s="23" t="s">
        <v>393</v>
      </c>
      <c r="B210" s="18" t="s">
        <v>289</v>
      </c>
      <c r="C210" s="18" t="s">
        <v>288</v>
      </c>
      <c r="D210" s="18" t="s">
        <v>287</v>
      </c>
      <c r="E210" s="18" t="s">
        <v>286</v>
      </c>
      <c r="F210" s="18" t="s">
        <v>285</v>
      </c>
      <c r="G210" s="19" t="s">
        <v>311</v>
      </c>
    </row>
    <row r="211" spans="1:7" x14ac:dyDescent="0.25">
      <c r="A211" t="s">
        <v>392</v>
      </c>
      <c r="B211">
        <v>1.851852E-2</v>
      </c>
      <c r="C211">
        <v>1.851852E-2</v>
      </c>
      <c r="D211">
        <v>7.4074070000000006E-2</v>
      </c>
      <c r="E211">
        <v>0.55555555999999995</v>
      </c>
      <c r="F211">
        <v>0.33333332999999998</v>
      </c>
      <c r="G211" s="40">
        <f>+SUM(Table26[[#This Row],[Strong]:[Substancial]])</f>
        <v>0.88888888999999993</v>
      </c>
    </row>
    <row r="212" spans="1:7" x14ac:dyDescent="0.25">
      <c r="A212" t="s">
        <v>391</v>
      </c>
      <c r="B212">
        <v>5.4545450000000002E-2</v>
      </c>
      <c r="C212">
        <v>5.4545450000000002E-2</v>
      </c>
      <c r="D212">
        <v>5.4545450000000002E-2</v>
      </c>
      <c r="E212">
        <v>0.30909091</v>
      </c>
      <c r="F212">
        <v>0.52727272999999997</v>
      </c>
      <c r="G212" s="40">
        <f>+SUM(Table26[[#This Row],[Strong]:[Substancial]])</f>
        <v>0.83636363999999996</v>
      </c>
    </row>
    <row r="213" spans="1:7" x14ac:dyDescent="0.25">
      <c r="A213" t="s">
        <v>389</v>
      </c>
      <c r="B213">
        <v>6.097561E-2</v>
      </c>
      <c r="C213">
        <v>0.18292683000000001</v>
      </c>
      <c r="D213">
        <v>6.097561E-2</v>
      </c>
      <c r="E213">
        <v>0.17073171000000001</v>
      </c>
      <c r="F213">
        <v>0.52439024000000001</v>
      </c>
      <c r="G213" s="40">
        <f>+SUM(Table26[[#This Row],[Strong]:[Substancial]])</f>
        <v>0.69512194999999999</v>
      </c>
    </row>
    <row r="214" spans="1:7" x14ac:dyDescent="0.25">
      <c r="A214" t="s">
        <v>390</v>
      </c>
      <c r="B214">
        <v>5.4794519999999999E-2</v>
      </c>
      <c r="C214">
        <v>0.21917808</v>
      </c>
      <c r="D214">
        <v>9.5890409999999995E-2</v>
      </c>
      <c r="E214">
        <v>0.17808219</v>
      </c>
      <c r="F214">
        <v>0.45205478999999998</v>
      </c>
      <c r="G214" s="40">
        <f>+SUM(Table26[[#This Row],[Strong]:[Substancial]])</f>
        <v>0.63013697999999996</v>
      </c>
    </row>
    <row r="215" spans="1:7" x14ac:dyDescent="0.25">
      <c r="A215" t="s">
        <v>388</v>
      </c>
      <c r="B215">
        <v>4.854369E-2</v>
      </c>
      <c r="C215">
        <v>8.7378639999999994E-2</v>
      </c>
      <c r="D215">
        <v>0.25242717999999997</v>
      </c>
      <c r="E215">
        <v>0.26213592000000002</v>
      </c>
      <c r="F215">
        <v>0.34951455999999997</v>
      </c>
      <c r="G215" s="40">
        <f>+SUM(Table26[[#This Row],[Strong]:[Substancial]])</f>
        <v>0.61165048</v>
      </c>
    </row>
    <row r="216" spans="1:7" x14ac:dyDescent="0.25">
      <c r="G216" s="40"/>
    </row>
    <row r="217" spans="1:7" x14ac:dyDescent="0.25">
      <c r="G217" s="40"/>
    </row>
    <row r="218" spans="1:7" x14ac:dyDescent="0.25">
      <c r="A218" s="23" t="s">
        <v>394</v>
      </c>
      <c r="B218" s="18" t="s">
        <v>289</v>
      </c>
      <c r="C218" s="18" t="s">
        <v>288</v>
      </c>
      <c r="D218" s="18" t="s">
        <v>287</v>
      </c>
      <c r="E218" s="18" t="s">
        <v>286</v>
      </c>
      <c r="F218" s="18" t="s">
        <v>285</v>
      </c>
      <c r="G218" s="41" t="s">
        <v>311</v>
      </c>
    </row>
    <row r="219" spans="1:7" x14ac:dyDescent="0.25">
      <c r="A219" t="s">
        <v>392</v>
      </c>
      <c r="B219">
        <v>2.1739129999999999E-2</v>
      </c>
      <c r="C219">
        <v>6.521739E-2</v>
      </c>
      <c r="D219">
        <v>2.1739129999999999E-2</v>
      </c>
      <c r="E219">
        <v>0.54347825999999999</v>
      </c>
      <c r="F219">
        <v>0.34782608999999998</v>
      </c>
      <c r="G219" s="40">
        <f>+SUM(Table27[[#This Row],[Strong]:[Substancial]])</f>
        <v>0.89130434999999997</v>
      </c>
    </row>
    <row r="220" spans="1:7" x14ac:dyDescent="0.25">
      <c r="A220" t="s">
        <v>391</v>
      </c>
      <c r="B220">
        <v>0.05</v>
      </c>
      <c r="C220">
        <v>0.11666667</v>
      </c>
      <c r="D220">
        <v>6.6666669999999997E-2</v>
      </c>
      <c r="E220">
        <v>0.35</v>
      </c>
      <c r="F220">
        <v>0.41666667000000002</v>
      </c>
      <c r="G220" s="40">
        <f>+SUM(Table27[[#This Row],[Strong]:[Substancial]])</f>
        <v>0.76666666999999999</v>
      </c>
    </row>
    <row r="221" spans="1:7" x14ac:dyDescent="0.25">
      <c r="A221" t="s">
        <v>389</v>
      </c>
      <c r="B221">
        <v>2.7777779999999998E-2</v>
      </c>
      <c r="C221">
        <v>0.18055556</v>
      </c>
      <c r="D221">
        <v>6.9444439999999996E-2</v>
      </c>
      <c r="E221">
        <v>0.15277778</v>
      </c>
      <c r="F221">
        <v>0.56944444000000005</v>
      </c>
      <c r="G221" s="40">
        <f>+SUM(Table27[[#This Row],[Strong]:[Substancial]])</f>
        <v>0.72222222000000003</v>
      </c>
    </row>
    <row r="222" spans="1:7" x14ac:dyDescent="0.25">
      <c r="A222" t="s">
        <v>390</v>
      </c>
      <c r="B222">
        <v>4.1095890000000003E-2</v>
      </c>
      <c r="C222">
        <v>0.15068492999999999</v>
      </c>
      <c r="D222">
        <v>9.5890409999999995E-2</v>
      </c>
      <c r="E222">
        <v>0.19178081999999999</v>
      </c>
      <c r="F222">
        <v>0.52054794999999998</v>
      </c>
      <c r="G222" s="40">
        <f>+SUM(Table27[[#This Row],[Strong]:[Substancial]])</f>
        <v>0.71232876999999994</v>
      </c>
    </row>
    <row r="223" spans="1:7" x14ac:dyDescent="0.25">
      <c r="A223" t="s">
        <v>388</v>
      </c>
      <c r="B223">
        <v>7.7586210000000003E-2</v>
      </c>
      <c r="C223">
        <v>8.6206900000000003E-2</v>
      </c>
      <c r="D223">
        <v>0.24137931000000001</v>
      </c>
      <c r="E223">
        <v>0.25862068999999999</v>
      </c>
      <c r="F223">
        <v>0.33620689999999998</v>
      </c>
      <c r="G223" s="40">
        <f>+SUM(Table27[[#This Row],[Strong]:[Substancial]])</f>
        <v>0.59482758999999996</v>
      </c>
    </row>
    <row r="224" spans="1:7" x14ac:dyDescent="0.25">
      <c r="A224" s="39" t="s">
        <v>383</v>
      </c>
      <c r="G224" s="40"/>
    </row>
    <row r="225" spans="1:7" x14ac:dyDescent="0.25">
      <c r="A225" s="38" t="s">
        <v>384</v>
      </c>
      <c r="G225" s="40"/>
    </row>
    <row r="226" spans="1:7" x14ac:dyDescent="0.25">
      <c r="A226" s="23" t="s">
        <v>395</v>
      </c>
      <c r="B226" s="18" t="s">
        <v>289</v>
      </c>
      <c r="C226" s="18" t="s">
        <v>288</v>
      </c>
      <c r="D226" s="18" t="s">
        <v>287</v>
      </c>
      <c r="E226" s="18" t="s">
        <v>286</v>
      </c>
      <c r="F226" s="18" t="s">
        <v>285</v>
      </c>
      <c r="G226" s="41" t="s">
        <v>311</v>
      </c>
    </row>
    <row r="227" spans="1:7" x14ac:dyDescent="0.25">
      <c r="A227" t="s">
        <v>392</v>
      </c>
      <c r="B227">
        <v>2.0408160000000002E-2</v>
      </c>
      <c r="C227">
        <v>8.1632650000000001E-2</v>
      </c>
      <c r="D227">
        <v>4.0816329999999998E-2</v>
      </c>
      <c r="E227">
        <v>0.65306122</v>
      </c>
      <c r="F227">
        <v>0.20408163000000001</v>
      </c>
      <c r="G227" s="40">
        <f>+SUM(Table28[[#This Row],[Strong]:[Substancial]])</f>
        <v>0.85714285000000001</v>
      </c>
    </row>
    <row r="228" spans="1:7" x14ac:dyDescent="0.25">
      <c r="A228" t="s">
        <v>391</v>
      </c>
      <c r="B228">
        <v>5.5555559999999997E-2</v>
      </c>
      <c r="C228">
        <v>0.1</v>
      </c>
      <c r="D228">
        <v>3.3333330000000001E-2</v>
      </c>
      <c r="E228">
        <v>0.36666666999999997</v>
      </c>
      <c r="F228">
        <v>0.44444444</v>
      </c>
      <c r="G228" s="40">
        <f>+SUM(Table28[[#This Row],[Strong]:[Substancial]])</f>
        <v>0.81111110999999991</v>
      </c>
    </row>
    <row r="229" spans="1:7" x14ac:dyDescent="0.25">
      <c r="A229" t="s">
        <v>390</v>
      </c>
      <c r="B229">
        <v>3.7974679999999997E-2</v>
      </c>
      <c r="C229">
        <v>0.18987341999999999</v>
      </c>
      <c r="D229">
        <v>8.860759E-2</v>
      </c>
      <c r="E229">
        <v>0.12658227999999999</v>
      </c>
      <c r="F229">
        <v>0.55696203</v>
      </c>
      <c r="G229" s="40">
        <f>+SUM(Table28[[#This Row],[Strong]:[Substancial]])</f>
        <v>0.68354431000000004</v>
      </c>
    </row>
    <row r="230" spans="1:7" x14ac:dyDescent="0.25">
      <c r="A230" t="s">
        <v>389</v>
      </c>
      <c r="B230">
        <v>1.6666670000000001E-2</v>
      </c>
      <c r="C230">
        <v>0.15</v>
      </c>
      <c r="D230">
        <v>0.21666667000000001</v>
      </c>
      <c r="E230">
        <v>0.2</v>
      </c>
      <c r="F230">
        <v>0.41666667000000002</v>
      </c>
      <c r="G230" s="40">
        <f>+SUM(Table28[[#This Row],[Strong]:[Substancial]])</f>
        <v>0.61666667000000008</v>
      </c>
    </row>
    <row r="231" spans="1:7" x14ac:dyDescent="0.25">
      <c r="A231" t="s">
        <v>388</v>
      </c>
      <c r="B231">
        <v>8.9887640000000005E-2</v>
      </c>
      <c r="C231">
        <v>7.8651689999999996E-2</v>
      </c>
      <c r="D231">
        <v>0.2247191</v>
      </c>
      <c r="E231">
        <v>0.15730337</v>
      </c>
      <c r="F231">
        <v>0.44943820000000001</v>
      </c>
      <c r="G231" s="40">
        <f>+SUM(Table28[[#This Row],[Strong]:[Substancial]])</f>
        <v>0.60674157000000006</v>
      </c>
    </row>
    <row r="232" spans="1:7" x14ac:dyDescent="0.25">
      <c r="A232" s="39" t="s">
        <v>385</v>
      </c>
      <c r="G232" s="40"/>
    </row>
    <row r="233" spans="1:7" x14ac:dyDescent="0.25">
      <c r="A233" s="38" t="s">
        <v>384</v>
      </c>
      <c r="G233" s="40"/>
    </row>
    <row r="234" spans="1:7" x14ac:dyDescent="0.25">
      <c r="A234" s="23" t="s">
        <v>396</v>
      </c>
      <c r="B234" s="18" t="s">
        <v>289</v>
      </c>
      <c r="C234" s="18" t="s">
        <v>288</v>
      </c>
      <c r="D234" s="18" t="s">
        <v>287</v>
      </c>
      <c r="E234" s="18" t="s">
        <v>286</v>
      </c>
      <c r="F234" s="18" t="s">
        <v>285</v>
      </c>
      <c r="G234" s="41" t="s">
        <v>311</v>
      </c>
    </row>
    <row r="235" spans="1:7" x14ac:dyDescent="0.25">
      <c r="A235" t="s">
        <v>392</v>
      </c>
      <c r="B235">
        <v>2.3255809999999998E-2</v>
      </c>
      <c r="C235">
        <v>4.6511629999999998E-2</v>
      </c>
      <c r="D235">
        <v>2.3255809999999998E-2</v>
      </c>
      <c r="E235">
        <v>0.60465115999999997</v>
      </c>
      <c r="F235">
        <v>0.30232557999999998</v>
      </c>
      <c r="G235" s="40">
        <f>+SUM(Table29[[#This Row],[Strong]:[Substancial]])</f>
        <v>0.90697673999999995</v>
      </c>
    </row>
    <row r="236" spans="1:7" x14ac:dyDescent="0.25">
      <c r="A236" t="s">
        <v>391</v>
      </c>
      <c r="B236">
        <v>3.9473679999999997E-2</v>
      </c>
      <c r="C236">
        <v>0.11842105</v>
      </c>
      <c r="D236">
        <v>2.6315789999999999E-2</v>
      </c>
      <c r="E236">
        <v>0.32894737000000002</v>
      </c>
      <c r="F236">
        <v>0.48684210999999999</v>
      </c>
      <c r="G236" s="40">
        <f>+SUM(Table29[[#This Row],[Strong]:[Substancial]])</f>
        <v>0.81578948000000007</v>
      </c>
    </row>
    <row r="237" spans="1:7" x14ac:dyDescent="0.25">
      <c r="A237" t="s">
        <v>390</v>
      </c>
      <c r="B237">
        <v>3.9473679999999997E-2</v>
      </c>
      <c r="C237">
        <v>0.15789474000000001</v>
      </c>
      <c r="D237">
        <v>9.2105259999999994E-2</v>
      </c>
      <c r="E237">
        <v>0.14473684000000001</v>
      </c>
      <c r="F237">
        <v>0.56578947000000002</v>
      </c>
      <c r="G237" s="40">
        <f>+SUM(Table29[[#This Row],[Strong]:[Substancial]])</f>
        <v>0.71052630999999999</v>
      </c>
    </row>
    <row r="238" spans="1:7" x14ac:dyDescent="0.25">
      <c r="A238" t="s">
        <v>389</v>
      </c>
      <c r="B238">
        <v>4.4776120000000003E-2</v>
      </c>
      <c r="C238">
        <v>8.9552240000000005E-2</v>
      </c>
      <c r="D238">
        <v>0.16417909999999999</v>
      </c>
      <c r="E238">
        <v>0.22388060000000001</v>
      </c>
      <c r="F238">
        <v>0.47761194000000001</v>
      </c>
      <c r="G238" s="40">
        <f>+SUM(Table29[[#This Row],[Strong]:[Substancial]])</f>
        <v>0.70149254000000005</v>
      </c>
    </row>
    <row r="239" spans="1:7" x14ac:dyDescent="0.25">
      <c r="A239" t="s">
        <v>388</v>
      </c>
      <c r="B239">
        <v>7.6190480000000005E-2</v>
      </c>
      <c r="C239">
        <v>0.14285713999999999</v>
      </c>
      <c r="D239">
        <v>0.22857142999999999</v>
      </c>
      <c r="E239">
        <v>0.22857142999999999</v>
      </c>
      <c r="F239">
        <v>0.32380952000000002</v>
      </c>
      <c r="G239" s="40">
        <f>+SUM(Table29[[#This Row],[Strong]:[Substancial]])</f>
        <v>0.55238094999999998</v>
      </c>
    </row>
    <row r="240" spans="1:7" x14ac:dyDescent="0.25">
      <c r="A240" s="39" t="s">
        <v>386</v>
      </c>
      <c r="G240" s="40"/>
    </row>
    <row r="241" spans="1:7" x14ac:dyDescent="0.25">
      <c r="A241" s="38" t="s">
        <v>384</v>
      </c>
      <c r="G241" s="40"/>
    </row>
    <row r="242" spans="1:7" x14ac:dyDescent="0.25">
      <c r="A242" s="23" t="s">
        <v>397</v>
      </c>
      <c r="B242" s="18" t="s">
        <v>289</v>
      </c>
      <c r="C242" s="18" t="s">
        <v>288</v>
      </c>
      <c r="D242" s="18" t="s">
        <v>287</v>
      </c>
      <c r="E242" s="18" t="s">
        <v>286</v>
      </c>
      <c r="F242" s="18" t="s">
        <v>285</v>
      </c>
      <c r="G242" s="41" t="s">
        <v>311</v>
      </c>
    </row>
    <row r="243" spans="1:7" x14ac:dyDescent="0.25">
      <c r="A243" t="s">
        <v>392</v>
      </c>
      <c r="B243">
        <v>0</v>
      </c>
      <c r="C243">
        <v>5.7142859999999997E-2</v>
      </c>
      <c r="D243">
        <v>7.1428569999999997E-2</v>
      </c>
      <c r="E243">
        <v>0.54285713999999996</v>
      </c>
      <c r="F243">
        <v>0.32857143</v>
      </c>
      <c r="G243" s="40">
        <f>+SUM(Table30[[#This Row],[Strong]:[Substancial]])</f>
        <v>0.87142856999999996</v>
      </c>
    </row>
    <row r="244" spans="1:7" x14ac:dyDescent="0.25">
      <c r="A244" t="s">
        <v>391</v>
      </c>
      <c r="B244">
        <v>4.4247790000000002E-2</v>
      </c>
      <c r="C244">
        <v>8.8495580000000004E-2</v>
      </c>
      <c r="D244">
        <v>4.4247790000000002E-2</v>
      </c>
      <c r="E244">
        <v>0.32743362999999998</v>
      </c>
      <c r="F244">
        <v>0.49557521999999998</v>
      </c>
      <c r="G244" s="40">
        <f>+SUM(Table30[[#This Row],[Strong]:[Substancial]])</f>
        <v>0.8230088499999999</v>
      </c>
    </row>
    <row r="245" spans="1:7" x14ac:dyDescent="0.25">
      <c r="A245" t="s">
        <v>390</v>
      </c>
      <c r="B245">
        <v>4.8192770000000003E-2</v>
      </c>
      <c r="C245">
        <v>0.16867470000000001</v>
      </c>
      <c r="D245">
        <v>6.0240960000000003E-2</v>
      </c>
      <c r="E245">
        <v>0.14457830999999999</v>
      </c>
      <c r="F245">
        <v>0.57831325</v>
      </c>
      <c r="G245" s="40">
        <f>+SUM(Table30[[#This Row],[Strong]:[Substancial]])</f>
        <v>0.72289155999999999</v>
      </c>
    </row>
    <row r="246" spans="1:7" x14ac:dyDescent="0.25">
      <c r="A246" t="s">
        <v>389</v>
      </c>
      <c r="B246">
        <v>5.7692309999999997E-2</v>
      </c>
      <c r="C246">
        <v>0.21153846000000001</v>
      </c>
      <c r="D246">
        <v>0.23076922999999999</v>
      </c>
      <c r="E246">
        <v>0.19230769</v>
      </c>
      <c r="F246">
        <v>0.30769231000000002</v>
      </c>
      <c r="G246" s="40">
        <f>+SUM(Table30[[#This Row],[Strong]:[Substancial]])</f>
        <v>0.5</v>
      </c>
    </row>
    <row r="247" spans="1:7" x14ac:dyDescent="0.25">
      <c r="A247" t="s">
        <v>388</v>
      </c>
      <c r="B247">
        <v>0.12244898</v>
      </c>
      <c r="C247">
        <v>0.10204082</v>
      </c>
      <c r="D247">
        <v>0.36734694000000001</v>
      </c>
      <c r="E247">
        <v>8.1632650000000001E-2</v>
      </c>
      <c r="F247">
        <v>0.32653061</v>
      </c>
      <c r="G247" s="40">
        <f>+SUM(Table30[[#This Row],[Strong]:[Substancial]])</f>
        <v>0.40816326000000003</v>
      </c>
    </row>
    <row r="248" spans="1:7" x14ac:dyDescent="0.25">
      <c r="A248" s="39" t="s">
        <v>387</v>
      </c>
      <c r="G248" s="40"/>
    </row>
    <row r="249" spans="1:7" x14ac:dyDescent="0.25">
      <c r="A249" s="38" t="s">
        <v>384</v>
      </c>
      <c r="G249" s="40"/>
    </row>
    <row r="250" spans="1:7" x14ac:dyDescent="0.25">
      <c r="A250" s="23" t="s">
        <v>398</v>
      </c>
      <c r="B250" s="18" t="s">
        <v>289</v>
      </c>
      <c r="C250" s="18" t="s">
        <v>288</v>
      </c>
      <c r="D250" s="18" t="s">
        <v>287</v>
      </c>
      <c r="E250" s="18" t="s">
        <v>286</v>
      </c>
      <c r="F250" s="18" t="s">
        <v>285</v>
      </c>
      <c r="G250" s="41" t="s">
        <v>311</v>
      </c>
    </row>
    <row r="251" spans="1:7" x14ac:dyDescent="0.25">
      <c r="A251" t="s">
        <v>392</v>
      </c>
      <c r="B251">
        <v>0</v>
      </c>
      <c r="C251">
        <v>5.8823529999999999E-2</v>
      </c>
      <c r="D251">
        <v>5.8823529999999999E-2</v>
      </c>
      <c r="E251">
        <v>0.47058823999999999</v>
      </c>
      <c r="F251">
        <v>0.41176470999999998</v>
      </c>
      <c r="G251" s="40">
        <f>+SUM(Table31[[#This Row],[Strong]:[Substancial]])</f>
        <v>0.88235295000000002</v>
      </c>
    </row>
    <row r="252" spans="1:7" x14ac:dyDescent="0.25">
      <c r="A252" t="s">
        <v>391</v>
      </c>
      <c r="B252">
        <v>1.219512E-2</v>
      </c>
      <c r="C252">
        <v>0.13414634</v>
      </c>
      <c r="D252">
        <v>4.8780490000000003E-2</v>
      </c>
      <c r="E252">
        <v>0.32926829000000002</v>
      </c>
      <c r="F252">
        <v>0.47560975999999999</v>
      </c>
      <c r="G252" s="40">
        <f>+SUM(Table31[[#This Row],[Strong]:[Substancial]])</f>
        <v>0.80487805000000001</v>
      </c>
    </row>
    <row r="253" spans="1:7" x14ac:dyDescent="0.25">
      <c r="A253" t="s">
        <v>389</v>
      </c>
      <c r="B253">
        <v>1.9230770000000001E-2</v>
      </c>
      <c r="C253">
        <v>0.15384614999999999</v>
      </c>
      <c r="D253">
        <v>9.6153849999999999E-2</v>
      </c>
      <c r="E253">
        <v>0.25</v>
      </c>
      <c r="F253">
        <v>0.48076922999999999</v>
      </c>
      <c r="G253" s="40">
        <f>+SUM(Table31[[#This Row],[Strong]:[Substancial]])</f>
        <v>0.73076922999999994</v>
      </c>
    </row>
    <row r="254" spans="1:7" x14ac:dyDescent="0.25">
      <c r="A254" t="s">
        <v>390</v>
      </c>
      <c r="B254">
        <v>7.6923080000000005E-2</v>
      </c>
      <c r="C254">
        <v>0.13186813</v>
      </c>
      <c r="D254">
        <v>0.13186813</v>
      </c>
      <c r="E254">
        <v>0.18681318999999999</v>
      </c>
      <c r="F254">
        <v>0.47252747</v>
      </c>
      <c r="G254" s="40">
        <f>+SUM(Table31[[#This Row],[Strong]:[Substancial]])</f>
        <v>0.65934066000000002</v>
      </c>
    </row>
    <row r="255" spans="1:7" x14ac:dyDescent="0.25">
      <c r="A255" t="s">
        <v>388</v>
      </c>
      <c r="B255">
        <v>9.8901100000000006E-2</v>
      </c>
      <c r="C255">
        <v>0.10989011</v>
      </c>
      <c r="D255">
        <v>0.23076922999999999</v>
      </c>
      <c r="E255">
        <v>0.21978022</v>
      </c>
      <c r="F255">
        <v>0.34065933999999998</v>
      </c>
      <c r="G255" s="40">
        <f>+SUM(Table31[[#This Row],[Strong]:[Substancial]])</f>
        <v>0.56043955999999995</v>
      </c>
    </row>
    <row r="257" spans="1:7" x14ac:dyDescent="0.25">
      <c r="A257" s="23" t="s">
        <v>401</v>
      </c>
      <c r="B257" s="18" t="s">
        <v>289</v>
      </c>
      <c r="C257" s="18" t="s">
        <v>288</v>
      </c>
      <c r="D257" s="18" t="s">
        <v>287</v>
      </c>
      <c r="E257" s="18" t="s">
        <v>286</v>
      </c>
      <c r="F257" s="18" t="s">
        <v>285</v>
      </c>
      <c r="G257" s="41" t="s">
        <v>311</v>
      </c>
    </row>
    <row r="258" spans="1:7" x14ac:dyDescent="0.25">
      <c r="A258" t="s">
        <v>399</v>
      </c>
      <c r="B258">
        <v>4.4247790000000002E-2</v>
      </c>
      <c r="C258">
        <v>9.7345130000000002E-2</v>
      </c>
      <c r="D258">
        <v>4.4247790000000002E-2</v>
      </c>
      <c r="E258">
        <v>0.38053097000000002</v>
      </c>
      <c r="F258">
        <v>0.43362832000000001</v>
      </c>
      <c r="G258" s="2">
        <f>+SUM(Table32[[#This Row],[Strong]:[Substancial]])</f>
        <v>0.81415929000000009</v>
      </c>
    </row>
    <row r="259" spans="1:7" x14ac:dyDescent="0.25">
      <c r="A259" t="s">
        <v>400</v>
      </c>
      <c r="B259">
        <v>3.2653059999999998E-2</v>
      </c>
      <c r="C259">
        <v>0.13469387999999999</v>
      </c>
      <c r="D259">
        <v>6.5306119999999995E-2</v>
      </c>
      <c r="E259">
        <v>0.27755101999999998</v>
      </c>
      <c r="F259">
        <v>0.48979592</v>
      </c>
      <c r="G259" s="2">
        <f>+SUM(Table32[[#This Row],[Strong]:[Substancial]])</f>
        <v>0.76734693999999992</v>
      </c>
    </row>
    <row r="260" spans="1:7" x14ac:dyDescent="0.25">
      <c r="A260" t="s">
        <v>358</v>
      </c>
      <c r="B260">
        <v>0.12765957</v>
      </c>
      <c r="C260">
        <v>0.10638298</v>
      </c>
      <c r="D260">
        <v>0.55319149000000001</v>
      </c>
      <c r="E260">
        <v>8.5106379999999995E-2</v>
      </c>
      <c r="F260">
        <v>0.12765957</v>
      </c>
      <c r="G260" s="2">
        <f>+SUM(Table32[[#This Row],[Strong]:[Substancial]])</f>
        <v>0.21276594999999998</v>
      </c>
    </row>
    <row r="262" spans="1:7" x14ac:dyDescent="0.25">
      <c r="A262" t="s">
        <v>310</v>
      </c>
      <c r="B262" s="38" t="s">
        <v>286</v>
      </c>
      <c r="C262" s="18" t="s">
        <v>285</v>
      </c>
      <c r="D262" s="41" t="s">
        <v>311</v>
      </c>
      <c r="E262" s="2"/>
    </row>
    <row r="263" spans="1:7" x14ac:dyDescent="0.25">
      <c r="A263" s="38" t="s">
        <v>404</v>
      </c>
      <c r="B263">
        <v>0.38157894999999997</v>
      </c>
      <c r="C263">
        <v>0.43421052999999998</v>
      </c>
      <c r="D263">
        <f>+SUM(B263:C263)</f>
        <v>0.81578947999999996</v>
      </c>
      <c r="E263" s="2"/>
    </row>
    <row r="264" spans="1:7" x14ac:dyDescent="0.25">
      <c r="A264" s="38" t="s">
        <v>405</v>
      </c>
      <c r="B264">
        <v>0.37837838000000001</v>
      </c>
      <c r="C264">
        <v>0.43243242999999998</v>
      </c>
      <c r="D264">
        <f>+SUM(B264:C264)</f>
        <v>0.81081080999999999</v>
      </c>
      <c r="E264" s="2"/>
    </row>
    <row r="265" spans="1:7" x14ac:dyDescent="0.25">
      <c r="A265" s="38" t="s">
        <v>403</v>
      </c>
      <c r="B265">
        <v>0.25961538000000001</v>
      </c>
      <c r="C265">
        <v>0.5</v>
      </c>
      <c r="D265">
        <f>+SUM(B265:C265)</f>
        <v>0.75961538000000006</v>
      </c>
    </row>
    <row r="266" spans="1:7" x14ac:dyDescent="0.25">
      <c r="A266" s="38" t="s">
        <v>402</v>
      </c>
      <c r="B266">
        <v>8.6956519999999995E-2</v>
      </c>
      <c r="C266">
        <v>0.13043478</v>
      </c>
      <c r="D266">
        <f>+SUM(B266:C266)</f>
        <v>0.21739130000000001</v>
      </c>
    </row>
    <row r="268" spans="1:7" x14ac:dyDescent="0.25">
      <c r="A268" s="23" t="s">
        <v>411</v>
      </c>
      <c r="B268" s="18" t="s">
        <v>289</v>
      </c>
      <c r="C268" s="18" t="s">
        <v>288</v>
      </c>
      <c r="D268" s="18" t="s">
        <v>287</v>
      </c>
      <c r="E268" s="18" t="s">
        <v>286</v>
      </c>
      <c r="F268" s="18" t="s">
        <v>285</v>
      </c>
      <c r="G268" s="41" t="s">
        <v>311</v>
      </c>
    </row>
    <row r="269" spans="1:7" x14ac:dyDescent="0.25">
      <c r="A269" s="38" t="s">
        <v>406</v>
      </c>
      <c r="B269">
        <v>4.4444440000000002E-2</v>
      </c>
      <c r="C269">
        <v>6.6666669999999997E-2</v>
      </c>
      <c r="D269">
        <v>4.4444440000000002E-2</v>
      </c>
      <c r="E269">
        <v>0.33333332999999998</v>
      </c>
      <c r="F269">
        <v>0.51111110999999998</v>
      </c>
      <c r="G269" s="40">
        <f>+SUM(Table34[[#This Row],[Strong]:[Substancial]])</f>
        <v>0.84444443999999996</v>
      </c>
    </row>
    <row r="270" spans="1:7" x14ac:dyDescent="0.25">
      <c r="A270" t="s">
        <v>408</v>
      </c>
      <c r="B270">
        <v>3.9130430000000001E-2</v>
      </c>
      <c r="C270">
        <v>9.1304350000000006E-2</v>
      </c>
      <c r="D270">
        <v>7.8260869999999996E-2</v>
      </c>
      <c r="E270">
        <v>0.30434782999999999</v>
      </c>
      <c r="F270">
        <v>0.48695652</v>
      </c>
      <c r="G270" s="40">
        <f>+SUM(Table34[[#This Row],[Strong]:[Substancial]])</f>
        <v>0.79130434999999999</v>
      </c>
    </row>
    <row r="271" spans="1:7" x14ac:dyDescent="0.25">
      <c r="A271" s="38" t="s">
        <v>409</v>
      </c>
      <c r="B271">
        <v>2.2222220000000001E-2</v>
      </c>
      <c r="C271">
        <v>0.15555556000000001</v>
      </c>
      <c r="D271">
        <v>3.3333330000000001E-2</v>
      </c>
      <c r="E271">
        <v>0.3</v>
      </c>
      <c r="F271">
        <v>0.48888889000000002</v>
      </c>
      <c r="G271" s="40">
        <f>+SUM(Table34[[#This Row],[Strong]:[Substancial]])</f>
        <v>0.78888888999999995</v>
      </c>
    </row>
    <row r="272" spans="1:7" x14ac:dyDescent="0.25">
      <c r="A272" t="s">
        <v>410</v>
      </c>
      <c r="B272">
        <v>3.4782609999999999E-2</v>
      </c>
      <c r="C272">
        <v>9.5652169999999995E-2</v>
      </c>
      <c r="D272">
        <v>8.6956519999999995E-2</v>
      </c>
      <c r="E272">
        <v>0.32173912999999998</v>
      </c>
      <c r="F272">
        <v>0.46086957000000001</v>
      </c>
      <c r="G272" s="40">
        <f>+SUM(Table34[[#This Row],[Strong]:[Substancial]])</f>
        <v>0.78260869999999993</v>
      </c>
    </row>
    <row r="273" spans="1:8" x14ac:dyDescent="0.25">
      <c r="A273" t="s">
        <v>407</v>
      </c>
      <c r="B273">
        <v>5.5084750000000002E-2</v>
      </c>
      <c r="C273">
        <v>0.13559321999999999</v>
      </c>
      <c r="D273">
        <v>0.16525424</v>
      </c>
      <c r="E273">
        <v>0.24576271</v>
      </c>
      <c r="F273">
        <v>0.39830507999999998</v>
      </c>
      <c r="G273" s="40">
        <f>+SUM(Table34[[#This Row],[Strong]:[Substancial]])</f>
        <v>0.64406779000000003</v>
      </c>
    </row>
    <row r="274" spans="1:8" x14ac:dyDescent="0.25">
      <c r="A274" s="38"/>
    </row>
    <row r="275" spans="1:8" x14ac:dyDescent="0.25">
      <c r="A275" s="38" t="s">
        <v>412</v>
      </c>
      <c r="H275" s="53">
        <f>+AVERAGE(D269:D272)</f>
        <v>6.0748789999999997E-2</v>
      </c>
    </row>
    <row r="276" spans="1:8" x14ac:dyDescent="0.25">
      <c r="A276" s="38" t="s">
        <v>310</v>
      </c>
      <c r="B276" t="s">
        <v>311</v>
      </c>
      <c r="C276" t="s">
        <v>286</v>
      </c>
      <c r="D276" t="s">
        <v>285</v>
      </c>
      <c r="E276" t="s">
        <v>442</v>
      </c>
    </row>
    <row r="277" spans="1:8" x14ac:dyDescent="0.25">
      <c r="A277" t="s">
        <v>425</v>
      </c>
      <c r="C277">
        <v>0</v>
      </c>
      <c r="D277" s="45">
        <v>1</v>
      </c>
      <c r="E277">
        <f>+SUM(Table35[[#This Row],[Strong]:[Substancial]])</f>
        <v>1</v>
      </c>
    </row>
    <row r="278" spans="1:8" x14ac:dyDescent="0.25">
      <c r="A278" t="s">
        <v>427</v>
      </c>
      <c r="C278">
        <v>0</v>
      </c>
      <c r="D278" s="45">
        <v>1</v>
      </c>
      <c r="E278">
        <f>+SUM(Table35[[#This Row],[Strong]:[Substancial]])</f>
        <v>1</v>
      </c>
    </row>
    <row r="279" spans="1:8" x14ac:dyDescent="0.25">
      <c r="A279" t="s">
        <v>431</v>
      </c>
      <c r="C279">
        <v>0</v>
      </c>
      <c r="D279" s="45">
        <v>1</v>
      </c>
      <c r="E279">
        <f>+SUM(Table35[[#This Row],[Strong]:[Substancial]])</f>
        <v>1</v>
      </c>
    </row>
    <row r="280" spans="1:8" x14ac:dyDescent="0.25">
      <c r="A280" t="s">
        <v>413</v>
      </c>
      <c r="C280">
        <v>0.5</v>
      </c>
      <c r="D280">
        <v>0.5</v>
      </c>
      <c r="E280">
        <f>+SUM(Table35[[#This Row],[Strong]:[Substancial]])</f>
        <v>1</v>
      </c>
    </row>
    <row r="281" spans="1:8" x14ac:dyDescent="0.25">
      <c r="A281" t="s">
        <v>415</v>
      </c>
      <c r="C281">
        <v>0</v>
      </c>
      <c r="D281" s="45">
        <v>1</v>
      </c>
      <c r="E281">
        <f>+SUM(Table35[[#This Row],[Strong]:[Substancial]])</f>
        <v>1</v>
      </c>
    </row>
    <row r="282" spans="1:8" x14ac:dyDescent="0.25">
      <c r="A282" t="s">
        <v>418</v>
      </c>
      <c r="C282">
        <v>0.25</v>
      </c>
      <c r="D282">
        <v>0.75</v>
      </c>
      <c r="E282">
        <f>+SUM(Table35[[#This Row],[Strong]:[Substancial]])</f>
        <v>1</v>
      </c>
    </row>
    <row r="283" spans="1:8" x14ac:dyDescent="0.25">
      <c r="A283" t="s">
        <v>424</v>
      </c>
      <c r="C283">
        <v>0.5</v>
      </c>
      <c r="D283">
        <v>0.5</v>
      </c>
      <c r="E283">
        <f>+SUM(Table35[[#This Row],[Strong]:[Substancial]])</f>
        <v>1</v>
      </c>
    </row>
    <row r="284" spans="1:8" x14ac:dyDescent="0.25">
      <c r="A284" t="s">
        <v>435</v>
      </c>
      <c r="C284">
        <v>0.4</v>
      </c>
      <c r="D284">
        <v>0.6</v>
      </c>
      <c r="E284">
        <f>+SUM(Table35[[#This Row],[Strong]:[Substancial]])</f>
        <v>1</v>
      </c>
    </row>
    <row r="285" spans="1:8" x14ac:dyDescent="0.25">
      <c r="A285" t="s">
        <v>437</v>
      </c>
      <c r="C285">
        <v>0.5</v>
      </c>
      <c r="D285">
        <v>0.5</v>
      </c>
      <c r="E285">
        <f>+SUM(Table35[[#This Row],[Strong]:[Substancial]])</f>
        <v>1</v>
      </c>
    </row>
    <row r="286" spans="1:8" x14ac:dyDescent="0.25">
      <c r="A286" t="s">
        <v>441</v>
      </c>
      <c r="C286">
        <v>0.66666667000000002</v>
      </c>
      <c r="D286">
        <v>0.33333332999999998</v>
      </c>
      <c r="E286">
        <f>+SUM(Table35[[#This Row],[Strong]:[Substancial]])</f>
        <v>1</v>
      </c>
    </row>
    <row r="287" spans="1:8" x14ac:dyDescent="0.25">
      <c r="A287" t="s">
        <v>438</v>
      </c>
      <c r="C287">
        <v>0.33333332999999998</v>
      </c>
      <c r="D287">
        <v>0.55555555999999995</v>
      </c>
      <c r="E287" s="40">
        <f>+SUM(Table35[[#This Row],[Strong]:[Substancial]])</f>
        <v>0.88888888999999993</v>
      </c>
    </row>
    <row r="288" spans="1:8" x14ac:dyDescent="0.25">
      <c r="A288" t="s">
        <v>423</v>
      </c>
      <c r="C288">
        <v>0.25</v>
      </c>
      <c r="D288">
        <v>0.625</v>
      </c>
      <c r="E288" s="40">
        <f>+SUM(Table35[[#This Row],[Strong]:[Substancial]])</f>
        <v>0.875</v>
      </c>
    </row>
    <row r="289" spans="1:5" x14ac:dyDescent="0.25">
      <c r="A289" t="s">
        <v>419</v>
      </c>
      <c r="C289">
        <v>0.36538461999999999</v>
      </c>
      <c r="D289">
        <v>0.48076922999999999</v>
      </c>
      <c r="E289" s="40">
        <f>+SUM(Table35[[#This Row],[Strong]:[Substancial]])</f>
        <v>0.84615384999999999</v>
      </c>
    </row>
    <row r="290" spans="1:5" x14ac:dyDescent="0.25">
      <c r="A290" t="s">
        <v>436</v>
      </c>
      <c r="C290">
        <v>0.14285713999999999</v>
      </c>
      <c r="D290">
        <v>0.64285714000000005</v>
      </c>
      <c r="E290" s="40">
        <f>+SUM(Table35[[#This Row],[Strong]:[Substancial]])</f>
        <v>0.7857142800000001</v>
      </c>
    </row>
    <row r="291" spans="1:5" x14ac:dyDescent="0.25">
      <c r="A291" t="s">
        <v>414</v>
      </c>
      <c r="C291">
        <v>0.22222222</v>
      </c>
      <c r="D291">
        <v>0.55555555999999995</v>
      </c>
      <c r="E291" s="40">
        <f>+SUM(Table35[[#This Row],[Strong]:[Substancial]])</f>
        <v>0.77777777999999997</v>
      </c>
    </row>
    <row r="292" spans="1:5" x14ac:dyDescent="0.25">
      <c r="A292" t="s">
        <v>422</v>
      </c>
      <c r="C292">
        <v>0.33333332999999998</v>
      </c>
      <c r="D292">
        <v>0.44444444</v>
      </c>
      <c r="E292" s="40">
        <f>+SUM(Table35[[#This Row],[Strong]:[Substancial]])</f>
        <v>0.77777776999999992</v>
      </c>
    </row>
    <row r="293" spans="1:5" x14ac:dyDescent="0.25">
      <c r="A293" t="s">
        <v>421</v>
      </c>
      <c r="C293">
        <v>0.29411765000000001</v>
      </c>
      <c r="D293">
        <v>0.47058823999999999</v>
      </c>
      <c r="E293" s="40">
        <f>+SUM(Table35[[#This Row],[Strong]:[Substancial]])</f>
        <v>0.76470589</v>
      </c>
    </row>
    <row r="294" spans="1:5" x14ac:dyDescent="0.25">
      <c r="A294" t="s">
        <v>416</v>
      </c>
      <c r="C294">
        <v>0.25</v>
      </c>
      <c r="D294">
        <v>0.5</v>
      </c>
      <c r="E294" s="40">
        <f>+SUM(Table35[[#This Row],[Strong]:[Substancial]])</f>
        <v>0.75</v>
      </c>
    </row>
    <row r="295" spans="1:5" x14ac:dyDescent="0.25">
      <c r="A295" t="s">
        <v>440</v>
      </c>
      <c r="C295">
        <v>0.5</v>
      </c>
      <c r="D295">
        <v>0.25</v>
      </c>
      <c r="E295" s="40">
        <f>+SUM(Table35[[#This Row],[Strong]:[Substancial]])</f>
        <v>0.75</v>
      </c>
    </row>
    <row r="296" spans="1:5" x14ac:dyDescent="0.25">
      <c r="A296" t="s">
        <v>428</v>
      </c>
      <c r="C296">
        <v>0</v>
      </c>
      <c r="D296">
        <v>0.71428570999999996</v>
      </c>
      <c r="E296" s="40">
        <f>+SUM(Table35[[#This Row],[Strong]:[Substancial]])</f>
        <v>0.71428570999999996</v>
      </c>
    </row>
    <row r="297" spans="1:5" x14ac:dyDescent="0.25">
      <c r="A297" t="s">
        <v>420</v>
      </c>
      <c r="C297">
        <v>0.33333332999999998</v>
      </c>
      <c r="D297">
        <v>0.33333332999999998</v>
      </c>
      <c r="E297" s="40">
        <f>+SUM(Table35[[#This Row],[Strong]:[Substancial]])</f>
        <v>0.66666665999999997</v>
      </c>
    </row>
    <row r="298" spans="1:5" x14ac:dyDescent="0.25">
      <c r="A298" t="s">
        <v>434</v>
      </c>
      <c r="C298">
        <v>0.19354838999999999</v>
      </c>
      <c r="D298">
        <v>0.46774194000000002</v>
      </c>
      <c r="E298" s="40">
        <f>+SUM(Table35[[#This Row],[Strong]:[Substancial]])</f>
        <v>0.66129033000000004</v>
      </c>
    </row>
    <row r="299" spans="1:5" x14ac:dyDescent="0.25">
      <c r="A299" t="s">
        <v>432</v>
      </c>
      <c r="C299">
        <v>0.25</v>
      </c>
      <c r="D299">
        <v>0.375</v>
      </c>
      <c r="E299" s="40">
        <f>+SUM(Table35[[#This Row],[Strong]:[Substancial]])</f>
        <v>0.625</v>
      </c>
    </row>
    <row r="300" spans="1:5" x14ac:dyDescent="0.25">
      <c r="A300" t="s">
        <v>429</v>
      </c>
      <c r="C300">
        <v>0.6</v>
      </c>
      <c r="D300">
        <v>0</v>
      </c>
      <c r="E300" s="40">
        <f>+SUM(Table35[[#This Row],[Strong]:[Substancial]])</f>
        <v>0.6</v>
      </c>
    </row>
    <row r="301" spans="1:5" x14ac:dyDescent="0.25">
      <c r="A301" t="s">
        <v>417</v>
      </c>
      <c r="C301">
        <v>0.5</v>
      </c>
      <c r="D301">
        <v>0</v>
      </c>
      <c r="E301" s="40">
        <f>+SUM(Table35[[#This Row],[Strong]:[Substancial]])</f>
        <v>0.5</v>
      </c>
    </row>
    <row r="302" spans="1:5" x14ac:dyDescent="0.25">
      <c r="A302" t="s">
        <v>433</v>
      </c>
      <c r="C302">
        <v>0</v>
      </c>
      <c r="D302">
        <v>0.5</v>
      </c>
      <c r="E302" s="40">
        <f>+SUM(Table35[[#This Row],[Strong]:[Substancial]])</f>
        <v>0.5</v>
      </c>
    </row>
    <row r="303" spans="1:5" x14ac:dyDescent="0.25">
      <c r="A303" t="s">
        <v>430</v>
      </c>
      <c r="C303">
        <v>0.23076922999999999</v>
      </c>
      <c r="D303">
        <v>0.23076922999999999</v>
      </c>
      <c r="E303" s="40">
        <f>+SUM(Table35[[#This Row],[Strong]:[Substancial]])</f>
        <v>0.46153845999999998</v>
      </c>
    </row>
    <row r="304" spans="1:5" x14ac:dyDescent="0.25">
      <c r="A304" t="s">
        <v>426</v>
      </c>
      <c r="C304">
        <v>0.23188406</v>
      </c>
      <c r="D304">
        <v>0.20289855000000001</v>
      </c>
      <c r="E304" s="40">
        <f>+SUM(Table35[[#This Row],[Strong]:[Substancial]])</f>
        <v>0.43478261000000001</v>
      </c>
    </row>
    <row r="305" spans="1:5" x14ac:dyDescent="0.25">
      <c r="A305" t="s">
        <v>439</v>
      </c>
      <c r="C305">
        <v>0</v>
      </c>
      <c r="D305">
        <v>0</v>
      </c>
      <c r="E305" s="40">
        <f>+SUM(Table35[[#This Row],[Strong]:[Substancial]])</f>
        <v>0</v>
      </c>
    </row>
    <row r="306" spans="1:5" x14ac:dyDescent="0.25">
      <c r="A306" s="38"/>
    </row>
    <row r="307" spans="1:5" ht="15.75" thickBot="1" x14ac:dyDescent="0.3">
      <c r="A307" t="s">
        <v>310</v>
      </c>
      <c r="B307" s="46" t="s">
        <v>311</v>
      </c>
      <c r="C307" s="48" t="s">
        <v>442</v>
      </c>
      <c r="D307" t="s">
        <v>466</v>
      </c>
    </row>
    <row r="308" spans="1:5" ht="15.75" thickBot="1" x14ac:dyDescent="0.3">
      <c r="A308" s="55">
        <v>14</v>
      </c>
      <c r="B308" s="46" t="s">
        <v>450</v>
      </c>
      <c r="C308" s="48">
        <v>69</v>
      </c>
      <c r="D308" s="56">
        <f>+Table37[[#This Row],[Column3]]/367</f>
        <v>0.18801089918256131</v>
      </c>
    </row>
    <row r="309" spans="1:5" ht="15.75" thickBot="1" x14ac:dyDescent="0.3">
      <c r="A309" s="47">
        <v>22</v>
      </c>
      <c r="B309" s="46" t="s">
        <v>458</v>
      </c>
      <c r="C309" s="48">
        <v>62</v>
      </c>
      <c r="D309" s="56">
        <f>+Table37[[#This Row],[Column3]]/367</f>
        <v>0.16893732970027248</v>
      </c>
    </row>
    <row r="310" spans="1:5" ht="15.75" thickBot="1" x14ac:dyDescent="0.3">
      <c r="A310" s="47">
        <v>7</v>
      </c>
      <c r="B310" s="46" t="s">
        <v>443</v>
      </c>
      <c r="C310" s="48">
        <v>52</v>
      </c>
      <c r="D310" s="56">
        <f>+Table37[[#This Row],[Column3]]/367</f>
        <v>0.14168937329700274</v>
      </c>
    </row>
    <row r="311" spans="1:5" ht="15.75" thickBot="1" x14ac:dyDescent="0.3">
      <c r="A311" s="47">
        <v>26</v>
      </c>
      <c r="B311" s="46" t="s">
        <v>462</v>
      </c>
      <c r="C311" s="48">
        <v>27</v>
      </c>
      <c r="D311" s="56">
        <f>+Table37[[#This Row],[Column3]]/367</f>
        <v>7.3569482288828342E-2</v>
      </c>
    </row>
    <row r="312" spans="1:5" ht="15.75" thickBot="1" x14ac:dyDescent="0.3">
      <c r="A312" s="47">
        <v>10</v>
      </c>
      <c r="B312" s="46" t="s">
        <v>446</v>
      </c>
      <c r="C312" s="48">
        <v>18</v>
      </c>
      <c r="D312" s="54">
        <f>+Table37[[#This Row],[Column3]]/367</f>
        <v>4.9046321525885561E-2</v>
      </c>
    </row>
    <row r="313" spans="1:5" ht="15.75" thickBot="1" x14ac:dyDescent="0.3">
      <c r="A313" s="47">
        <v>9</v>
      </c>
      <c r="B313" s="46" t="s">
        <v>445</v>
      </c>
      <c r="C313" s="48">
        <v>17</v>
      </c>
      <c r="D313" s="54">
        <f>+Table37[[#This Row],[Column3]]/367</f>
        <v>4.632152588555858E-2</v>
      </c>
    </row>
    <row r="314" spans="1:5" ht="15.75" thickBot="1" x14ac:dyDescent="0.3">
      <c r="A314" s="47">
        <v>24</v>
      </c>
      <c r="B314" s="46" t="s">
        <v>460</v>
      </c>
      <c r="C314" s="48">
        <v>14</v>
      </c>
      <c r="D314" s="54">
        <f>+Table37[[#This Row],[Column3]]/367</f>
        <v>3.8147138964577658E-2</v>
      </c>
    </row>
    <row r="315" spans="1:5" ht="15.75" thickBot="1" x14ac:dyDescent="0.3">
      <c r="A315" s="47">
        <v>18</v>
      </c>
      <c r="B315" s="46" t="s">
        <v>454</v>
      </c>
      <c r="C315" s="48">
        <v>13</v>
      </c>
      <c r="D315" s="54">
        <f>+Table37[[#This Row],[Column3]]/367</f>
        <v>3.5422343324250684E-2</v>
      </c>
    </row>
    <row r="316" spans="1:5" ht="15.75" thickBot="1" x14ac:dyDescent="0.3">
      <c r="A316" s="47">
        <v>2</v>
      </c>
      <c r="B316" s="46" t="s">
        <v>414</v>
      </c>
      <c r="C316" s="48">
        <v>9</v>
      </c>
      <c r="D316" s="56">
        <f>+Table37[[#This Row],[Column3]]/367</f>
        <v>2.4523160762942781E-2</v>
      </c>
    </row>
    <row r="317" spans="1:5" ht="15.75" thickBot="1" x14ac:dyDescent="0.3">
      <c r="A317" s="47">
        <v>4</v>
      </c>
      <c r="B317" s="46" t="s">
        <v>416</v>
      </c>
      <c r="C317" s="48">
        <v>8</v>
      </c>
      <c r="D317" s="56">
        <f>+Table37[[#This Row],[Column3]]/367</f>
        <v>2.1798365122615803E-2</v>
      </c>
    </row>
    <row r="318" spans="1:5" ht="15.75" thickBot="1" x14ac:dyDescent="0.3">
      <c r="A318" s="47">
        <v>11</v>
      </c>
      <c r="B318" s="46" t="s">
        <v>447</v>
      </c>
      <c r="C318" s="48">
        <v>8</v>
      </c>
      <c r="D318" s="54">
        <f>+Table37[[#This Row],[Column3]]/367</f>
        <v>2.1798365122615803E-2</v>
      </c>
    </row>
    <row r="319" spans="1:5" ht="15.75" thickBot="1" x14ac:dyDescent="0.3">
      <c r="A319" s="47">
        <v>20</v>
      </c>
      <c r="B319" s="46" t="s">
        <v>456</v>
      </c>
      <c r="C319" s="48">
        <v>8</v>
      </c>
      <c r="D319" s="54">
        <f>+Table37[[#This Row],[Column3]]/367</f>
        <v>2.1798365122615803E-2</v>
      </c>
    </row>
    <row r="320" spans="1:5" ht="15.75" thickBot="1" x14ac:dyDescent="0.3">
      <c r="A320" s="47">
        <v>28</v>
      </c>
      <c r="B320" s="46" t="s">
        <v>464</v>
      </c>
      <c r="C320" s="48">
        <v>8</v>
      </c>
      <c r="D320" s="54">
        <f>+Table37[[#This Row],[Column3]]/367</f>
        <v>2.1798365122615803E-2</v>
      </c>
    </row>
    <row r="321" spans="1:4" ht="15.75" thickBot="1" x14ac:dyDescent="0.3">
      <c r="A321" s="47">
        <v>16</v>
      </c>
      <c r="B321" s="46" t="s">
        <v>452</v>
      </c>
      <c r="C321" s="48">
        <v>7</v>
      </c>
      <c r="D321" s="54">
        <f>+Table37[[#This Row],[Column3]]/367</f>
        <v>1.9073569482288829E-2</v>
      </c>
    </row>
    <row r="322" spans="1:4" ht="15.75" thickBot="1" x14ac:dyDescent="0.3">
      <c r="A322" s="47">
        <v>12</v>
      </c>
      <c r="B322" s="46" t="s">
        <v>448</v>
      </c>
      <c r="C322" s="48">
        <v>6</v>
      </c>
      <c r="D322" s="54">
        <f>+Table37[[#This Row],[Column3]]/367</f>
        <v>1.6348773841961851E-2</v>
      </c>
    </row>
    <row r="323" spans="1:4" ht="15.75" thickBot="1" x14ac:dyDescent="0.3">
      <c r="A323" s="47">
        <v>29</v>
      </c>
      <c r="B323" s="46" t="s">
        <v>465</v>
      </c>
      <c r="C323" s="48">
        <v>6</v>
      </c>
      <c r="D323" s="54">
        <f>+Table37[[#This Row],[Column3]]/367</f>
        <v>1.6348773841961851E-2</v>
      </c>
    </row>
    <row r="324" spans="1:4" ht="15.75" thickBot="1" x14ac:dyDescent="0.3">
      <c r="A324" s="47">
        <v>17</v>
      </c>
      <c r="B324" s="46" t="s">
        <v>453</v>
      </c>
      <c r="C324" s="48">
        <v>5</v>
      </c>
      <c r="D324" s="54">
        <f>+Table37[[#This Row],[Column3]]/367</f>
        <v>1.3623978201634877E-2</v>
      </c>
    </row>
    <row r="325" spans="1:4" ht="15.75" thickBot="1" x14ac:dyDescent="0.3">
      <c r="A325" s="47">
        <v>23</v>
      </c>
      <c r="B325" s="46" t="s">
        <v>459</v>
      </c>
      <c r="C325" s="48">
        <v>5</v>
      </c>
      <c r="D325" s="54">
        <f>+Table37[[#This Row],[Column3]]/367</f>
        <v>1.3623978201634877E-2</v>
      </c>
    </row>
    <row r="326" spans="1:4" ht="15.75" thickBot="1" x14ac:dyDescent="0.3">
      <c r="A326" s="47">
        <v>6</v>
      </c>
      <c r="B326" s="46" t="s">
        <v>418</v>
      </c>
      <c r="C326" s="48">
        <v>4</v>
      </c>
      <c r="D326" s="54">
        <f>+Table37[[#This Row],[Column3]]/367</f>
        <v>1.0899182561307902E-2</v>
      </c>
    </row>
    <row r="327" spans="1:4" ht="15.75" thickBot="1" x14ac:dyDescent="0.3">
      <c r="A327" s="47">
        <v>15</v>
      </c>
      <c r="B327" s="46" t="s">
        <v>451</v>
      </c>
      <c r="C327" s="48">
        <v>4</v>
      </c>
      <c r="D327" s="54">
        <f>+Table37[[#This Row],[Column3]]/367</f>
        <v>1.0899182561307902E-2</v>
      </c>
    </row>
    <row r="328" spans="1:4" ht="15.75" thickBot="1" x14ac:dyDescent="0.3">
      <c r="A328" s="47">
        <v>8</v>
      </c>
      <c r="B328" s="46" t="s">
        <v>444</v>
      </c>
      <c r="C328" s="48">
        <v>3</v>
      </c>
      <c r="D328" s="54">
        <f>+Table37[[#This Row],[Column3]]/367</f>
        <v>8.1743869209809257E-3</v>
      </c>
    </row>
    <row r="329" spans="1:4" ht="15.75" thickBot="1" x14ac:dyDescent="0.3">
      <c r="A329" s="47">
        <v>19</v>
      </c>
      <c r="B329" s="46" t="s">
        <v>455</v>
      </c>
      <c r="C329" s="48">
        <v>3</v>
      </c>
      <c r="D329" s="54">
        <f>+Table37[[#This Row],[Column3]]/367</f>
        <v>8.1743869209809257E-3</v>
      </c>
    </row>
    <row r="330" spans="1:4" ht="15.75" thickBot="1" x14ac:dyDescent="0.3">
      <c r="A330" s="52">
        <v>1</v>
      </c>
      <c r="B330" s="46" t="s">
        <v>413</v>
      </c>
      <c r="C330" s="48">
        <v>2</v>
      </c>
      <c r="D330" s="56">
        <f>+Table37[[#This Row],[Column3]]/367</f>
        <v>5.4495912806539508E-3</v>
      </c>
    </row>
    <row r="331" spans="1:4" ht="15.75" thickBot="1" x14ac:dyDescent="0.3">
      <c r="A331" s="47">
        <v>5</v>
      </c>
      <c r="B331" s="46" t="s">
        <v>417</v>
      </c>
      <c r="C331" s="48">
        <v>2</v>
      </c>
      <c r="D331" s="54">
        <f>+Table37[[#This Row],[Column3]]/367</f>
        <v>5.4495912806539508E-3</v>
      </c>
    </row>
    <row r="332" spans="1:4" ht="15.75" thickBot="1" x14ac:dyDescent="0.3">
      <c r="A332" s="47">
        <v>21</v>
      </c>
      <c r="B332" s="46" t="s">
        <v>457</v>
      </c>
      <c r="C332" s="48">
        <v>2</v>
      </c>
      <c r="D332" s="54">
        <f>+Table37[[#This Row],[Column3]]/367</f>
        <v>5.4495912806539508E-3</v>
      </c>
    </row>
    <row r="333" spans="1:4" ht="15.75" thickBot="1" x14ac:dyDescent="0.3">
      <c r="A333" s="47">
        <v>25</v>
      </c>
      <c r="B333" s="46" t="s">
        <v>461</v>
      </c>
      <c r="C333" s="48">
        <v>2</v>
      </c>
      <c r="D333" s="54">
        <f>+Table37[[#This Row],[Column3]]/367</f>
        <v>5.4495912806539508E-3</v>
      </c>
    </row>
    <row r="334" spans="1:4" ht="15.75" thickBot="1" x14ac:dyDescent="0.3">
      <c r="A334" s="47">
        <v>3</v>
      </c>
      <c r="B334" s="46" t="s">
        <v>415</v>
      </c>
      <c r="C334" s="48">
        <v>1</v>
      </c>
      <c r="D334" s="54">
        <f>+Table37[[#This Row],[Column3]]/367</f>
        <v>2.7247956403269754E-3</v>
      </c>
    </row>
    <row r="335" spans="1:4" ht="15.75" thickBot="1" x14ac:dyDescent="0.3">
      <c r="A335" s="47">
        <v>13</v>
      </c>
      <c r="B335" s="46" t="s">
        <v>449</v>
      </c>
      <c r="C335" s="48">
        <v>1</v>
      </c>
      <c r="D335" s="54">
        <f>+Table37[[#This Row],[Column3]]/367</f>
        <v>2.7247956403269754E-3</v>
      </c>
    </row>
    <row r="336" spans="1:4" x14ac:dyDescent="0.25">
      <c r="A336" s="49">
        <v>27</v>
      </c>
      <c r="B336" s="50" t="s">
        <v>463</v>
      </c>
      <c r="C336" s="51">
        <v>1</v>
      </c>
      <c r="D336" s="54">
        <f>+Table37[[#This Row],[Column3]]/367</f>
        <v>2.7247956403269754E-3</v>
      </c>
    </row>
    <row r="338" spans="1:7" x14ac:dyDescent="0.25">
      <c r="A338" s="23" t="s">
        <v>476</v>
      </c>
      <c r="B338" s="18" t="s">
        <v>289</v>
      </c>
      <c r="C338" s="18" t="s">
        <v>288</v>
      </c>
      <c r="D338" s="18" t="s">
        <v>287</v>
      </c>
      <c r="E338" s="18" t="s">
        <v>286</v>
      </c>
      <c r="F338" s="18" t="s">
        <v>285</v>
      </c>
      <c r="G338" s="41" t="s">
        <v>311</v>
      </c>
    </row>
    <row r="339" spans="1:7" x14ac:dyDescent="0.25">
      <c r="A339" t="s">
        <v>198</v>
      </c>
      <c r="B339">
        <v>0</v>
      </c>
      <c r="C339">
        <v>0</v>
      </c>
      <c r="D339">
        <v>0</v>
      </c>
      <c r="E339">
        <v>0</v>
      </c>
      <c r="F339" s="45">
        <v>1</v>
      </c>
      <c r="G339">
        <f>+SUM(Table38[[#This Row],[Strong]:[Substancial]])</f>
        <v>1</v>
      </c>
    </row>
    <row r="340" spans="1:7" x14ac:dyDescent="0.25">
      <c r="A340" t="s">
        <v>209</v>
      </c>
      <c r="B340">
        <v>0</v>
      </c>
      <c r="C340">
        <v>0</v>
      </c>
      <c r="D340">
        <v>0.3333333</v>
      </c>
      <c r="E340">
        <v>0.3333333</v>
      </c>
      <c r="F340">
        <v>0.3333333</v>
      </c>
      <c r="G340">
        <f>+SUM(Table38[[#This Row],[Strong]:[Substancial]])</f>
        <v>0.6666666</v>
      </c>
    </row>
    <row r="341" spans="1:7" x14ac:dyDescent="0.25">
      <c r="A341" t="s">
        <v>210</v>
      </c>
      <c r="B341">
        <v>0</v>
      </c>
      <c r="C341">
        <v>0</v>
      </c>
      <c r="D341">
        <v>0.3333333</v>
      </c>
      <c r="E341">
        <v>0.3333333</v>
      </c>
      <c r="F341">
        <v>0.3333333</v>
      </c>
      <c r="G341">
        <f>+SUM(Table38[[#This Row],[Strong]:[Substancial]])</f>
        <v>0.6666666</v>
      </c>
    </row>
    <row r="342" spans="1:7" x14ac:dyDescent="0.25">
      <c r="A342" t="s">
        <v>211</v>
      </c>
      <c r="B342">
        <v>0</v>
      </c>
      <c r="C342">
        <v>0.3333333</v>
      </c>
      <c r="D342">
        <v>0</v>
      </c>
      <c r="E342">
        <v>0.3333333</v>
      </c>
      <c r="F342">
        <v>0.3333333</v>
      </c>
      <c r="G342">
        <f>+SUM(Table38[[#This Row],[Strong]:[Substancial]])</f>
        <v>0.6666666</v>
      </c>
    </row>
    <row r="343" spans="1:7" x14ac:dyDescent="0.25">
      <c r="A343" t="s">
        <v>208</v>
      </c>
      <c r="B343">
        <v>0</v>
      </c>
      <c r="C343">
        <v>0.25</v>
      </c>
      <c r="D343">
        <v>0.25</v>
      </c>
      <c r="E343">
        <v>0.25</v>
      </c>
      <c r="F343">
        <v>0.25</v>
      </c>
      <c r="G343">
        <f>+SUM(Table38[[#This Row],[Strong]:[Substancial]])</f>
        <v>0.5</v>
      </c>
    </row>
    <row r="344" spans="1:7" x14ac:dyDescent="0.25">
      <c r="A344" t="s">
        <v>213</v>
      </c>
      <c r="B344">
        <v>0</v>
      </c>
      <c r="C344">
        <v>0.25</v>
      </c>
      <c r="D344">
        <v>0.25</v>
      </c>
      <c r="E344">
        <v>0.25</v>
      </c>
      <c r="F344">
        <v>0.25</v>
      </c>
      <c r="G344">
        <f>+SUM(Table38[[#This Row],[Strong]:[Substancial]])</f>
        <v>0.5</v>
      </c>
    </row>
    <row r="345" spans="1:7" x14ac:dyDescent="0.25">
      <c r="A345" s="38" t="s">
        <v>467</v>
      </c>
      <c r="B345">
        <v>0.2</v>
      </c>
      <c r="C345">
        <v>0.2</v>
      </c>
      <c r="D345">
        <v>0.2</v>
      </c>
      <c r="E345">
        <v>0.2</v>
      </c>
      <c r="F345">
        <v>0.2</v>
      </c>
      <c r="G345">
        <f>+SUM(Table38[[#This Row],[Strong]:[Substancial]])</f>
        <v>0.4</v>
      </c>
    </row>
    <row r="346" spans="1:7" x14ac:dyDescent="0.25">
      <c r="A346" s="38" t="s">
        <v>468</v>
      </c>
      <c r="B346">
        <v>0.2</v>
      </c>
      <c r="C346">
        <v>0.2</v>
      </c>
      <c r="D346">
        <v>0.2</v>
      </c>
      <c r="E346">
        <v>0.2</v>
      </c>
      <c r="F346">
        <v>0.2</v>
      </c>
      <c r="G346">
        <f>+SUM(Table38[[#This Row],[Strong]:[Substancial]])</f>
        <v>0.4</v>
      </c>
    </row>
    <row r="347" spans="1:7" x14ac:dyDescent="0.25">
      <c r="A347" t="s">
        <v>469</v>
      </c>
      <c r="B347">
        <v>0.2</v>
      </c>
      <c r="C347">
        <v>0.2</v>
      </c>
      <c r="D347">
        <v>0.2</v>
      </c>
      <c r="E347">
        <v>0.2</v>
      </c>
      <c r="F347">
        <v>0.2</v>
      </c>
      <c r="G347">
        <f>+SUM(Table38[[#This Row],[Strong]:[Substancial]])</f>
        <v>0.4</v>
      </c>
    </row>
    <row r="348" spans="1:7" x14ac:dyDescent="0.25">
      <c r="A348" t="s">
        <v>212</v>
      </c>
      <c r="B348">
        <v>0.2</v>
      </c>
      <c r="C348">
        <v>0.2</v>
      </c>
      <c r="D348">
        <v>0.2</v>
      </c>
      <c r="E348">
        <v>0.2</v>
      </c>
      <c r="F348">
        <v>0.2</v>
      </c>
      <c r="G348">
        <f>+SUM(Table38[[#This Row],[Strong]:[Substancial]])</f>
        <v>0.4</v>
      </c>
    </row>
    <row r="349" spans="1:7" x14ac:dyDescent="0.25">
      <c r="A349" t="s">
        <v>470</v>
      </c>
      <c r="B349">
        <v>0.2</v>
      </c>
      <c r="C349">
        <v>0.2</v>
      </c>
      <c r="D349">
        <v>0.2</v>
      </c>
      <c r="E349">
        <v>0.2</v>
      </c>
      <c r="F349">
        <v>0.2</v>
      </c>
      <c r="G349">
        <f>+SUM(Table38[[#This Row],[Strong]:[Substancial]])</f>
        <v>0.4</v>
      </c>
    </row>
    <row r="350" spans="1:7" x14ac:dyDescent="0.25">
      <c r="A350" t="s">
        <v>471</v>
      </c>
      <c r="B350">
        <v>0.2</v>
      </c>
      <c r="C350">
        <v>0.2</v>
      </c>
      <c r="D350">
        <v>0.2</v>
      </c>
      <c r="E350">
        <v>0.2</v>
      </c>
      <c r="F350">
        <v>0.2</v>
      </c>
      <c r="G350">
        <f>+SUM(Table38[[#This Row],[Strong]:[Substancial]])</f>
        <v>0.4</v>
      </c>
    </row>
    <row r="351" spans="1:7" x14ac:dyDescent="0.25">
      <c r="A351" t="s">
        <v>472</v>
      </c>
      <c r="B351">
        <v>0.2</v>
      </c>
      <c r="C351">
        <v>0.2</v>
      </c>
      <c r="D351">
        <v>0.2</v>
      </c>
      <c r="E351">
        <v>0.2</v>
      </c>
      <c r="F351">
        <v>0.2</v>
      </c>
      <c r="G351">
        <f>+SUM(Table38[[#This Row],[Strong]:[Substancial]])</f>
        <v>0.4</v>
      </c>
    </row>
    <row r="352" spans="1:7" x14ac:dyDescent="0.25">
      <c r="A352" t="s">
        <v>473</v>
      </c>
      <c r="B352">
        <v>0.2</v>
      </c>
      <c r="C352">
        <v>0.2</v>
      </c>
      <c r="D352">
        <v>0.2</v>
      </c>
      <c r="E352">
        <v>0.2</v>
      </c>
      <c r="F352">
        <v>0.2</v>
      </c>
      <c r="G352">
        <f>+SUM(Table38[[#This Row],[Strong]:[Substancial]])</f>
        <v>0.4</v>
      </c>
    </row>
    <row r="353" spans="1:7" x14ac:dyDescent="0.25">
      <c r="A353" t="s">
        <v>474</v>
      </c>
      <c r="B353">
        <v>0.2</v>
      </c>
      <c r="C353">
        <v>0.2</v>
      </c>
      <c r="D353">
        <v>0.2</v>
      </c>
      <c r="E353">
        <v>0.2</v>
      </c>
      <c r="F353">
        <v>0.2</v>
      </c>
      <c r="G353">
        <f>+SUM(Table38[[#This Row],[Strong]:[Substancial]])</f>
        <v>0.4</v>
      </c>
    </row>
    <row r="354" spans="1:7" x14ac:dyDescent="0.25">
      <c r="A354" s="38" t="s">
        <v>475</v>
      </c>
      <c r="B354">
        <v>0.2</v>
      </c>
      <c r="C354">
        <v>0.2</v>
      </c>
      <c r="D354">
        <v>0.2</v>
      </c>
      <c r="E354">
        <v>0.2</v>
      </c>
      <c r="F354">
        <v>0.2</v>
      </c>
      <c r="G354">
        <f>+SUM(Table38[[#This Row],[Strong]:[Substancial]])</f>
        <v>0.4</v>
      </c>
    </row>
    <row r="355" spans="1:7" x14ac:dyDescent="0.25">
      <c r="A355" t="s">
        <v>207</v>
      </c>
      <c r="B355">
        <v>0.2</v>
      </c>
      <c r="C355">
        <v>0.2</v>
      </c>
      <c r="D355">
        <v>0.2</v>
      </c>
      <c r="E355">
        <v>0.2</v>
      </c>
      <c r="F355">
        <v>0.2</v>
      </c>
      <c r="G355">
        <f>+SUM(Table38[[#This Row],[Strong]:[Substancial]])</f>
        <v>0.4</v>
      </c>
    </row>
    <row r="357" spans="1:7" x14ac:dyDescent="0.25">
      <c r="A357" s="23" t="s">
        <v>484</v>
      </c>
      <c r="B357" s="18" t="s">
        <v>289</v>
      </c>
      <c r="C357" s="18" t="s">
        <v>288</v>
      </c>
      <c r="D357" s="18" t="s">
        <v>287</v>
      </c>
      <c r="E357" s="18" t="s">
        <v>286</v>
      </c>
      <c r="F357" s="18" t="s">
        <v>285</v>
      </c>
      <c r="G357" s="41" t="s">
        <v>311</v>
      </c>
    </row>
    <row r="358" spans="1:7" x14ac:dyDescent="0.25">
      <c r="A358" t="s">
        <v>479</v>
      </c>
      <c r="B358">
        <v>2.2727270000000001E-2</v>
      </c>
      <c r="C358">
        <v>2.2727270000000001E-2</v>
      </c>
      <c r="D358">
        <v>9.0909089999999998E-2</v>
      </c>
      <c r="E358">
        <v>0.31818182</v>
      </c>
      <c r="F358">
        <v>0.54545454999999998</v>
      </c>
      <c r="G358">
        <f>+SUM(Table39[[#This Row],[Strong]:[Substancial]])</f>
        <v>0.86363637000000004</v>
      </c>
    </row>
    <row r="359" spans="1:7" x14ac:dyDescent="0.25">
      <c r="A359" t="s">
        <v>482</v>
      </c>
      <c r="B359">
        <v>1.851852E-2</v>
      </c>
      <c r="C359">
        <v>5.5555559999999997E-2</v>
      </c>
      <c r="D359">
        <v>0.14814815000000001</v>
      </c>
      <c r="E359">
        <v>0.22222222</v>
      </c>
      <c r="F359">
        <v>0.55555555999999995</v>
      </c>
      <c r="G359">
        <f>+SUM(Table39[[#This Row],[Strong]:[Substancial]])</f>
        <v>0.77777777999999997</v>
      </c>
    </row>
    <row r="360" spans="1:7" x14ac:dyDescent="0.25">
      <c r="A360" t="s">
        <v>477</v>
      </c>
      <c r="B360">
        <v>6.3829789999999997E-2</v>
      </c>
      <c r="C360">
        <v>4.2553189999999998E-2</v>
      </c>
      <c r="D360">
        <v>0.14893617000000001</v>
      </c>
      <c r="E360">
        <v>0.34042552999999998</v>
      </c>
      <c r="F360">
        <v>0.40425531999999997</v>
      </c>
      <c r="G360">
        <f>+SUM(Table39[[#This Row],[Strong]:[Substancial]])</f>
        <v>0.74468084999999995</v>
      </c>
    </row>
    <row r="361" spans="1:7" x14ac:dyDescent="0.25">
      <c r="A361" t="s">
        <v>480</v>
      </c>
      <c r="B361">
        <v>1.3513509999999999E-2</v>
      </c>
      <c r="C361">
        <v>9.4594590000000006E-2</v>
      </c>
      <c r="D361">
        <v>0.14864864999999999</v>
      </c>
      <c r="E361">
        <v>0.32432432</v>
      </c>
      <c r="F361">
        <v>0.41891891999999997</v>
      </c>
      <c r="G361">
        <f>+SUM(Table39[[#This Row],[Strong]:[Substancial]])</f>
        <v>0.74324323999999997</v>
      </c>
    </row>
    <row r="362" spans="1:7" x14ac:dyDescent="0.25">
      <c r="A362" t="s">
        <v>483</v>
      </c>
      <c r="B362">
        <v>8.8235289999999994E-2</v>
      </c>
      <c r="C362">
        <v>0.11764706</v>
      </c>
      <c r="D362">
        <v>7.3529410000000003E-2</v>
      </c>
      <c r="E362">
        <v>0.32352941000000002</v>
      </c>
      <c r="F362">
        <v>0.39705881999999998</v>
      </c>
      <c r="G362">
        <f>+SUM(Table39[[#This Row],[Strong]:[Substancial]])</f>
        <v>0.72058822999999994</v>
      </c>
    </row>
    <row r="363" spans="1:7" x14ac:dyDescent="0.25">
      <c r="A363" t="s">
        <v>478</v>
      </c>
      <c r="B363">
        <v>4.6511629999999998E-2</v>
      </c>
      <c r="C363">
        <v>0.10852713</v>
      </c>
      <c r="D363">
        <v>0.13953488</v>
      </c>
      <c r="E363">
        <v>0.27906976999999999</v>
      </c>
      <c r="F363">
        <v>0.42635658999999998</v>
      </c>
      <c r="G363">
        <f>+SUM(Table39[[#This Row],[Strong]:[Substancial]])</f>
        <v>0.70542635999999992</v>
      </c>
    </row>
    <row r="364" spans="1:7" x14ac:dyDescent="0.25">
      <c r="A364" t="s">
        <v>481</v>
      </c>
      <c r="B364">
        <v>5.0505050000000003E-2</v>
      </c>
      <c r="C364">
        <v>0.11784512</v>
      </c>
      <c r="D364">
        <v>0.13468013000000001</v>
      </c>
      <c r="E364">
        <v>0.25925925999999999</v>
      </c>
      <c r="F364">
        <v>0.43771043999999998</v>
      </c>
      <c r="G364">
        <f>+SUM(Table39[[#This Row],[Strong]:[Substancial]])</f>
        <v>0.69696969999999991</v>
      </c>
    </row>
    <row r="365" spans="1:7" x14ac:dyDescent="0.25">
      <c r="A365" t="s">
        <v>360</v>
      </c>
      <c r="B365">
        <v>0</v>
      </c>
      <c r="C365">
        <v>0.33333332999999998</v>
      </c>
      <c r="D365">
        <v>0</v>
      </c>
      <c r="E365">
        <v>0</v>
      </c>
      <c r="F365">
        <v>0.66666667000000002</v>
      </c>
      <c r="G365">
        <f>+SUM(Table39[[#This Row],[Strong]:[Substancial]])</f>
        <v>0.66666667000000002</v>
      </c>
    </row>
    <row r="367" spans="1:7" x14ac:dyDescent="0.25">
      <c r="A367" s="38" t="s">
        <v>486</v>
      </c>
      <c r="B367" t="s">
        <v>289</v>
      </c>
      <c r="C367" t="s">
        <v>288</v>
      </c>
      <c r="D367" t="s">
        <v>287</v>
      </c>
      <c r="E367" t="s">
        <v>286</v>
      </c>
      <c r="F367" t="s">
        <v>285</v>
      </c>
      <c r="G367" t="s">
        <v>311</v>
      </c>
    </row>
    <row r="368" spans="1:7" x14ac:dyDescent="0.25">
      <c r="A368" t="s">
        <v>214</v>
      </c>
      <c r="B368">
        <v>0.10344828</v>
      </c>
      <c r="C368">
        <v>3.4482760000000001E-2</v>
      </c>
      <c r="D368">
        <v>0</v>
      </c>
      <c r="E368">
        <v>0.37931034000000002</v>
      </c>
      <c r="F368">
        <v>0.48275862000000003</v>
      </c>
      <c r="G368">
        <f>+SUM(Table40[[#This Row],[Strong]:[Substancial]])</f>
        <v>0.86206896</v>
      </c>
    </row>
    <row r="369" spans="1:7" x14ac:dyDescent="0.25">
      <c r="A369" t="s">
        <v>216</v>
      </c>
      <c r="B369">
        <v>2.666667E-2</v>
      </c>
      <c r="C369">
        <v>9.3333330000000006E-2</v>
      </c>
      <c r="D369">
        <v>0.10666667000000001</v>
      </c>
      <c r="E369">
        <v>0.37333333000000002</v>
      </c>
      <c r="F369">
        <v>0.4</v>
      </c>
      <c r="G369">
        <f>+SUM(Table40[[#This Row],[Strong]:[Substancial]])</f>
        <v>0.77333333000000004</v>
      </c>
    </row>
    <row r="370" spans="1:7" x14ac:dyDescent="0.25">
      <c r="A370" t="s">
        <v>221</v>
      </c>
      <c r="B370">
        <v>3.6697250000000001E-2</v>
      </c>
      <c r="C370">
        <v>0.12844037</v>
      </c>
      <c r="D370">
        <v>8.2568810000000006E-2</v>
      </c>
      <c r="E370">
        <v>0.31192660999999999</v>
      </c>
      <c r="F370">
        <v>0.44036697000000002</v>
      </c>
      <c r="G370">
        <f>+SUM(Table40[[#This Row],[Strong]:[Substancial]])</f>
        <v>0.75229358000000002</v>
      </c>
    </row>
    <row r="371" spans="1:7" x14ac:dyDescent="0.25">
      <c r="A371" t="s">
        <v>218</v>
      </c>
      <c r="B371">
        <v>3.474903E-2</v>
      </c>
      <c r="C371">
        <v>0.13127412999999999</v>
      </c>
      <c r="D371">
        <v>0.11196911</v>
      </c>
      <c r="E371">
        <v>0.27799227999999998</v>
      </c>
      <c r="F371">
        <v>0.44401543999999998</v>
      </c>
      <c r="G371">
        <f>+SUM(Table40[[#This Row],[Strong]:[Substancial]])</f>
        <v>0.72200771999999991</v>
      </c>
    </row>
    <row r="372" spans="1:7" x14ac:dyDescent="0.25">
      <c r="A372" t="s">
        <v>217</v>
      </c>
      <c r="B372">
        <v>4.8076920000000002E-2</v>
      </c>
      <c r="C372">
        <v>0.12980769</v>
      </c>
      <c r="D372">
        <v>0.10576923000000001</v>
      </c>
      <c r="E372">
        <v>0.26923077000000001</v>
      </c>
      <c r="F372">
        <v>0.44711538000000001</v>
      </c>
      <c r="G372">
        <f>+SUM(Table40[[#This Row],[Strong]:[Substancial]])</f>
        <v>0.71634615000000001</v>
      </c>
    </row>
    <row r="373" spans="1:7" x14ac:dyDescent="0.25">
      <c r="A373" t="s">
        <v>485</v>
      </c>
      <c r="B373">
        <v>2.0618560000000001E-2</v>
      </c>
      <c r="C373">
        <v>0.15463917999999999</v>
      </c>
      <c r="D373">
        <v>0.11340206</v>
      </c>
      <c r="E373">
        <v>0.28865979000000003</v>
      </c>
      <c r="F373">
        <v>0.42268041000000001</v>
      </c>
      <c r="G373">
        <f>+SUM(Table40[[#This Row],[Strong]:[Substancial]])</f>
        <v>0.71134019999999998</v>
      </c>
    </row>
    <row r="374" spans="1:7" x14ac:dyDescent="0.25">
      <c r="A374" t="s">
        <v>220</v>
      </c>
      <c r="B374">
        <v>5.8201059999999999E-2</v>
      </c>
      <c r="C374">
        <v>0.13227512999999999</v>
      </c>
      <c r="D374">
        <v>0.10582011</v>
      </c>
      <c r="E374">
        <v>0.25396825000000001</v>
      </c>
      <c r="F374">
        <v>0.44973544999999998</v>
      </c>
      <c r="G374">
        <f>+SUM(Table40[[#This Row],[Strong]:[Substancial]])</f>
        <v>0.70370369999999993</v>
      </c>
    </row>
    <row r="375" spans="1:7" x14ac:dyDescent="0.25">
      <c r="A375" t="s">
        <v>222</v>
      </c>
      <c r="B375">
        <v>5.9113300000000001E-2</v>
      </c>
      <c r="C375">
        <v>0.11330049</v>
      </c>
      <c r="D375">
        <v>0.13793103000000001</v>
      </c>
      <c r="E375">
        <v>0.27093595999999998</v>
      </c>
      <c r="F375">
        <v>0.41871921000000001</v>
      </c>
      <c r="G375">
        <f>+SUM(Table40[[#This Row],[Strong]:[Substancial]])</f>
        <v>0.68965516999999998</v>
      </c>
    </row>
    <row r="376" spans="1:7" x14ac:dyDescent="0.25">
      <c r="A376" t="s">
        <v>219</v>
      </c>
      <c r="B376">
        <v>6.25E-2</v>
      </c>
      <c r="C376">
        <v>0.125</v>
      </c>
      <c r="D376">
        <v>0.125</v>
      </c>
      <c r="E376">
        <v>0.34375</v>
      </c>
      <c r="F376">
        <v>0.34375</v>
      </c>
      <c r="G376">
        <f>+SUM(Table40[[#This Row],[Strong]:[Substancial]])</f>
        <v>0.6875</v>
      </c>
    </row>
    <row r="377" spans="1:7" x14ac:dyDescent="0.25">
      <c r="A377" t="s">
        <v>215</v>
      </c>
      <c r="B377">
        <v>5.6603769999999998E-2</v>
      </c>
      <c r="C377">
        <v>0.13207547</v>
      </c>
      <c r="D377">
        <v>0.14150942999999999</v>
      </c>
      <c r="E377">
        <v>0.27358491000000001</v>
      </c>
      <c r="F377">
        <v>0.39622642000000002</v>
      </c>
      <c r="G377">
        <f>+SUM(Table40[[#This Row],[Strong]:[Substancial]])</f>
        <v>0.66981133000000004</v>
      </c>
    </row>
    <row r="378" spans="1:7" x14ac:dyDescent="0.25">
      <c r="A378" t="s">
        <v>360</v>
      </c>
      <c r="B378">
        <v>0.10256410000000001</v>
      </c>
      <c r="C378">
        <v>7.6923080000000005E-2</v>
      </c>
      <c r="D378">
        <v>0.17948718</v>
      </c>
      <c r="E378">
        <v>0.20512821000000001</v>
      </c>
      <c r="F378">
        <v>0.43589744000000002</v>
      </c>
      <c r="G378">
        <f>+SUM(Table40[[#This Row],[Strong]:[Substancial]])</f>
        <v>0.64102565</v>
      </c>
    </row>
    <row r="380" spans="1:7" x14ac:dyDescent="0.25">
      <c r="A380" s="38"/>
    </row>
    <row r="381" spans="1:7" x14ac:dyDescent="0.25">
      <c r="A381" t="s">
        <v>645</v>
      </c>
      <c r="B381" t="s">
        <v>289</v>
      </c>
      <c r="C381" t="s">
        <v>288</v>
      </c>
      <c r="D381" t="s">
        <v>287</v>
      </c>
      <c r="E381" t="s">
        <v>286</v>
      </c>
      <c r="F381" t="s">
        <v>285</v>
      </c>
      <c r="G381" t="s">
        <v>311</v>
      </c>
    </row>
    <row r="382" spans="1:7" x14ac:dyDescent="0.25">
      <c r="A382" t="s">
        <v>232</v>
      </c>
      <c r="B382">
        <v>0.125</v>
      </c>
      <c r="C382">
        <v>0</v>
      </c>
      <c r="D382">
        <v>0</v>
      </c>
      <c r="E382">
        <v>0.5</v>
      </c>
      <c r="F382">
        <v>0.375</v>
      </c>
      <c r="G382">
        <f>+SUM(Table41[[#This Row],[Strong]:[Substancial]])</f>
        <v>0.875</v>
      </c>
    </row>
    <row r="383" spans="1:7" x14ac:dyDescent="0.25">
      <c r="A383" t="s">
        <v>229</v>
      </c>
      <c r="B383">
        <v>4.3478259999999998E-2</v>
      </c>
      <c r="C383">
        <v>4.3478259999999998E-2</v>
      </c>
      <c r="D383">
        <v>4.3478259999999998E-2</v>
      </c>
      <c r="E383">
        <v>0.39130435000000002</v>
      </c>
      <c r="F383">
        <v>0.47826087</v>
      </c>
      <c r="G383">
        <f>+SUM(Table41[[#This Row],[Strong]:[Substancial]])</f>
        <v>0.86956522000000003</v>
      </c>
    </row>
    <row r="384" spans="1:7" x14ac:dyDescent="0.25">
      <c r="A384" t="s">
        <v>198</v>
      </c>
      <c r="B384">
        <v>0</v>
      </c>
      <c r="C384">
        <v>0.14285713999999999</v>
      </c>
      <c r="D384">
        <v>0</v>
      </c>
      <c r="E384">
        <v>0.5</v>
      </c>
      <c r="F384">
        <v>0.35714286000000001</v>
      </c>
      <c r="G384">
        <f>+SUM(Table41[[#This Row],[Strong]:[Substancial]])</f>
        <v>0.85714285999999995</v>
      </c>
    </row>
    <row r="385" spans="1:7" x14ac:dyDescent="0.25">
      <c r="A385" t="s">
        <v>233</v>
      </c>
      <c r="B385">
        <v>2.7777779999999998E-2</v>
      </c>
      <c r="C385">
        <v>0.16666666999999999</v>
      </c>
      <c r="D385">
        <v>0</v>
      </c>
      <c r="E385">
        <v>0.30555556</v>
      </c>
      <c r="F385">
        <v>0.5</v>
      </c>
      <c r="G385">
        <f>+SUM(Table41[[#This Row],[Strong]:[Substancial]])</f>
        <v>0.80555555999999995</v>
      </c>
    </row>
    <row r="386" spans="1:7" x14ac:dyDescent="0.25">
      <c r="A386" t="s">
        <v>227</v>
      </c>
      <c r="B386">
        <v>7.6923080000000005E-2</v>
      </c>
      <c r="C386">
        <v>7.6923080000000005E-2</v>
      </c>
      <c r="D386">
        <v>7.6923080000000005E-2</v>
      </c>
      <c r="E386">
        <v>0.46153845999999998</v>
      </c>
      <c r="F386">
        <v>0.30769231000000002</v>
      </c>
      <c r="G386">
        <f>+SUM(Table41[[#This Row],[Strong]:[Substancial]])</f>
        <v>0.76923077000000006</v>
      </c>
    </row>
    <row r="387" spans="1:7" x14ac:dyDescent="0.25">
      <c r="A387" t="s">
        <v>226</v>
      </c>
      <c r="B387">
        <v>0</v>
      </c>
      <c r="C387">
        <v>8.3333329999999997E-2</v>
      </c>
      <c r="D387">
        <v>0.16666666999999999</v>
      </c>
      <c r="E387">
        <v>0.25</v>
      </c>
      <c r="F387">
        <v>0.5</v>
      </c>
      <c r="G387">
        <f>+SUM(Table41[[#This Row],[Strong]:[Substancial]])</f>
        <v>0.75</v>
      </c>
    </row>
    <row r="388" spans="1:7" x14ac:dyDescent="0.25">
      <c r="A388" t="s">
        <v>487</v>
      </c>
      <c r="B388">
        <v>4.6511629999999998E-2</v>
      </c>
      <c r="C388">
        <v>0.13953488</v>
      </c>
      <c r="D388">
        <v>0.13953488</v>
      </c>
      <c r="E388">
        <v>0.16279070000000001</v>
      </c>
      <c r="F388">
        <v>0.51162790999999996</v>
      </c>
      <c r="G388">
        <f>+SUM(Table41[[#This Row],[Strong]:[Substancial]])</f>
        <v>0.67441861000000003</v>
      </c>
    </row>
    <row r="389" spans="1:7" x14ac:dyDescent="0.25">
      <c r="A389" t="s">
        <v>234</v>
      </c>
      <c r="B389">
        <v>0.11111111</v>
      </c>
      <c r="C389">
        <v>0</v>
      </c>
      <c r="D389">
        <v>0.22222222</v>
      </c>
      <c r="E389">
        <v>0.11111111</v>
      </c>
      <c r="F389">
        <v>0.55555555999999995</v>
      </c>
      <c r="G389">
        <f>+SUM(Table41[[#This Row],[Strong]:[Substancial]])</f>
        <v>0.66666666999999991</v>
      </c>
    </row>
    <row r="390" spans="1:7" x14ac:dyDescent="0.25">
      <c r="A390" t="s">
        <v>235</v>
      </c>
      <c r="B390">
        <v>4.3478259999999998E-2</v>
      </c>
      <c r="C390">
        <v>0.17391303999999999</v>
      </c>
      <c r="D390">
        <v>0.14492753999999999</v>
      </c>
      <c r="E390">
        <v>0.21739130000000001</v>
      </c>
      <c r="F390">
        <v>0.42028986000000002</v>
      </c>
      <c r="G390">
        <f>+SUM(Table41[[#This Row],[Strong]:[Substancial]])</f>
        <v>0.63768116000000008</v>
      </c>
    </row>
    <row r="391" spans="1:7" x14ac:dyDescent="0.25">
      <c r="A391" t="s">
        <v>236</v>
      </c>
      <c r="B391">
        <v>7.4074070000000006E-2</v>
      </c>
      <c r="C391">
        <v>0.11111111</v>
      </c>
      <c r="D391">
        <v>0.18518519</v>
      </c>
      <c r="E391">
        <v>0.25925925999999999</v>
      </c>
      <c r="F391">
        <v>0.37037037</v>
      </c>
      <c r="G391">
        <f>+SUM(Table41[[#This Row],[Strong]:[Substancial]])</f>
        <v>0.62962962999999994</v>
      </c>
    </row>
    <row r="392" spans="1:7" x14ac:dyDescent="0.25">
      <c r="A392" t="s">
        <v>230</v>
      </c>
      <c r="B392">
        <v>2.8571429999999998E-2</v>
      </c>
      <c r="C392">
        <v>0.25714285999999997</v>
      </c>
      <c r="D392">
        <v>8.5714289999999999E-2</v>
      </c>
      <c r="E392">
        <v>0.17142857</v>
      </c>
      <c r="F392">
        <v>0.45714285999999998</v>
      </c>
      <c r="G392">
        <f>+SUM(Table41[[#This Row],[Strong]:[Substancial]])</f>
        <v>0.62857143000000004</v>
      </c>
    </row>
    <row r="393" spans="1:7" x14ac:dyDescent="0.25">
      <c r="A393" t="s">
        <v>228</v>
      </c>
      <c r="B393">
        <v>9.8039219999999996E-2</v>
      </c>
      <c r="C393">
        <v>0.19607843</v>
      </c>
      <c r="D393">
        <v>9.8039219999999996E-2</v>
      </c>
      <c r="E393">
        <v>0.27450980000000003</v>
      </c>
      <c r="F393">
        <v>0.33333332999999998</v>
      </c>
      <c r="G393">
        <f>+SUM(Table41[[#This Row],[Strong]:[Substancial]])</f>
        <v>0.60784313000000001</v>
      </c>
    </row>
    <row r="394" spans="1:7" x14ac:dyDescent="0.25">
      <c r="A394" t="s">
        <v>238</v>
      </c>
      <c r="B394">
        <v>0</v>
      </c>
      <c r="C394">
        <v>0.27272727000000002</v>
      </c>
      <c r="D394">
        <v>0.18181818</v>
      </c>
      <c r="E394">
        <v>0.27272727000000002</v>
      </c>
      <c r="F394">
        <v>0.27272727000000002</v>
      </c>
      <c r="G394">
        <f>+SUM(Table41[[#This Row],[Strong]:[Substancial]])</f>
        <v>0.54545454000000004</v>
      </c>
    </row>
    <row r="395" spans="1:7" x14ac:dyDescent="0.25">
      <c r="A395" t="s">
        <v>237</v>
      </c>
      <c r="B395">
        <v>0.25</v>
      </c>
      <c r="C395">
        <v>6.25E-2</v>
      </c>
      <c r="D395">
        <v>0.1875</v>
      </c>
      <c r="E395">
        <v>0.125</v>
      </c>
      <c r="F395">
        <v>0.375</v>
      </c>
      <c r="G395">
        <f>+SUM(Table41[[#This Row],[Strong]:[Substancial]])</f>
        <v>0.5</v>
      </c>
    </row>
    <row r="396" spans="1:7" x14ac:dyDescent="0.25">
      <c r="A396" t="s">
        <v>231</v>
      </c>
      <c r="B396">
        <v>0</v>
      </c>
      <c r="C396">
        <v>0.33333332999999998</v>
      </c>
      <c r="D396">
        <v>0.33333332999999998</v>
      </c>
      <c r="E396">
        <v>0.16666666999999999</v>
      </c>
      <c r="F396">
        <v>0.16666666999999999</v>
      </c>
      <c r="G396">
        <f>+SUM(Table41[[#This Row],[Strong]:[Substancial]])</f>
        <v>0.33333333999999998</v>
      </c>
    </row>
    <row r="398" spans="1:7" x14ac:dyDescent="0.25">
      <c r="A398" s="23" t="s">
        <v>488</v>
      </c>
      <c r="B398" s="18" t="s">
        <v>289</v>
      </c>
      <c r="C398" s="18" t="s">
        <v>288</v>
      </c>
      <c r="D398" s="18" t="s">
        <v>287</v>
      </c>
      <c r="E398" s="18" t="s">
        <v>286</v>
      </c>
      <c r="F398" s="18" t="s">
        <v>285</v>
      </c>
      <c r="G398" s="41" t="s">
        <v>311</v>
      </c>
    </row>
    <row r="399" spans="1:7" x14ac:dyDescent="0.25">
      <c r="A399" t="s">
        <v>344</v>
      </c>
      <c r="B399">
        <v>2.5316459999999999E-2</v>
      </c>
      <c r="C399">
        <v>3.7974679999999997E-2</v>
      </c>
      <c r="D399">
        <v>5.0632910000000003E-2</v>
      </c>
      <c r="E399">
        <v>0.62025315999999997</v>
      </c>
      <c r="F399">
        <v>0.26582277999999998</v>
      </c>
      <c r="G399">
        <f>+SUM(Table42[[#This Row],[Strong]:[Substancial]])</f>
        <v>0.88607594000000001</v>
      </c>
    </row>
    <row r="400" spans="1:7" x14ac:dyDescent="0.25">
      <c r="A400" t="s">
        <v>341</v>
      </c>
      <c r="B400">
        <v>3.1645569999999998E-2</v>
      </c>
      <c r="C400">
        <v>0.10126582000000001</v>
      </c>
      <c r="D400">
        <v>5.6962029999999997E-2</v>
      </c>
      <c r="E400">
        <v>0.24050632999999999</v>
      </c>
      <c r="F400">
        <v>0.56962025000000005</v>
      </c>
      <c r="G400">
        <f>+SUM(Table42[[#This Row],[Strong]:[Substancial]])</f>
        <v>0.81012658000000004</v>
      </c>
    </row>
    <row r="401" spans="1:7" x14ac:dyDescent="0.25">
      <c r="A401" t="s">
        <v>342</v>
      </c>
      <c r="B401">
        <v>0.125</v>
      </c>
      <c r="C401">
        <v>0.125</v>
      </c>
      <c r="D401">
        <v>0.125</v>
      </c>
      <c r="E401">
        <v>0.125</v>
      </c>
      <c r="F401">
        <v>0.5</v>
      </c>
      <c r="G401">
        <f>+SUM(Table42[[#This Row],[Strong]:[Substancial]])</f>
        <v>0.625</v>
      </c>
    </row>
    <row r="402" spans="1:7" x14ac:dyDescent="0.25">
      <c r="A402" t="s">
        <v>343</v>
      </c>
      <c r="B402">
        <v>6.1224489999999999E-2</v>
      </c>
      <c r="C402">
        <v>0.22448979999999999</v>
      </c>
      <c r="D402">
        <v>0.26530611999999998</v>
      </c>
      <c r="E402">
        <v>0.10204082</v>
      </c>
      <c r="F402">
        <v>0.34693878</v>
      </c>
      <c r="G402">
        <f>+SUM(Table42[[#This Row],[Strong]:[Substancial]])</f>
        <v>0.44897960000000003</v>
      </c>
    </row>
    <row r="403" spans="1:7" x14ac:dyDescent="0.25">
      <c r="A403" t="s">
        <v>345</v>
      </c>
      <c r="B403">
        <v>0.25</v>
      </c>
      <c r="C403">
        <v>0</v>
      </c>
      <c r="D403">
        <v>0.375</v>
      </c>
      <c r="E403">
        <v>0.125</v>
      </c>
      <c r="F403">
        <v>0.25</v>
      </c>
      <c r="G403">
        <f>+SUM(Table42[[#This Row],[Strong]:[Substancial]])</f>
        <v>0.375</v>
      </c>
    </row>
    <row r="405" spans="1:7" x14ac:dyDescent="0.25">
      <c r="A405" s="23" t="s">
        <v>489</v>
      </c>
      <c r="B405" s="18" t="s">
        <v>289</v>
      </c>
      <c r="C405" s="18" t="s">
        <v>288</v>
      </c>
      <c r="D405" s="18" t="s">
        <v>287</v>
      </c>
      <c r="E405" s="18" t="s">
        <v>286</v>
      </c>
      <c r="F405" s="18" t="s">
        <v>285</v>
      </c>
      <c r="G405" s="41" t="s">
        <v>311</v>
      </c>
    </row>
    <row r="406" spans="1:7" x14ac:dyDescent="0.25">
      <c r="A406" t="s">
        <v>344</v>
      </c>
      <c r="B406">
        <v>2.459016E-2</v>
      </c>
      <c r="C406">
        <v>7.3770489999999994E-2</v>
      </c>
      <c r="D406">
        <v>4.0983609999999997E-2</v>
      </c>
      <c r="E406">
        <v>0.50819672000000005</v>
      </c>
      <c r="F406">
        <v>0.35245902000000001</v>
      </c>
      <c r="G406">
        <f>+SUM(Table43[[#This Row],[Strong]:[Substancial]])</f>
        <v>0.86065574000000011</v>
      </c>
    </row>
    <row r="407" spans="1:7" x14ac:dyDescent="0.25">
      <c r="A407" t="s">
        <v>341</v>
      </c>
      <c r="B407">
        <v>3.488372E-2</v>
      </c>
      <c r="C407">
        <v>0.14534884000000001</v>
      </c>
      <c r="D407">
        <v>8.7209300000000003E-2</v>
      </c>
      <c r="E407">
        <v>0.19186047000000001</v>
      </c>
      <c r="F407">
        <v>0.54069767000000002</v>
      </c>
      <c r="G407">
        <f>+SUM(Table43[[#This Row],[Strong]:[Substancial]])</f>
        <v>0.73255814000000008</v>
      </c>
    </row>
    <row r="408" spans="1:7" x14ac:dyDescent="0.25">
      <c r="A408" t="s">
        <v>343</v>
      </c>
      <c r="B408">
        <v>9.0909089999999998E-2</v>
      </c>
      <c r="C408">
        <v>0.18181818</v>
      </c>
      <c r="D408">
        <v>0.30909091</v>
      </c>
      <c r="E408">
        <v>0.10909091</v>
      </c>
      <c r="F408">
        <v>0.30909091</v>
      </c>
      <c r="G408">
        <f>+SUM(Table43[[#This Row],[Strong]:[Substancial]])</f>
        <v>0.41818181999999998</v>
      </c>
    </row>
    <row r="409" spans="1:7" x14ac:dyDescent="0.25">
      <c r="A409" t="s">
        <v>345</v>
      </c>
      <c r="B409">
        <v>0.2</v>
      </c>
      <c r="C409">
        <v>0</v>
      </c>
      <c r="D409">
        <v>0.4</v>
      </c>
      <c r="E409">
        <v>0</v>
      </c>
      <c r="F409">
        <v>0.4</v>
      </c>
      <c r="G409">
        <f>+SUM(Table43[[#This Row],[Strong]:[Substancial]])</f>
        <v>0.4</v>
      </c>
    </row>
    <row r="410" spans="1:7" x14ac:dyDescent="0.25">
      <c r="A410" t="s">
        <v>342</v>
      </c>
      <c r="B410">
        <v>0.23076922999999999</v>
      </c>
      <c r="C410">
        <v>0</v>
      </c>
      <c r="D410">
        <v>0.46153845999999998</v>
      </c>
      <c r="E410">
        <v>0</v>
      </c>
      <c r="F410">
        <v>0.30769231000000002</v>
      </c>
      <c r="G410">
        <f>+SUM(Table43[[#This Row],[Strong]:[Substancial]])</f>
        <v>0.30769231000000002</v>
      </c>
    </row>
  </sheetData>
  <phoneticPr fontId="11" type="noConversion"/>
  <pageMargins left="0.7" right="0.7" top="0.75" bottom="0.75" header="0.3" footer="0.3"/>
  <pageSetup paperSize="9" orientation="portrait" horizontalDpi="1200" verticalDpi="1200" r:id="rId1"/>
  <tableParts count="4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workbookViewId="0">
      <selection activeCell="E31" sqref="E31"/>
    </sheetView>
  </sheetViews>
  <sheetFormatPr baseColWidth="10" defaultColWidth="9.140625" defaultRowHeight="15" x14ac:dyDescent="0.25"/>
  <cols>
    <col min="1" max="1" width="16.5703125" customWidth="1"/>
    <col min="2" max="2" width="15" customWidth="1"/>
    <col min="3" max="3" width="14.5703125" customWidth="1"/>
    <col min="4" max="4" width="14.85546875" customWidth="1"/>
    <col min="6" max="6" width="15.42578125" customWidth="1"/>
    <col min="7" max="7" width="11" customWidth="1"/>
  </cols>
  <sheetData>
    <row r="2" spans="1:7" x14ac:dyDescent="0.25">
      <c r="A2" t="s">
        <v>491</v>
      </c>
      <c r="B2" t="s">
        <v>224</v>
      </c>
      <c r="C2" t="s">
        <v>490</v>
      </c>
      <c r="D2" t="s">
        <v>225</v>
      </c>
    </row>
    <row r="3" spans="1:7" x14ac:dyDescent="0.25">
      <c r="A3" t="s">
        <v>368</v>
      </c>
      <c r="B3">
        <v>0.31404959999999998</v>
      </c>
      <c r="C3">
        <v>0.36363640000000003</v>
      </c>
      <c r="D3">
        <v>0.32231399999999999</v>
      </c>
    </row>
    <row r="4" spans="1:7" x14ac:dyDescent="0.25">
      <c r="A4" t="s">
        <v>367</v>
      </c>
      <c r="B4">
        <v>0.21212120000000001</v>
      </c>
      <c r="C4">
        <v>0.3737374</v>
      </c>
      <c r="D4">
        <v>0.41414139999999999</v>
      </c>
    </row>
    <row r="5" spans="1:7" x14ac:dyDescent="0.25">
      <c r="A5" t="s">
        <v>364</v>
      </c>
      <c r="B5">
        <v>0.15555559999999999</v>
      </c>
      <c r="C5">
        <v>0.38888889999999998</v>
      </c>
      <c r="D5">
        <v>0.4555556</v>
      </c>
    </row>
    <row r="6" spans="1:7" x14ac:dyDescent="0.25">
      <c r="A6" t="s">
        <v>366</v>
      </c>
      <c r="B6">
        <v>0.21739130000000001</v>
      </c>
      <c r="C6">
        <v>0.39130429999999999</v>
      </c>
      <c r="D6">
        <v>0.39130429999999999</v>
      </c>
    </row>
    <row r="7" spans="1:7" x14ac:dyDescent="0.25">
      <c r="A7" t="s">
        <v>365</v>
      </c>
      <c r="B7">
        <v>0.21153849999999999</v>
      </c>
      <c r="C7">
        <v>0.39423079999999999</v>
      </c>
      <c r="D7">
        <v>0.39423079999999999</v>
      </c>
    </row>
    <row r="10" spans="1:7" x14ac:dyDescent="0.25">
      <c r="A10" s="28" t="s">
        <v>363</v>
      </c>
      <c r="B10" t="s">
        <v>345</v>
      </c>
      <c r="C10" t="s">
        <v>342</v>
      </c>
      <c r="D10" t="s">
        <v>343</v>
      </c>
      <c r="E10" t="s">
        <v>341</v>
      </c>
      <c r="F10" t="s">
        <v>344</v>
      </c>
      <c r="G10" t="s">
        <v>310</v>
      </c>
    </row>
    <row r="11" spans="1:7" x14ac:dyDescent="0.25">
      <c r="A11" t="s">
        <v>364</v>
      </c>
      <c r="B11">
        <v>0.10810810999999999</v>
      </c>
      <c r="C11">
        <v>0.10810810999999999</v>
      </c>
      <c r="D11">
        <v>0.12162162</v>
      </c>
      <c r="E11">
        <v>0.35135135000000001</v>
      </c>
      <c r="F11">
        <v>0.31081080999999999</v>
      </c>
      <c r="G11">
        <f>+SUM(Table20[[#This Row],[Agree]:[Stronglyagree]])</f>
        <v>0.66216216000000006</v>
      </c>
    </row>
    <row r="12" spans="1:7" x14ac:dyDescent="0.25">
      <c r="A12" t="s">
        <v>365</v>
      </c>
      <c r="B12">
        <v>7.9545450000000004E-2</v>
      </c>
      <c r="C12">
        <v>0.11363636000000001</v>
      </c>
      <c r="D12">
        <v>0.25</v>
      </c>
      <c r="E12">
        <v>0.31818182</v>
      </c>
      <c r="F12">
        <v>0.23863635999999999</v>
      </c>
      <c r="G12">
        <f>+SUM(Table20[[#This Row],[Agree]:[Stronglyagree]])</f>
        <v>0.55681818000000005</v>
      </c>
    </row>
    <row r="13" spans="1:7" x14ac:dyDescent="0.25">
      <c r="A13" t="s">
        <v>367</v>
      </c>
      <c r="B13">
        <v>0.14864864999999999</v>
      </c>
      <c r="C13">
        <v>0.25675675999999997</v>
      </c>
      <c r="D13">
        <v>0.21621621999999999</v>
      </c>
      <c r="E13">
        <v>0.22972972999999999</v>
      </c>
      <c r="F13">
        <v>0.14864864999999999</v>
      </c>
      <c r="G13">
        <f>+SUM(Table20[[#This Row],[Agree]:[Stronglyagree]])</f>
        <v>0.37837838000000001</v>
      </c>
    </row>
    <row r="14" spans="1:7" x14ac:dyDescent="0.25">
      <c r="A14" t="s">
        <v>366</v>
      </c>
      <c r="B14">
        <v>0.16216216</v>
      </c>
      <c r="C14">
        <v>0.16216216</v>
      </c>
      <c r="D14">
        <v>0.32432432</v>
      </c>
      <c r="E14">
        <v>0.27027026999999998</v>
      </c>
      <c r="F14">
        <v>8.108108E-2</v>
      </c>
      <c r="G14">
        <f>+SUM(Table20[[#This Row],[Agree]:[Stronglyagree]])</f>
        <v>0.35135134999999995</v>
      </c>
    </row>
    <row r="15" spans="1:7" x14ac:dyDescent="0.25">
      <c r="A15" t="s">
        <v>368</v>
      </c>
      <c r="B15">
        <v>0.19148936</v>
      </c>
      <c r="C15">
        <v>0.24468085000000001</v>
      </c>
      <c r="D15">
        <v>0.32978722999999999</v>
      </c>
      <c r="E15">
        <v>0.12765957</v>
      </c>
      <c r="F15">
        <v>0.10638298</v>
      </c>
      <c r="G15">
        <f>+SUM(Table20[[#This Row],[Agree]:[Stronglyagree]])</f>
        <v>0.23404255000000002</v>
      </c>
    </row>
    <row r="17" spans="1:7" x14ac:dyDescent="0.25">
      <c r="A17" s="29" t="s">
        <v>362</v>
      </c>
      <c r="B17" s="30" t="s">
        <v>345</v>
      </c>
      <c r="C17" s="30" t="s">
        <v>342</v>
      </c>
      <c r="D17" s="30" t="s">
        <v>343</v>
      </c>
      <c r="E17" s="30" t="s">
        <v>341</v>
      </c>
      <c r="F17" s="30" t="s">
        <v>344</v>
      </c>
      <c r="G17" s="31" t="s">
        <v>310</v>
      </c>
    </row>
    <row r="18" spans="1:7" x14ac:dyDescent="0.25">
      <c r="A18" s="3" t="s">
        <v>365</v>
      </c>
      <c r="B18">
        <v>3.4090910000000002E-2</v>
      </c>
      <c r="C18">
        <v>2.2727270000000001E-2</v>
      </c>
      <c r="D18">
        <v>0.18181818</v>
      </c>
      <c r="E18">
        <v>0.55681818000000005</v>
      </c>
      <c r="F18">
        <v>0.20454544999999999</v>
      </c>
      <c r="G18">
        <f>+SUM(Table22[[#This Row],[Agree]:[Stronglyagree]])</f>
        <v>0.76136363000000007</v>
      </c>
    </row>
    <row r="19" spans="1:7" x14ac:dyDescent="0.25">
      <c r="A19" s="3" t="s">
        <v>364</v>
      </c>
      <c r="B19">
        <v>1.3513509999999999E-2</v>
      </c>
      <c r="C19">
        <v>8.108108E-2</v>
      </c>
      <c r="D19">
        <v>0.18918919000000001</v>
      </c>
      <c r="E19">
        <v>0.48648648999999999</v>
      </c>
      <c r="F19">
        <v>0.22972972999999999</v>
      </c>
      <c r="G19">
        <f>+SUM(Table22[[#This Row],[Agree]:[Stronglyagree]])</f>
        <v>0.71621621999999996</v>
      </c>
    </row>
    <row r="20" spans="1:7" x14ac:dyDescent="0.25">
      <c r="A20" s="3" t="s">
        <v>368</v>
      </c>
      <c r="B20">
        <v>5.3191490000000001E-2</v>
      </c>
      <c r="C20">
        <v>9.5744679999999999E-2</v>
      </c>
      <c r="D20">
        <v>0.23404254999999999</v>
      </c>
      <c r="E20">
        <v>0.37234043</v>
      </c>
      <c r="F20">
        <v>0.24468085000000001</v>
      </c>
      <c r="G20">
        <f>+SUM(Table22[[#This Row],[Agree]:[Stronglyagree]])</f>
        <v>0.61702128000000001</v>
      </c>
    </row>
    <row r="21" spans="1:7" x14ac:dyDescent="0.25">
      <c r="A21" s="3" t="s">
        <v>367</v>
      </c>
      <c r="B21">
        <v>4.054054E-2</v>
      </c>
      <c r="C21">
        <v>4.054054E-2</v>
      </c>
      <c r="D21">
        <v>0.31081080999999999</v>
      </c>
      <c r="E21">
        <v>0.35135135000000001</v>
      </c>
      <c r="F21">
        <v>0.25675675999999997</v>
      </c>
      <c r="G21">
        <f>+SUM(Table22[[#This Row],[Agree]:[Stronglyagree]])</f>
        <v>0.60810810999999998</v>
      </c>
    </row>
    <row r="22" spans="1:7" x14ac:dyDescent="0.25">
      <c r="A22" s="3" t="s">
        <v>366</v>
      </c>
      <c r="B22">
        <v>0</v>
      </c>
      <c r="C22">
        <v>0.13513513999999999</v>
      </c>
      <c r="D22">
        <v>0.29729729999999999</v>
      </c>
      <c r="E22">
        <v>0.45945945999999999</v>
      </c>
      <c r="F22">
        <v>0.10810810999999999</v>
      </c>
      <c r="G22">
        <f>+SUM(Table22[[#This Row],[Agree]:[Stronglyagree]])</f>
        <v>0.56756757000000002</v>
      </c>
    </row>
    <row r="24" spans="1:7" x14ac:dyDescent="0.25">
      <c r="A24" s="29" t="s">
        <v>369</v>
      </c>
      <c r="B24" s="30" t="s">
        <v>345</v>
      </c>
      <c r="C24" s="30" t="s">
        <v>342</v>
      </c>
      <c r="D24" s="30" t="s">
        <v>343</v>
      </c>
      <c r="E24" s="30" t="s">
        <v>341</v>
      </c>
      <c r="F24" s="30" t="s">
        <v>344</v>
      </c>
      <c r="G24" s="31" t="s">
        <v>310</v>
      </c>
    </row>
    <row r="25" spans="1:7" x14ac:dyDescent="0.25">
      <c r="A25" s="3" t="s">
        <v>364</v>
      </c>
      <c r="B25">
        <v>5.4054049999999999E-2</v>
      </c>
      <c r="C25">
        <v>9.4594590000000006E-2</v>
      </c>
      <c r="D25">
        <v>0.24324324</v>
      </c>
      <c r="E25">
        <v>0.29729729999999999</v>
      </c>
      <c r="F25">
        <v>0.31081080999999999</v>
      </c>
      <c r="G25">
        <f>+SUM(Table23[[#This Row],[Agree]:[Stronglyagree]])</f>
        <v>0.60810810999999998</v>
      </c>
    </row>
    <row r="26" spans="1:7" x14ac:dyDescent="0.25">
      <c r="A26" s="3" t="s">
        <v>365</v>
      </c>
      <c r="B26">
        <v>5.6818180000000003E-2</v>
      </c>
      <c r="C26">
        <v>4.5454550000000003E-2</v>
      </c>
      <c r="D26">
        <v>0.32954545000000002</v>
      </c>
      <c r="E26">
        <v>0.45454545000000002</v>
      </c>
      <c r="F26">
        <v>0.11363636000000001</v>
      </c>
      <c r="G26">
        <f>+SUM(Table23[[#This Row],[Agree]:[Stronglyagree]])</f>
        <v>0.56818181000000001</v>
      </c>
    </row>
    <row r="27" spans="1:7" x14ac:dyDescent="0.25">
      <c r="A27" s="3" t="s">
        <v>367</v>
      </c>
      <c r="B27">
        <v>8.108108E-2</v>
      </c>
      <c r="C27">
        <v>9.4594590000000006E-2</v>
      </c>
      <c r="D27">
        <v>0.45945945999999999</v>
      </c>
      <c r="E27">
        <v>0.24324324</v>
      </c>
      <c r="F27">
        <v>0.12162162</v>
      </c>
      <c r="G27">
        <f>+SUM(Table23[[#This Row],[Agree]:[Stronglyagree]])</f>
        <v>0.36486486000000001</v>
      </c>
    </row>
    <row r="28" spans="1:7" x14ac:dyDescent="0.25">
      <c r="A28" s="3" t="s">
        <v>366</v>
      </c>
      <c r="B28">
        <v>5.4054049999999999E-2</v>
      </c>
      <c r="C28">
        <v>0.13513513999999999</v>
      </c>
      <c r="D28">
        <v>0.45945945999999999</v>
      </c>
      <c r="E28">
        <v>0.29729729999999999</v>
      </c>
      <c r="F28">
        <v>5.4054049999999999E-2</v>
      </c>
      <c r="G28">
        <f>+SUM(Table23[[#This Row],[Agree]:[Stronglyagree]])</f>
        <v>0.35135135000000001</v>
      </c>
    </row>
    <row r="29" spans="1:7" x14ac:dyDescent="0.25">
      <c r="A29" s="3" t="s">
        <v>368</v>
      </c>
      <c r="B29">
        <v>8.5106379999999995E-2</v>
      </c>
      <c r="C29">
        <v>0.14893617000000001</v>
      </c>
      <c r="D29">
        <v>0.55319149000000001</v>
      </c>
      <c r="E29">
        <v>0.11702128000000001</v>
      </c>
      <c r="F29">
        <v>9.5744679999999999E-2</v>
      </c>
      <c r="G29">
        <f>+SUM(Table23[[#This Row],[Agree]:[Stronglyagree]])</f>
        <v>0.21276596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HYPOTHESES</vt:lpstr>
      <vt:lpstr>RUN_R</vt:lpstr>
      <vt:lpstr>Q18.1_R</vt:lpstr>
      <vt:lpstr>Q3_R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Restrepo</dc:creator>
  <cp:lastModifiedBy>Luisa Fernanda Restrepo</cp:lastModifiedBy>
  <dcterms:created xsi:type="dcterms:W3CDTF">2019-08-23T18:53:37Z</dcterms:created>
  <dcterms:modified xsi:type="dcterms:W3CDTF">2020-01-17T16:18:26Z</dcterms:modified>
</cp:coreProperties>
</file>