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yectos GitHub\SoftwareReuse_Project\"/>
    </mc:Choice>
  </mc:AlternateContent>
  <xr:revisionPtr revIDLastSave="0" documentId="13_ncr:1_{FA118EE6-2958-42F8-9B42-C60344BFEE09}" xr6:coauthVersionLast="46" xr6:coauthVersionMax="46" xr10:uidLastSave="{00000000-0000-0000-0000-000000000000}"/>
  <bookViews>
    <workbookView xWindow="-120" yWindow="-120" windowWidth="25440" windowHeight="15390" tabRatio="423" xr2:uid="{00000000-000D-0000-FFFF-FFFF00000000}"/>
  </bookViews>
  <sheets>
    <sheet name="ResultsR" sheetId="9" r:id="rId1"/>
    <sheet name="Result AIC" sheetId="7" r:id="rId2"/>
    <sheet name="DescriptiveAnalysisxQuestion" sheetId="4" r:id="rId3"/>
    <sheet name="Q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7" l="1"/>
  <c r="Z2" i="7"/>
  <c r="AF3" i="7"/>
  <c r="G388" i="4" l="1"/>
  <c r="G389" i="4"/>
  <c r="G390" i="4"/>
  <c r="G380" i="4"/>
  <c r="G381" i="4"/>
  <c r="G382" i="4"/>
  <c r="G372" i="4"/>
  <c r="G373" i="4"/>
  <c r="G374" i="4"/>
  <c r="G364" i="4"/>
  <c r="G365" i="4"/>
  <c r="G366" i="4"/>
  <c r="G356" i="4"/>
  <c r="G357" i="4"/>
  <c r="G358" i="4"/>
  <c r="G348" i="4"/>
  <c r="G349" i="4"/>
  <c r="G350" i="4"/>
  <c r="G392" i="4"/>
  <c r="G391" i="4"/>
  <c r="G384" i="4"/>
  <c r="G383" i="4"/>
  <c r="G376" i="4"/>
  <c r="G375" i="4"/>
  <c r="G368" i="4"/>
  <c r="G367" i="4"/>
  <c r="G359" i="4"/>
  <c r="G360" i="4"/>
  <c r="G352" i="4"/>
  <c r="G351" i="4"/>
  <c r="G339" i="4" l="1"/>
  <c r="G342" i="4"/>
  <c r="G343" i="4"/>
  <c r="G341" i="4"/>
  <c r="G340" i="4"/>
  <c r="G338" i="4"/>
  <c r="G334" i="4" l="1"/>
  <c r="G335" i="4"/>
  <c r="G333" i="4"/>
  <c r="G332" i="4"/>
  <c r="G331" i="4"/>
  <c r="G328" i="4"/>
  <c r="G326" i="4"/>
  <c r="G327" i="4"/>
  <c r="G325" i="4"/>
  <c r="G324" i="4"/>
  <c r="G315" i="4"/>
  <c r="G313" i="4"/>
  <c r="G310" i="4"/>
  <c r="G307" i="4"/>
  <c r="G308" i="4"/>
  <c r="G311" i="4"/>
  <c r="G314" i="4"/>
  <c r="G319" i="4"/>
  <c r="G318" i="4"/>
  <c r="G312" i="4"/>
  <c r="G309" i="4"/>
  <c r="G316" i="4"/>
  <c r="G317" i="4"/>
  <c r="G320" i="4"/>
  <c r="G321" i="4"/>
  <c r="G301" i="4"/>
  <c r="G293" i="4"/>
  <c r="G302" i="4"/>
  <c r="G294" i="4"/>
  <c r="G297" i="4"/>
  <c r="G296" i="4"/>
  <c r="G303" i="4"/>
  <c r="G299" i="4"/>
  <c r="G295" i="4"/>
  <c r="G300" i="4"/>
  <c r="G298" i="4"/>
  <c r="G285" i="4"/>
  <c r="G288" i="4"/>
  <c r="G283" i="4"/>
  <c r="G286" i="4"/>
  <c r="G289" i="4"/>
  <c r="G290" i="4"/>
  <c r="G284" i="4"/>
  <c r="G287" i="4"/>
  <c r="G265" i="4"/>
  <c r="G266" i="4"/>
  <c r="G268" i="4"/>
  <c r="G270" i="4"/>
  <c r="G269" i="4"/>
  <c r="G271" i="4"/>
  <c r="G272" i="4"/>
  <c r="G273" i="4"/>
  <c r="G274" i="4"/>
  <c r="G275" i="4"/>
  <c r="G276" i="4"/>
  <c r="G277" i="4"/>
  <c r="G278" i="4"/>
  <c r="G264" i="4"/>
  <c r="G279" i="4"/>
  <c r="G280" i="4"/>
  <c r="G267" i="4"/>
  <c r="G256" i="4"/>
  <c r="G257" i="4"/>
  <c r="G258" i="4"/>
  <c r="G260" i="4"/>
  <c r="G259" i="4"/>
  <c r="G250" i="4"/>
  <c r="G251" i="4"/>
  <c r="G252" i="4"/>
  <c r="G247" i="4"/>
  <c r="G245" i="4"/>
  <c r="G246" i="4"/>
  <c r="G244" i="4"/>
  <c r="G243" i="4"/>
  <c r="G239" i="4"/>
  <c r="G238" i="4"/>
  <c r="G237" i="4"/>
  <c r="G236" i="4"/>
  <c r="G235" i="4"/>
  <c r="G231" i="4"/>
  <c r="G230" i="4"/>
  <c r="G229" i="4"/>
  <c r="G228" i="4"/>
  <c r="G227" i="4"/>
  <c r="G223" i="4"/>
  <c r="G222" i="4"/>
  <c r="G221" i="4"/>
  <c r="G220" i="4"/>
  <c r="G219" i="4"/>
  <c r="G215" i="4"/>
  <c r="G213" i="4"/>
  <c r="G214" i="4"/>
  <c r="G212" i="4"/>
  <c r="G211" i="4"/>
  <c r="G207" i="4"/>
  <c r="G205" i="4"/>
  <c r="G206" i="4"/>
  <c r="G204" i="4"/>
  <c r="G203" i="4"/>
  <c r="G198" i="4" l="1"/>
  <c r="G195" i="4"/>
  <c r="G194" i="4"/>
  <c r="G193" i="4"/>
  <c r="G200" i="4"/>
  <c r="G187" i="4"/>
  <c r="G191" i="4"/>
  <c r="G190" i="4"/>
  <c r="G188" i="4"/>
  <c r="G196" i="4"/>
  <c r="G192" i="4"/>
  <c r="G199" i="4"/>
  <c r="G189" i="4"/>
  <c r="G197" i="4"/>
  <c r="G178" i="4" l="1"/>
  <c r="G176" i="4"/>
  <c r="G172" i="4"/>
  <c r="G173" i="4"/>
  <c r="G184" i="4"/>
  <c r="G183" i="4"/>
  <c r="G175" i="4"/>
  <c r="G177" i="4"/>
  <c r="G171" i="4"/>
  <c r="G174" i="4"/>
  <c r="G181" i="4"/>
  <c r="G182" i="4"/>
  <c r="G179" i="4"/>
  <c r="G180" i="4"/>
  <c r="G25" i="5" l="1"/>
  <c r="G26" i="5"/>
  <c r="G28" i="5"/>
  <c r="G27" i="5"/>
  <c r="G29" i="5"/>
  <c r="G19" i="5"/>
  <c r="G18" i="5"/>
  <c r="G22" i="5"/>
  <c r="G21" i="5"/>
  <c r="G20" i="5"/>
  <c r="G168" i="4"/>
  <c r="G166" i="4"/>
  <c r="G167" i="4"/>
  <c r="G165" i="4"/>
  <c r="G164" i="4"/>
  <c r="G11" i="5"/>
  <c r="G12" i="5"/>
  <c r="G14" i="5"/>
  <c r="G13" i="5"/>
  <c r="G15" i="5"/>
  <c r="G160" i="4"/>
  <c r="G159" i="4"/>
  <c r="G158" i="4"/>
  <c r="G157" i="4"/>
  <c r="G161" i="4"/>
  <c r="G154" i="4"/>
  <c r="G153" i="4"/>
  <c r="G152" i="4"/>
  <c r="G151" i="4"/>
  <c r="G150" i="4"/>
  <c r="G143" i="4"/>
  <c r="G145" i="4"/>
  <c r="G142" i="4"/>
  <c r="G140" i="4"/>
  <c r="G146" i="4"/>
  <c r="G141" i="4"/>
  <c r="G147" i="4"/>
  <c r="G144" i="4"/>
  <c r="G137" i="4"/>
  <c r="G135" i="4"/>
  <c r="G134" i="4"/>
  <c r="G136" i="4"/>
  <c r="G127" i="4"/>
  <c r="G131" i="4"/>
  <c r="G129" i="4"/>
  <c r="G130" i="4"/>
  <c r="G128" i="4"/>
  <c r="G120" i="4"/>
  <c r="G124" i="4"/>
  <c r="G122" i="4"/>
  <c r="G123" i="4"/>
  <c r="G121" i="4"/>
  <c r="G114" i="4"/>
  <c r="G117" i="4"/>
  <c r="G115" i="4"/>
  <c r="G113" i="4"/>
  <c r="G116" i="4"/>
  <c r="G107" i="4"/>
  <c r="G108" i="4"/>
  <c r="G110" i="4"/>
  <c r="G106" i="4"/>
  <c r="G109" i="4"/>
  <c r="G102" i="4" l="1"/>
  <c r="G101" i="4"/>
  <c r="G103" i="4"/>
  <c r="G100" i="4"/>
  <c r="G94" i="4"/>
  <c r="G96" i="4"/>
  <c r="G95" i="4"/>
  <c r="G97" i="4"/>
  <c r="G82" i="4"/>
  <c r="G88" i="4"/>
  <c r="G86" i="4"/>
  <c r="G90" i="4"/>
  <c r="G85" i="4"/>
  <c r="G84" i="4"/>
  <c r="G89" i="4"/>
  <c r="G80" i="4"/>
  <c r="G78" i="4"/>
  <c r="G81" i="4"/>
  <c r="G87" i="4"/>
  <c r="G79" i="4"/>
  <c r="G91" i="4"/>
  <c r="G83" i="4"/>
  <c r="G74" i="4"/>
  <c r="G72" i="4"/>
  <c r="G75" i="4"/>
  <c r="G73" i="4"/>
  <c r="G66" i="4"/>
  <c r="G68" i="4"/>
  <c r="G67" i="4"/>
  <c r="G69" i="4"/>
  <c r="G65" i="4"/>
  <c r="G62" i="4" l="1"/>
  <c r="G61" i="4"/>
  <c r="G60" i="4"/>
  <c r="G59" i="4"/>
  <c r="G58" i="4"/>
  <c r="G55" i="4"/>
  <c r="G54" i="4"/>
  <c r="G53" i="4"/>
  <c r="G52" i="4"/>
  <c r="G51" i="4"/>
  <c r="G48" i="4"/>
  <c r="G47" i="4"/>
  <c r="G46" i="4"/>
  <c r="G45" i="4"/>
  <c r="G44" i="4"/>
  <c r="G17" i="4"/>
  <c r="G41" i="4"/>
  <c r="G40" i="4"/>
  <c r="G39" i="4"/>
  <c r="G29" i="4"/>
  <c r="G24" i="4"/>
  <c r="G31" i="4"/>
  <c r="G18" i="4"/>
  <c r="G35" i="4"/>
  <c r="G27" i="4"/>
  <c r="G26" i="4"/>
  <c r="G32" i="4"/>
  <c r="G21" i="4"/>
  <c r="G33" i="4"/>
  <c r="G23" i="4"/>
  <c r="G34" i="4"/>
  <c r="G19" i="4"/>
  <c r="G20" i="4"/>
  <c r="G30" i="4"/>
  <c r="G22" i="4"/>
  <c r="G36" i="4"/>
  <c r="G25" i="4"/>
  <c r="G28" i="4"/>
  <c r="G3" i="4"/>
  <c r="G12" i="4"/>
  <c r="G14" i="4"/>
  <c r="G6" i="4"/>
  <c r="G2" i="4"/>
  <c r="G4" i="4"/>
  <c r="G7" i="4"/>
  <c r="G11" i="4"/>
  <c r="G5" i="4"/>
  <c r="G9" i="4"/>
  <c r="G13" i="4"/>
  <c r="G10" i="4"/>
  <c r="G8" i="4"/>
</calcChain>
</file>

<file path=xl/sharedStrings.xml><?xml version="1.0" encoding="utf-8"?>
<sst xmlns="http://schemas.openxmlformats.org/spreadsheetml/2006/main" count="2336" uniqueCount="1449">
  <si>
    <t>Q8</t>
  </si>
  <si>
    <t>QB4.11</t>
  </si>
  <si>
    <t>QB5.11</t>
  </si>
  <si>
    <t>QB7.11</t>
  </si>
  <si>
    <t>QB11.11</t>
  </si>
  <si>
    <t>QB13.11</t>
  </si>
  <si>
    <t>QB20.11</t>
  </si>
  <si>
    <t>QB21.11</t>
  </si>
  <si>
    <t>Otro</t>
  </si>
  <si>
    <t>CMMI-1</t>
  </si>
  <si>
    <t>CMMI-2</t>
  </si>
  <si>
    <t>CMMI-3</t>
  </si>
  <si>
    <t>CMMI-4</t>
  </si>
  <si>
    <t>CMMI-5</t>
  </si>
  <si>
    <t>Scrum</t>
  </si>
  <si>
    <t>Crystal</t>
  </si>
  <si>
    <t>ASD</t>
  </si>
  <si>
    <t>AUP</t>
  </si>
  <si>
    <t>XBreed</t>
  </si>
  <si>
    <t>Kanban</t>
  </si>
  <si>
    <t>DevOps</t>
  </si>
  <si>
    <t>C</t>
  </si>
  <si>
    <t>C#</t>
  </si>
  <si>
    <t>C++</t>
  </si>
  <si>
    <t>Java</t>
  </si>
  <si>
    <t>JavaScript</t>
  </si>
  <si>
    <t>Objective-C</t>
  </si>
  <si>
    <t>PHP</t>
  </si>
  <si>
    <t>Python</t>
  </si>
  <si>
    <t>SQL</t>
  </si>
  <si>
    <t>Plugins</t>
  </si>
  <si>
    <t>Aislado</t>
  </si>
  <si>
    <t>Producto</t>
  </si>
  <si>
    <t>Node.js</t>
  </si>
  <si>
    <t>Express.js</t>
  </si>
  <si>
    <t>Lavarel</t>
  </si>
  <si>
    <t>Django</t>
  </si>
  <si>
    <t>Spring</t>
  </si>
  <si>
    <t>YII</t>
  </si>
  <si>
    <t>CodeIgniter</t>
  </si>
  <si>
    <t>Bootstrap</t>
  </si>
  <si>
    <t>Ionic</t>
  </si>
  <si>
    <t>Angular</t>
  </si>
  <si>
    <t>React</t>
  </si>
  <si>
    <t>Vue.js</t>
  </si>
  <si>
    <t>JQuery</t>
  </si>
  <si>
    <t xml:space="preserve">  Video games                                 </t>
  </si>
  <si>
    <t xml:space="preserve">  Applications for mobile devices             </t>
  </si>
  <si>
    <t xml:space="preserve">  Solutions based on artificial intelligence  </t>
  </si>
  <si>
    <t xml:space="preserve">  Web applications                            </t>
  </si>
  <si>
    <t xml:space="preserve">  Desktop applications                        </t>
  </si>
  <si>
    <t xml:space="preserve">  Information systems for business management </t>
  </si>
  <si>
    <t xml:space="preserve">  Virtual and/or augmented reality            </t>
  </si>
  <si>
    <t xml:space="preserve">  Applications for data analytics             </t>
  </si>
  <si>
    <t xml:space="preserve">  IoT systems                                 </t>
  </si>
  <si>
    <t xml:space="preserve">  Applications for business intelligence (BI) </t>
  </si>
  <si>
    <t xml:space="preserve">  Digital Content                             </t>
  </si>
  <si>
    <t xml:space="preserve">  Other                                       </t>
  </si>
  <si>
    <t xml:space="preserve">  Software integrated in an electrical device </t>
  </si>
  <si>
    <t>Substancial</t>
  </si>
  <si>
    <t>Strong</t>
  </si>
  <si>
    <t>No success</t>
  </si>
  <si>
    <t>Moderate</t>
  </si>
  <si>
    <t>Limited</t>
  </si>
  <si>
    <t xml:space="preserve">  Business management services       </t>
  </si>
  <si>
    <t xml:space="preserve">  Agroindustry                       </t>
  </si>
  <si>
    <t xml:space="preserve">  Communications                     </t>
  </si>
  <si>
    <t xml:space="preserve">  Construction and Engineering      </t>
  </si>
  <si>
    <t xml:space="preserve">  Education                          </t>
  </si>
  <si>
    <t xml:space="preserve">  Energy, oil and gas                </t>
  </si>
  <si>
    <t xml:space="preserve">  Financial                          </t>
  </si>
  <si>
    <t xml:space="preserve">  Food and drinks                    </t>
  </si>
  <si>
    <t xml:space="preserve">  Government                         </t>
  </si>
  <si>
    <t xml:space="preserve">  Health and social security        </t>
  </si>
  <si>
    <t xml:space="preserve">  Inf. and comms. technologies (ICT) </t>
  </si>
  <si>
    <t xml:space="preserve">  Insurance                          </t>
  </si>
  <si>
    <t xml:space="preserve">  Legal                              </t>
  </si>
  <si>
    <t xml:space="preserve">  Logistics                          </t>
  </si>
  <si>
    <t xml:space="preserve">  Manufacture                        </t>
  </si>
  <si>
    <t xml:space="preserve">  Mining                             </t>
  </si>
  <si>
    <t xml:space="preserve">  Other                             </t>
  </si>
  <si>
    <t xml:space="preserve">  Real estate                        </t>
  </si>
  <si>
    <t xml:space="preserve">  Telecommunications                 </t>
  </si>
  <si>
    <t xml:space="preserve">  Tourism and entertainment          </t>
  </si>
  <si>
    <t>Column1</t>
  </si>
  <si>
    <t xml:space="preserve">  Hardly ever </t>
  </si>
  <si>
    <t xml:space="preserve">  Sometimes   </t>
  </si>
  <si>
    <t xml:space="preserve">  Normally    </t>
  </si>
  <si>
    <t xml:space="preserve">  Usually     </t>
  </si>
  <si>
    <t xml:space="preserve">  Always      </t>
  </si>
  <si>
    <t>Q31.1</t>
  </si>
  <si>
    <t>Q31.2</t>
  </si>
  <si>
    <t>Q31.3</t>
  </si>
  <si>
    <t>Q3</t>
  </si>
  <si>
    <t xml:space="preserve">  Large           </t>
  </si>
  <si>
    <t xml:space="preserve">  Medium          </t>
  </si>
  <si>
    <t xml:space="preserve">  Microenterprise </t>
  </si>
  <si>
    <t xml:space="preserve">  Small           </t>
  </si>
  <si>
    <t xml:space="preserve">  Startups        </t>
  </si>
  <si>
    <t xml:space="preserve">  1-3  </t>
  </si>
  <si>
    <t xml:space="preserve">  11+  </t>
  </si>
  <si>
    <t xml:space="preserve">  4-5  </t>
  </si>
  <si>
    <t xml:space="preserve">  6-10 </t>
  </si>
  <si>
    <t>Q10</t>
  </si>
  <si>
    <t xml:space="preserve">  All Junior              </t>
  </si>
  <si>
    <t xml:space="preserve">  All Senior              </t>
  </si>
  <si>
    <t xml:space="preserve">  More Junior than Senior </t>
  </si>
  <si>
    <t xml:space="preserve">  More Senior than Junior </t>
  </si>
  <si>
    <t>Q9</t>
  </si>
  <si>
    <t>Q16.1</t>
  </si>
  <si>
    <t>Agree</t>
  </si>
  <si>
    <t>Disagree</t>
  </si>
  <si>
    <t>Neutral</t>
  </si>
  <si>
    <t>Stronglyagree</t>
  </si>
  <si>
    <t>Stronglydisagree</t>
  </si>
  <si>
    <t>Q16.2</t>
  </si>
  <si>
    <t>Always</t>
  </si>
  <si>
    <t>Hardlyever</t>
  </si>
  <si>
    <t>Normally</t>
  </si>
  <si>
    <t>Sometimes</t>
  </si>
  <si>
    <t>Usually</t>
  </si>
  <si>
    <t>Q17.1</t>
  </si>
  <si>
    <t>Q17.2</t>
  </si>
  <si>
    <t>ROL</t>
  </si>
  <si>
    <t>TEAM</t>
  </si>
  <si>
    <t>THIRDPARTY</t>
  </si>
  <si>
    <t>Q24</t>
  </si>
  <si>
    <t>None</t>
  </si>
  <si>
    <t>ISO15504</t>
  </si>
  <si>
    <t>Other</t>
  </si>
  <si>
    <t>Q5</t>
  </si>
  <si>
    <t>Q16.3</t>
  </si>
  <si>
    <t>Q16.5</t>
  </si>
  <si>
    <t>Large</t>
  </si>
  <si>
    <t>Medium</t>
  </si>
  <si>
    <t>Microenterprise</t>
  </si>
  <si>
    <t>Small</t>
  </si>
  <si>
    <t>Startups</t>
  </si>
  <si>
    <t>Q27</t>
  </si>
  <si>
    <t>DeploymentArtifacts</t>
  </si>
  <si>
    <t>Detaileddesign</t>
  </si>
  <si>
    <t>(Architecture)</t>
  </si>
  <si>
    <t>Libraries</t>
  </si>
  <si>
    <t>Requirements</t>
  </si>
  <si>
    <t>Softwarecomponents</t>
  </si>
  <si>
    <t>Sourcecode</t>
  </si>
  <si>
    <t>Testcases</t>
  </si>
  <si>
    <t>Testplans</t>
  </si>
  <si>
    <t>UserDocumentation</t>
  </si>
  <si>
    <t>UserStories</t>
  </si>
  <si>
    <t>Q20 para reutilizar</t>
  </si>
  <si>
    <t>Q21 conf. management</t>
  </si>
  <si>
    <t>&gt; with(dt, prop.table(table(dt3$OQ22.3,dt2$Q18.1), margin = 1))</t>
  </si>
  <si>
    <t xml:space="preserve">                </t>
  </si>
  <si>
    <t>&gt; with(dt, prop.table(table(dt3$OQ22.4,dt2$Q18.1), margin = 1))</t>
  </si>
  <si>
    <t>&gt; with(dt, prop.table(table(dt3$OQ22.5,dt2$Q18.1), margin = 1))</t>
  </si>
  <si>
    <t>&gt; with(dt, prop.table(table(dt3$OQ22.6,dt2$Q18.1), margin = 1))</t>
  </si>
  <si>
    <t>Almostnothing</t>
  </si>
  <si>
    <t>Justlittle</t>
  </si>
  <si>
    <t>Half</t>
  </si>
  <si>
    <t>Almosttotally</t>
  </si>
  <si>
    <t>Completely</t>
  </si>
  <si>
    <t>Q22.1 REQ</t>
  </si>
  <si>
    <t>Q22.2 USER</t>
  </si>
  <si>
    <t>Q22.3 ARCHIT</t>
  </si>
  <si>
    <t>Q22.4 DESIGN</t>
  </si>
  <si>
    <t>Q22.5 COMP</t>
  </si>
  <si>
    <t>Q22.6 CPRUEBA</t>
  </si>
  <si>
    <t>Before</t>
  </si>
  <si>
    <t>Justmoment</t>
  </si>
  <si>
    <t>Q25</t>
  </si>
  <si>
    <t>scratch</t>
  </si>
  <si>
    <t>EnhancedpROJECTS</t>
  </si>
  <si>
    <t>ExactProjects</t>
  </si>
  <si>
    <t>ReengineeringMarket</t>
  </si>
  <si>
    <t>Q23</t>
  </si>
  <si>
    <t>(TDD)</t>
  </si>
  <si>
    <t>(XP)</t>
  </si>
  <si>
    <t>(FDD)</t>
  </si>
  <si>
    <t>MetodologíaPropia</t>
  </si>
  <si>
    <t>Modelocascada</t>
  </si>
  <si>
    <t>ModeloV</t>
  </si>
  <si>
    <t>ModeloEspiral</t>
  </si>
  <si>
    <t>Modeloiterativo2000000</t>
  </si>
  <si>
    <t>(UP)</t>
  </si>
  <si>
    <t>Q11</t>
  </si>
  <si>
    <t>Aspect-oriented</t>
  </si>
  <si>
    <t>Component-oriented</t>
  </si>
  <si>
    <t>Constraint-based</t>
  </si>
  <si>
    <t>Functional</t>
  </si>
  <si>
    <t>Object-oriented</t>
  </si>
  <si>
    <t>Procedural</t>
  </si>
  <si>
    <t>Reactive</t>
  </si>
  <si>
    <t>Q12</t>
  </si>
  <si>
    <t>Visual</t>
  </si>
  <si>
    <t>Q13</t>
  </si>
  <si>
    <t>ASP.NET</t>
  </si>
  <si>
    <t>Q28</t>
  </si>
  <si>
    <t>Q16.4</t>
  </si>
  <si>
    <t>Call:</t>
  </si>
  <si>
    <t>Coefficients:</t>
  </si>
  <si>
    <t xml:space="preserve">polr(formula = q18.1ord ~ Q3 + Q16.1 + Q16.2 + Q16.4 + Q16.5 + </t>
  </si>
  <si>
    <t>Intercepts:</t>
  </si>
  <si>
    <t>Familia</t>
  </si>
  <si>
    <t>Q30</t>
  </si>
  <si>
    <t>Caribbean</t>
  </si>
  <si>
    <t>Coffeebelt</t>
  </si>
  <si>
    <t>LLanos</t>
  </si>
  <si>
    <t>Middleeast</t>
  </si>
  <si>
    <t>Pacific</t>
  </si>
  <si>
    <t>Southcenter</t>
  </si>
  <si>
    <t>REGION</t>
  </si>
  <si>
    <t>&gt; with(dt, prop.table(table(dt3$OQ22.1,dt2$Q18.1), margin = 1))</t>
  </si>
  <si>
    <t>&gt; with(dt, prop.table(table(dt3$OQ22.2,dt2$Q18.1), margin = 1))</t>
  </si>
  <si>
    <t xml:space="preserve">                     Value   Std. Error t value</t>
  </si>
  <si>
    <t xml:space="preserve">        Step Df     Deviance Resid. Df Resid. Dev      AIC</t>
  </si>
  <si>
    <t>&gt; (ctable &lt;- cbind(ctable, "p value" = p)) ## combined table</t>
  </si>
  <si>
    <t xml:space="preserve">MODELO 3 ORDENADA, ORDENADA </t>
  </si>
  <si>
    <t>MODELO 2 SIN, ORDENADA</t>
  </si>
  <si>
    <t>MODELO 4 ORDENADA, SIN</t>
  </si>
  <si>
    <t>MODELO 1 SIN, SIN</t>
  </si>
  <si>
    <t>RESPUESTA, PREDICTORAS</t>
  </si>
  <si>
    <t xml:space="preserve">Residual Deviance: 521.8327 </t>
  </si>
  <si>
    <t xml:space="preserve">AIC: 737.8327 </t>
  </si>
  <si>
    <t>1            NA           NA       176   477.0368 859.0368</t>
  </si>
  <si>
    <t>RD Ini</t>
  </si>
  <si>
    <t>AIC Ini</t>
  </si>
  <si>
    <t>RD final</t>
  </si>
  <si>
    <t>AIC Final</t>
  </si>
  <si>
    <t xml:space="preserve">    Q17.1 + Q17.2 + Q22.1 + Q22.2 + Q22.3 + Q22.5 + Q27 + Q28 + </t>
  </si>
  <si>
    <t xml:space="preserve">    QB4.3 + QB4.4 + QB4.7 + QB4.10 + QB4.11 + QB4.12 + QB4.14 + </t>
  </si>
  <si>
    <t xml:space="preserve">    QB4.15 + QB4.18 + QB4.19 + QB5.2 + QB5.3 + QB5.4 + QB5.5 + </t>
  </si>
  <si>
    <t xml:space="preserve">    QB5.7 + QB7.1 + QB7.3 + QB7.5 + QB7.6 + QB7.7 + QB7.9 + QB7.10 + </t>
  </si>
  <si>
    <t xml:space="preserve">    QB7.11 + QB9.1 + QB9.2 + QB9.4 + QB11.5 + QB11.6 + QB11.16 + </t>
  </si>
  <si>
    <t xml:space="preserve">    QB11.17 + QB12.2 + QB12.4 + QB12.5 + QB12.7 + QB13.2 + QB13.3 + </t>
  </si>
  <si>
    <t xml:space="preserve">    QB13.9 + QB13.12 + QB15.1 + QB15.2 + QB20.2 + QB20.9 + QB21.2 + </t>
  </si>
  <si>
    <t xml:space="preserve">    QB21.4 + QB21.11 + QB21.12 + QB21.13 + QB23.2 + QB23.3 + </t>
  </si>
  <si>
    <t xml:space="preserve">    QB23.4 + QB30.1 + QB30.2, data = dt4)</t>
  </si>
  <si>
    <t xml:space="preserve">                          Value Std. Error t value</t>
  </si>
  <si>
    <t>Q3Medium                0.20989     0.4978  0.4216</t>
  </si>
  <si>
    <t>Q3Microenterprise       1.66718     0.6439  2.5894</t>
  </si>
  <si>
    <t>Q3Small                -0.36167     0.5451 -0.6635</t>
  </si>
  <si>
    <t>Q3Startups              1.03316     0.5678  1.8195</t>
  </si>
  <si>
    <t>Q16.1Disagree           4.69267     0.9823  4.7773</t>
  </si>
  <si>
    <t>Q16.1Neutral           -0.84850     0.5396 -1.5724</t>
  </si>
  <si>
    <t>Q16.1Strongly agree     0.91278     0.3931  2.3221</t>
  </si>
  <si>
    <t>Q16.1Strongly disagree -2.17209     1.2042 -1.8037</t>
  </si>
  <si>
    <t>Q16.2Disagree          -1.39758     0.6169 -2.2656</t>
  </si>
  <si>
    <t>Q16.2Neutral           -0.63545     0.4098 -1.5507</t>
  </si>
  <si>
    <t>Q16.2Strongly agree    -0.50406     0.4684 -1.0760</t>
  </si>
  <si>
    <t>Q16.2Strongly disagree  2.14875     0.8445  2.5444</t>
  </si>
  <si>
    <t>Q16.4Disagree          -1.07395     0.9134 -1.1758</t>
  </si>
  <si>
    <t>Q16.4Neutral           -0.08588     0.5054 -0.1699</t>
  </si>
  <si>
    <t>Q16.4Strongly agree     0.09887     0.4007  0.2467</t>
  </si>
  <si>
    <t>Q16.4Strongly disagree  6.69112     1.5587  4.2927</t>
  </si>
  <si>
    <t>Q16.5Disagree          -1.30496     0.5294 -2.4650</t>
  </si>
  <si>
    <t>Q16.5Neutral           -0.04764     0.4527 -0.1052</t>
  </si>
  <si>
    <t>Q16.5Strongly agree     2.37496     0.5739  4.1380</t>
  </si>
  <si>
    <t>Q16.5Strongly disagree -1.41925     0.6840 -2.0748</t>
  </si>
  <si>
    <t>Q17.1Hardly ever       -3.31913     0.9999 -3.3194</t>
  </si>
  <si>
    <t>Q17.1Normally           0.86934     0.6450  1.3478</t>
  </si>
  <si>
    <t>Q17.1Sometimes          0.87040     0.7880  1.1045</t>
  </si>
  <si>
    <t>Q17.1Usually            0.26123     0.5007  0.5217</t>
  </si>
  <si>
    <t>Q17.2Hardly ever       -5.50315     1.0760 -5.1147</t>
  </si>
  <si>
    <t>Q17.2Normally          -3.76413     0.7384 -5.0979</t>
  </si>
  <si>
    <t>Q17.2Sometimes         -3.53099     0.7819 -4.5160</t>
  </si>
  <si>
    <t>Q17.2Usually           -1.17834     0.5466 -2.1557</t>
  </si>
  <si>
    <t>Q22.1Almost totally    -0.50637     0.5749 -0.8808</t>
  </si>
  <si>
    <t>Q22.1Completely         1.27172     0.7271  1.7490</t>
  </si>
  <si>
    <t>Q22.1Half              -0.75423     0.5105 -1.4773</t>
  </si>
  <si>
    <t>Q22.1Just a little     -0.49822     0.4551 -1.0947</t>
  </si>
  <si>
    <t>Q22.2Almost totally    -1.08334     0.6135 -1.7660</t>
  </si>
  <si>
    <t>Q22.2Completely         0.47759     0.6789  0.7035</t>
  </si>
  <si>
    <t>Q22.2Half              -1.35332     0.5381 -2.5149</t>
  </si>
  <si>
    <t>Q22.2Just a little     -0.31639     0.4934 -0.6412</t>
  </si>
  <si>
    <t>Q22.3Almost totally     0.68394     0.4915  1.3916</t>
  </si>
  <si>
    <t>Q22.3Completely         1.98659     0.6786  2.9274</t>
  </si>
  <si>
    <t>Q22.3Half              -0.39612     0.4947 -0.8008</t>
  </si>
  <si>
    <t>Q22.3Just a little      2.15864     0.5456  3.9565</t>
  </si>
  <si>
    <t>Q22.5Almost totally     1.06749     0.5763  1.8523</t>
  </si>
  <si>
    <t>Q22.5Completely        -0.52970     0.6840 -0.7744</t>
  </si>
  <si>
    <t>Q22.5Half               0.39353     0.5821  0.6761</t>
  </si>
  <si>
    <t>Q22.5Just a little      0.24513     0.5941  0.4126</t>
  </si>
  <si>
    <t>Q27Disagree             1.45770     0.6702  2.1752</t>
  </si>
  <si>
    <t>Q27Neutral              1.67052     0.4918  3.3970</t>
  </si>
  <si>
    <t>Q27Strongly agree      -1.45088     0.6501 -2.2318</t>
  </si>
  <si>
    <t>Q27Strongly disagree   -0.09594     0.8658 -0.1108</t>
  </si>
  <si>
    <t>Q28Disagree             0.75530     0.6817  1.1080</t>
  </si>
  <si>
    <t>Q28Neutral             -1.98749     0.4459 -4.4572</t>
  </si>
  <si>
    <t>Q28Strongly agree       1.49592     0.5088  2.9401</t>
  </si>
  <si>
    <t>Q28Strongly disagree   -1.51645     1.2057 -1.2577</t>
  </si>
  <si>
    <t>QB4.31                 -1.36557     0.4421 -3.0892</t>
  </si>
  <si>
    <t>QB4.41                  1.32448     0.4266  3.1047</t>
  </si>
  <si>
    <t>QB4.71                  0.95543     0.4289  2.2277</t>
  </si>
  <si>
    <t>QB4.101                 3.62979     0.7259  5.0005</t>
  </si>
  <si>
    <t>QB4.111                -0.71185     0.4584 -1.5528</t>
  </si>
  <si>
    <t>QB4.121                 0.84227     0.5037  1.6722</t>
  </si>
  <si>
    <t>QB4.141                -0.78124     0.4013 -1.9470</t>
  </si>
  <si>
    <t>QB4.151                -1.24009     0.5551 -2.2342</t>
  </si>
  <si>
    <t>QB4.181                 0.82042     0.4094  2.0041</t>
  </si>
  <si>
    <t>QB4.191                -2.14063     0.4824 -4.4372</t>
  </si>
  <si>
    <t>QB5.21                 -1.09531     0.5694 -1.9236</t>
  </si>
  <si>
    <t>QB5.31                 -1.98224     0.6785 -2.9215</t>
  </si>
  <si>
    <t>QB5.41                 -1.33989     0.6105 -2.1948</t>
  </si>
  <si>
    <t>QB5.51                  1.53084     0.6931  2.2088</t>
  </si>
  <si>
    <t>QB5.71                 -0.66960     0.4607 -1.4535</t>
  </si>
  <si>
    <t>QB7.11                 -0.81159     0.3348 -2.4241</t>
  </si>
  <si>
    <t>QB7.31                  2.47497     0.4710  5.2545</t>
  </si>
  <si>
    <t>QB7.51                  0.88273     0.3722  2.3718</t>
  </si>
  <si>
    <t>QB7.61                  2.15464     0.5096  4.2282</t>
  </si>
  <si>
    <t>QB7.71                  0.89396     0.3169  2.8209</t>
  </si>
  <si>
    <t>QB7.91                 -2.44366     0.5235 -4.6681</t>
  </si>
  <si>
    <t>QB7.101                 1.56061     0.6048  2.5805</t>
  </si>
  <si>
    <t>QB7.111                 1.66286     0.6425  2.5879</t>
  </si>
  <si>
    <t>QB9.11                  0.65485     0.4093  1.5999</t>
  </si>
  <si>
    <t>QB9.21                  0.99740     0.3859  2.5849</t>
  </si>
  <si>
    <t>QB9.41                  1.53063     0.4855  3.1525</t>
  </si>
  <si>
    <t>QB11.51                -1.57784     0.6464 -2.4411</t>
  </si>
  <si>
    <t>QB11.61                -0.73050     0.3926 -1.8605</t>
  </si>
  <si>
    <t>QB11.161                0.58874     0.3614  1.6292</t>
  </si>
  <si>
    <t>QB11.171               -1.85712     0.5761 -3.2234</t>
  </si>
  <si>
    <t>QB12.21                 0.89746     0.5203  1.7247</t>
  </si>
  <si>
    <t>QB12.41                -2.12713     0.4929 -4.3152</t>
  </si>
  <si>
    <t>QB12.51                 1.35999     0.5293  2.5696</t>
  </si>
  <si>
    <t>QB12.71                -0.99794     0.4338 -2.3004</t>
  </si>
  <si>
    <t>QB13.21                -0.98549     0.3536 -2.7871</t>
  </si>
  <si>
    <t>QB13.31                -1.15131     0.4229 -2.7223</t>
  </si>
  <si>
    <t>QB13.91                 0.71642     0.3251  2.2038</t>
  </si>
  <si>
    <t>QB13.121                1.00236     0.3500  2.8636</t>
  </si>
  <si>
    <t>QB15.1                 -1.78128     0.5492 -3.2432</t>
  </si>
  <si>
    <t>QB15.2                  1.28506     0.4277  3.0045</t>
  </si>
  <si>
    <t>QB20.21                 0.65703     0.3815  1.7221</t>
  </si>
  <si>
    <t>QB20.91                -0.59213     0.3920 -1.5106</t>
  </si>
  <si>
    <t>QB21.21                 0.68067     0.3691  1.8442</t>
  </si>
  <si>
    <t>QB21.41                -1.34880     0.4026 -3.3503</t>
  </si>
  <si>
    <t>QB21.111                0.96521     0.4380  2.2037</t>
  </si>
  <si>
    <t>QB21.121                0.97105     0.3498  2.7760</t>
  </si>
  <si>
    <t>QB21.131               -2.90679     0.7630 -3.8099</t>
  </si>
  <si>
    <t>QB23.21                 0.93570     0.3409  2.7450</t>
  </si>
  <si>
    <t>QB23.31                 1.33422     0.3725  3.5821</t>
  </si>
  <si>
    <t>QB23.41                 0.70362     0.3626  1.9406</t>
  </si>
  <si>
    <t>QB30.11                -2.33472     0.4392 -5.3154</t>
  </si>
  <si>
    <t>QB30.21                 0.49899     0.3386  1.4738</t>
  </si>
  <si>
    <t>No success|Limited   -2.4215  1.1632    -2.0818</t>
  </si>
  <si>
    <t>Limited|Moderate     -1.3463  1.1572    -1.1634</t>
  </si>
  <si>
    <t>Moderate|Substancial  0.4206  1.1472     0.3666</t>
  </si>
  <si>
    <t>Substancial|Strong    5.4488  1.2205     4.4643</t>
  </si>
  <si>
    <t xml:space="preserve">  Resid. df Resid. Dev   Test    Df LR stat.   Pr(Chi)</t>
  </si>
  <si>
    <t xml:space="preserve">1       259   521.8327                                </t>
  </si>
  <si>
    <t>2       176   477.0368 1 vs 2    83 44.79594 0.9998068</t>
  </si>
  <si>
    <t>&gt; m4_step$anova</t>
  </si>
  <si>
    <t>2    - Q31.1  4 1.418472e+00       180   478.4553 852.4553</t>
  </si>
  <si>
    <t>3    - Q22.4  4 2.118709e+00       184   480.5740 846.5740</t>
  </si>
  <si>
    <t>4    - Q16.3  4 4.445353e+00       188   485.0193 843.0193</t>
  </si>
  <si>
    <t>5     - Q8NN  3 3.059934e+00       191   488.0793 840.0793</t>
  </si>
  <si>
    <t>6    - QB7.4  1 2.387705e-05       192   488.0793 838.0793</t>
  </si>
  <si>
    <t>7    - QB9.3  1 6.077587e-05       193   488.0794 836.0794</t>
  </si>
  <si>
    <t>8   - QB20.7  1 1.142693e-03       194   488.0805 834.0805</t>
  </si>
  <si>
    <t>9   - QB4.13  1 1.277339e-03       195   488.0818 832.0818</t>
  </si>
  <si>
    <t>10  - QB11.4  1 2.266080e-03       196   488.0840 830.0840</t>
  </si>
  <si>
    <t>11  - QB4.16  1 8.582241e-03       197   488.0926 828.0926</t>
  </si>
  <si>
    <t>12  - QB11.1  1 9.270382e-03       198   488.1019 826.1019</t>
  </si>
  <si>
    <t>13  - QB13.8  1 2.282997e-02       199   488.1247 824.1247</t>
  </si>
  <si>
    <t>14 - QB11.13  1 2.562900e-02       200   488.1504 822.1504</t>
  </si>
  <si>
    <t>15  - QB20.4  1 2.965162e-02       201   488.1800 820.1800</t>
  </si>
  <si>
    <t>16  - QB11.2  1 3.150711e-02       202   488.2115 818.2115</t>
  </si>
  <si>
    <t>17 - QB13.11  1 3.649293e-02       203   488.2480 816.2480</t>
  </si>
  <si>
    <t>18  - QB25.1  1 4.555798e-02       204   488.2936 814.2936</t>
  </si>
  <si>
    <t>19  - QB12.3  1 5.603330e-02       205   488.3496 812.3496</t>
  </si>
  <si>
    <t>20  - QB4.17  1 5.156100e-02       206   488.4012 810.4012</t>
  </si>
  <si>
    <t>21  - QB25.2  1 7.052808e-02       207   488.4717 808.4717</t>
  </si>
  <si>
    <t>22 - QB11.12  1 7.754566e-02       208   488.5492 806.5492</t>
  </si>
  <si>
    <t>23   - QB5.6  1 9.238977e-02       209   488.6416 804.6416</t>
  </si>
  <si>
    <t>24  - QB21.8  1 8.434589e-02       210   488.7260 802.7260</t>
  </si>
  <si>
    <t>25   - QB4.5  1 9.949722e-02       211   488.8255 800.8255</t>
  </si>
  <si>
    <t>26  - QB13.6  1 1.008766e-01       212   488.9263 798.9263</t>
  </si>
  <si>
    <t>27  - QB20.8  1 1.032169e-01       213   489.0296 797.0296</t>
  </si>
  <si>
    <t>28  - QB20.5  1 9.741575e-02       214   489.1270 795.1270</t>
  </si>
  <si>
    <t>29 - QB20.13  1 1.163573e-01       215   489.2433 793.2433</t>
  </si>
  <si>
    <t>30   - QB4.1  1 1.774432e-01       216   489.4208 791.4208</t>
  </si>
  <si>
    <t>31  - QB13.4  1 1.796179e-01       217   489.6004 789.6004</t>
  </si>
  <si>
    <t>32  - QB13.5  1 1.625263e-01       218   489.7629 787.7629</t>
  </si>
  <si>
    <t>33  - QB21.9  1 1.900707e-01       219   489.9530 785.9530</t>
  </si>
  <si>
    <t>34  - QB7.12  1 1.893808e-01       220   490.1424 784.1424</t>
  </si>
  <si>
    <t>35  - QB30.3  1 2.340272e-01       221   490.3764 782.3764</t>
  </si>
  <si>
    <t>36  - QB21.7  1 1.976313e-01       222   490.5740 780.5740</t>
  </si>
  <si>
    <t>37 - QB11.11  1 1.673819e-01       223   490.7414 778.7414</t>
  </si>
  <si>
    <t>38  - QB21.5  1 2.110590e-01       224   490.9525 776.9525</t>
  </si>
  <si>
    <t>39   - QB5.1  1 2.361550e-01       225   491.1886 775.1886</t>
  </si>
  <si>
    <t>40  - QB4.20  1 2.554698e-01       226   491.4441 773.4441</t>
  </si>
  <si>
    <t>41  - QB15.3  1 3.541978e-01       227   491.7983 771.7983</t>
  </si>
  <si>
    <t>42   - QB4.9  1 2.836470e-01       228   492.0819 770.0819</t>
  </si>
  <si>
    <t>43   - QB7.8  1 4.016477e-01       229   492.4836 768.4836</t>
  </si>
  <si>
    <t>44 - QB20.10  1 3.694796e-01       230   492.8531 766.8531</t>
  </si>
  <si>
    <t>45  - QB20.3  1 4.943948e-01       231   493.3475 765.3475</t>
  </si>
  <si>
    <t>46   - QB7.2  1 4.321463e-01       232   493.7796 763.7796</t>
  </si>
  <si>
    <t>47   - Q22.6  4 6.446476e+00       236   500.2261 762.2261</t>
  </si>
  <si>
    <t>48 - QB11.15  1 2.547152e-01       237   500.4808 760.4808</t>
  </si>
  <si>
    <t>49  - QB21.1  1 2.077771e-01       238   500.6886 758.6886</t>
  </si>
  <si>
    <t>50 - QB21.10  1 3.050098e-01       239   500.9936 756.9936</t>
  </si>
  <si>
    <t>51 - QB20.11  1 3.615005e-01       240   501.3551 755.3551</t>
  </si>
  <si>
    <t>52 - QB20.12  1 6.108664e-01       241   501.9660 753.9660</t>
  </si>
  <si>
    <t>53  - QB13.1  1 5.906939e-01       242   502.5567 752.5567</t>
  </si>
  <si>
    <t>54   - QB4.8  1 4.205148e-01       243   502.9772 750.9772</t>
  </si>
  <si>
    <t>55   - QB4.6  1 9.319044e-01       244   503.9091 749.9091</t>
  </si>
  <si>
    <t>56  - QB23.1  1 8.883836e-01       245   504.7975 748.7975</t>
  </si>
  <si>
    <t>57  - QB21.3  1 8.084549e-01       246   505.6059 747.6059</t>
  </si>
  <si>
    <t>58  - QB13.7  1 8.315131e-01       247   506.4374 746.4374</t>
  </si>
  <si>
    <t>59  - QB12.6  1 1.025081e+00       248   507.4625 745.4625</t>
  </si>
  <si>
    <t>60 - QB11.14  1 7.021051e-01       249   508.1646 744.1646</t>
  </si>
  <si>
    <t>61   - QB4.2  1 9.765672e-01       250   509.1412 743.1412</t>
  </si>
  <si>
    <t>62  - QB12.1  1 1.214783e+00       251   510.3560 742.3560</t>
  </si>
  <si>
    <t>63  - QB24.2  1 1.094285e+00       252   511.4502 741.4502</t>
  </si>
  <si>
    <t>64  - QB21.6  1 1.118962e+00       253   512.5692 740.5692</t>
  </si>
  <si>
    <t>65  - QB20.1  1 1.330285e+00       254   513.8995 739.8995</t>
  </si>
  <si>
    <t>66  - QB20.6  1 1.521456e+00       255   515.4209 739.4209</t>
  </si>
  <si>
    <t>67  - QB11.3  1 1.535067e+00       256   516.9560 738.9560</t>
  </si>
  <si>
    <t>68  - QB23.5  1 1.278943e+00       257   518.2350 738.2350</t>
  </si>
  <si>
    <t>69  - QB24.1  1 1.656808e+00       258   519.8918 737.8918</t>
  </si>
  <si>
    <t>70  - QB5.11  1 1.940984e+00       259   521.8327 737.8327</t>
  </si>
  <si>
    <t xml:space="preserve">                             Value Std. Error    t value      p value</t>
  </si>
  <si>
    <t>Q3Medium                0.20988575  0.4978052  0.4216222 6.740250e-01</t>
  </si>
  <si>
    <t>Q3Microenterprise       1.66717577  0.6438544  2.5893676 1.075577e-02</t>
  </si>
  <si>
    <t>Q3Small                -0.36167110  0.5451017 -0.6634929 5.082368e-01</t>
  </si>
  <si>
    <t>Q3Startups              1.03316124  0.5678327  1.8194818 7.123114e-02</t>
  </si>
  <si>
    <t>Q16.1Disagree           4.69267186  0.9822805  4.7773238 4.889546e-06</t>
  </si>
  <si>
    <t>Q16.1Neutral           -0.84850137  0.5396350 -1.5723615 1.183945e-01</t>
  </si>
  <si>
    <t>Q16.1Strongly agree     0.91278415  0.3930823  2.3221198 2.184391e-02</t>
  </si>
  <si>
    <t>Q16.1Strongly disagree -2.17209045  1.2042396 -1.8037029 7.368628e-02</t>
  </si>
  <si>
    <t>Q16.2Disagree          -1.39757700  0.6168774 -2.2655668 2.519845e-02</t>
  </si>
  <si>
    <t>Q16.2Neutral           -0.63545164  0.4097967 -1.5506510 1.235136e-01</t>
  </si>
  <si>
    <t>Q16.2Strongly agree    -0.50406043  0.4684368 -1.0760480 2.839783e-01</t>
  </si>
  <si>
    <t>Q16.2Strongly disagree  2.14874855  0.8444859  2.5444459 1.216250e-02</t>
  </si>
  <si>
    <t>Q16.4Disagree          -1.07395364  0.9133827 -1.1757981 2.419101e-01</t>
  </si>
  <si>
    <t>Q16.4Neutral           -0.08587580  0.5053846 -0.1699217 8.653464e-01</t>
  </si>
  <si>
    <t>Q16.4Strongly agree     0.09886640  0.4006810  0.2467459 8.055096e-01</t>
  </si>
  <si>
    <t>Q16.4Strongly disagree  6.69112189  1.5587152  4.2927162 3.506156e-05</t>
  </si>
  <si>
    <t>Q16.5Disagree          -1.30495992  0.5293928 -2.4650126 1.505834e-02</t>
  </si>
  <si>
    <t>Q16.5Neutral           -0.04763700  0.4526729 -0.1052349 9.163581e-01</t>
  </si>
  <si>
    <t>Q16.5Strongly agree     2.37495628  0.5739333  4.1380350 6.386959e-05</t>
  </si>
  <si>
    <t>Q16.5Strongly disagree -1.41924736  0.6840438 -2.0747903 4.005761e-02</t>
  </si>
  <si>
    <t>Q17.1Hardly ever       -3.31913335  0.9999181 -3.3194052 1.182337e-03</t>
  </si>
  <si>
    <t>Q17.1Normally           0.86933600  0.6450054  1.3477964 1.801615e-01</t>
  </si>
  <si>
    <t>Q17.1Sometimes          0.87040480  0.7880422  1.1045155 2.714912e-01</t>
  </si>
  <si>
    <t>Q17.1Usually            0.26123161  0.5007179  0.5217141 6.027926e-01</t>
  </si>
  <si>
    <t>Q17.2Hardly ever       -5.50315221  1.0759575 -5.1146558 1.149721e-06</t>
  </si>
  <si>
    <t>Q17.2Normally          -3.76412951  0.7383672 -5.0979103 1.237101e-06</t>
  </si>
  <si>
    <t>Q17.2Sometimes         -3.53099373  0.7818824 -4.5160162 1.438355e-05</t>
  </si>
  <si>
    <t>Q17.2Usually           -1.17834261  0.5466165 -2.1557026 3.302279e-02</t>
  </si>
  <si>
    <t>Q22.1Almost totally    -0.50637250  0.5748987 -0.8808030 3.801148e-01</t>
  </si>
  <si>
    <t>Q22.1Completely         1.27171547  0.7271162  1.7489851 8.274820e-02</t>
  </si>
  <si>
    <t>Q22.1Half              -0.75422736  0.5105333 -1.4773323 1.421017e-01</t>
  </si>
  <si>
    <t>Q22.1Just a little     -0.49822153  0.4551175 -1.0947096 2.757488e-01</t>
  </si>
  <si>
    <t>Q22.2Almost totally    -1.08334020  0.6134559 -1.7659626 7.984350e-02</t>
  </si>
  <si>
    <t>Q22.2Completely         0.47759426  0.6788939  0.7034889 4.830595e-01</t>
  </si>
  <si>
    <t>Q22.2Half              -1.35331615  0.5381223 -2.5148860 1.317604e-02</t>
  </si>
  <si>
    <t>Q22.2Just a little     -0.31639290  0.4934218 -0.6412219 5.225525e-01</t>
  </si>
  <si>
    <t>Q22.3Almost totally     0.68394455  0.4914960  1.3915568 1.665281e-01</t>
  </si>
  <si>
    <t>Q22.3Completely         1.98659186  0.6786235  2.9273843 4.062436e-03</t>
  </si>
  <si>
    <t>Q22.3Half              -0.39611917  0.4946510 -0.8008054 4.247638e-01</t>
  </si>
  <si>
    <t>Q22.3Just a little      2.15864259  0.5455877  3.9565457 1.266777e-04</t>
  </si>
  <si>
    <t>Q22.5Almost totally     1.06748987  0.5763096  1.8522853 6.634389e-02</t>
  </si>
  <si>
    <t>Q22.5Completely        -0.52969901  0.6839821 -0.7744340 4.401365e-01</t>
  </si>
  <si>
    <t>Q22.5Half               0.39352919  0.5820820  0.6760717 5.002441e-01</t>
  </si>
  <si>
    <t>Q22.5Just a little      0.24512788  0.5941353  0.4125792 6.806217e-01</t>
  </si>
  <si>
    <t>Q27Disagree             1.45769772  0.6701574  2.1751571 3.150038e-02</t>
  </si>
  <si>
    <t>Q27Neutral              1.67052403  0.4917717  3.3969503 9.142797e-04</t>
  </si>
  <si>
    <t>Q27Strongly agree      -1.45087682  0.6500873 -2.2318184 2.740843e-02</t>
  </si>
  <si>
    <t>Q27Strongly disagree   -0.09593686  0.8657750 -0.1108104 9.119444e-01</t>
  </si>
  <si>
    <t>Q28Disagree             0.75530026  0.6816580  1.1080340 2.699746e-01</t>
  </si>
  <si>
    <t>Q28Neutral             -1.98748752  0.4459069 -4.4571805 1.824129e-05</t>
  </si>
  <si>
    <t>Q28Strongly agree       1.49591760  0.5087954  2.9401163 3.909644e-03</t>
  </si>
  <si>
    <t>Q28Strongly disagree   -1.51644992  1.2057446 -1.2576875 2.108493e-01</t>
  </si>
  <si>
    <t>QB4.31                 -1.36556534  0.4420519 -3.0891518 2.474101e-03</t>
  </si>
  <si>
    <t>QB4.41                  1.32448210  0.4266000  3.1047399 2.356286e-03</t>
  </si>
  <si>
    <t>QB4.71                  0.95543093  0.4288895  2.2276857 2.769037e-02</t>
  </si>
  <si>
    <t>QB4.101                 3.62978969  0.7258921  5.0004535 1.889381e-06</t>
  </si>
  <si>
    <t>QB4.111                -0.71185046  0.4584399 -1.5527673 1.230070e-01</t>
  </si>
  <si>
    <t>QB4.121                 0.84226940  0.5036970  1.6721747 9.699121e-02</t>
  </si>
  <si>
    <t>QB4.141                -0.78123965  0.4012577 -1.9469775 5.378019e-02</t>
  </si>
  <si>
    <t>QB4.151                -1.24009345  0.5550520 -2.2341932 2.724756e-02</t>
  </si>
  <si>
    <t>QB4.181                 0.82041580  0.4093740  2.0040740 4.722371e-02</t>
  </si>
  <si>
    <t>QB4.191                -2.14062775  0.4824235 -4.4372379 1.976214e-05</t>
  </si>
  <si>
    <t>QB5.21                 -1.09530945  0.5694156 -1.9235678 5.668254e-02</t>
  </si>
  <si>
    <t>QB5.31                 -1.98223755  0.6784899 -2.9215431 4.134354e-03</t>
  </si>
  <si>
    <t>QB5.41                 -1.33989212  0.6104957 -2.1947610 3.002829e-02</t>
  </si>
  <si>
    <t>QB5.51                  1.53084058  0.6930505  2.2088442 2.900803e-02</t>
  </si>
  <si>
    <t>QB5.71                 -0.66960087  0.4606886 -1.4534784 1.485970e-01</t>
  </si>
  <si>
    <t>QB7.11                 -0.81158826  0.3348008 -2.4240930 1.677795e-02</t>
  </si>
  <si>
    <t>QB7.31                  2.47497309  0.4710214  5.2544815 6.202643e-07</t>
  </si>
  <si>
    <t>QB7.51                  0.88272591  0.3721814  2.3717623 1.923007e-02</t>
  </si>
  <si>
    <t>QB7.61                  2.15463982  0.5095934  4.2281547 4.511422e-05</t>
  </si>
  <si>
    <t>QB7.71                  0.89396019  0.3169012  2.8209426 5.571130e-03</t>
  </si>
  <si>
    <t>QB7.91                 -2.44365927  0.5234772 -4.6681291 7.710829e-06</t>
  </si>
  <si>
    <t>QB7.101                 1.56061462  0.6047775  2.5804772 1.102196e-02</t>
  </si>
  <si>
    <t>QB7.111                 1.66285964  0.6425482  2.5879143 1.079888e-02</t>
  </si>
  <si>
    <t>QB9.11                  0.65485330  0.4093001  1.5999344 1.121376e-01</t>
  </si>
  <si>
    <t>QB9.21                  0.99739506  0.3858618  2.5848505 1.089029e-02</t>
  </si>
  <si>
    <t>QB9.41                  1.53062639  0.4855265  3.1525082 2.026846e-03</t>
  </si>
  <si>
    <t>QB11.51                -1.57783528  0.6463672 -2.4410818 1.604389e-02</t>
  </si>
  <si>
    <t>QB11.61                -0.73050041  0.3926331 -1.8605164 6.516242e-02</t>
  </si>
  <si>
    <t>QB11.161                0.58874062  0.3613605  1.6292335 1.057812e-01</t>
  </si>
  <si>
    <t>QB11.171               -1.85711726  0.5761329 -3.2234183 1.615908e-03</t>
  </si>
  <si>
    <t>QB12.21                 0.89745808  0.5203433  1.7247422 8.704566e-02</t>
  </si>
  <si>
    <t>QB12.41                -2.12713285  0.4929389 -4.3152056 3.209507e-05</t>
  </si>
  <si>
    <t>QB12.51                 1.35998731  0.5292656  2.5695743 1.135650e-02</t>
  </si>
  <si>
    <t>QB12.71                -0.99793780  0.4338193 -2.3003536 2.308540e-02</t>
  </si>
  <si>
    <t>QB13.21                -0.98549089  0.3535854 -2.7871371 6.148080e-03</t>
  </si>
  <si>
    <t>QB13.31                -1.15131437  0.4229265 -2.7222562 7.410309e-03</t>
  </si>
  <si>
    <t>QB13.91                 0.71641732  0.3250864  2.2037753 2.937172e-02</t>
  </si>
  <si>
    <t>QB13.121                1.00236190  0.3500339  2.8636140 4.913559e-03</t>
  </si>
  <si>
    <t>QB15.1                 -1.78127751  0.5492310 -3.2432212 1.515854e-03</t>
  </si>
  <si>
    <t>QB15.2                  1.28505552  0.4277052  3.0045359 3.214440e-03</t>
  </si>
  <si>
    <t>QB20.21                 0.65703378  0.3815411  1.7220524 8.753351e-02</t>
  </si>
  <si>
    <t>QB20.91                -0.59213244  0.3919814 -1.5106134 1.334108e-01</t>
  </si>
  <si>
    <t>QB21.21                 0.68067442  0.3690847  1.8442229 6.751839e-02</t>
  </si>
  <si>
    <t>QB21.41                -1.34879998  0.4025949 -3.3502663 1.067876e-03</t>
  </si>
  <si>
    <t>QB21.111                0.96520988  0.4380015  2.2036681 2.937945e-02</t>
  </si>
  <si>
    <t>QB21.121                0.97104887  0.3498029  2.7759888 6.349967e-03</t>
  </si>
  <si>
    <t>QB21.131               -2.90679279  0.7629509 -3.8099344 2.169218e-04</t>
  </si>
  <si>
    <t>QB23.21                 0.93570202  0.3408724  2.7450215 6.942840e-03</t>
  </si>
  <si>
    <t>QB23.31                 1.33422104  0.3724734  3.5820577 4.866642e-04</t>
  </si>
  <si>
    <t>QB23.41                 0.70361734  0.3625796  1.9405870 5.455975e-02</t>
  </si>
  <si>
    <t>QB30.11                -2.33472080  0.4392410 -5.3153524 4.727120e-07</t>
  </si>
  <si>
    <t>QB30.21                 0.49899306  0.3385841  1.4737639 1.430591e-01</t>
  </si>
  <si>
    <t>No success|Limited     -2.42146562  1.1631595 -2.0818001 3.940099e-02</t>
  </si>
  <si>
    <t>Limited|Moderate       -1.34633639  1.1572133 -1.1634297 2.468712e-01</t>
  </si>
  <si>
    <t>Moderate|Substancial    0.42063018  1.1472415  0.3666449 7.145038e-01</t>
  </si>
  <si>
    <t>Substancial|Strong      5.44877070  1.2205308  4.4642632 1.772881e-05</t>
  </si>
  <si>
    <t>Q8N</t>
  </si>
  <si>
    <t>Q18.1</t>
  </si>
  <si>
    <t>Q22.1</t>
  </si>
  <si>
    <t>Q22.2</t>
  </si>
  <si>
    <t>Q22.3</t>
  </si>
  <si>
    <t>Q22.4</t>
  </si>
  <si>
    <t>Q22.5</t>
  </si>
  <si>
    <t>Q22.6</t>
  </si>
  <si>
    <t>QB4.1</t>
  </si>
  <si>
    <t>QB4.2</t>
  </si>
  <si>
    <t>QB4.3</t>
  </si>
  <si>
    <t>QB4.4</t>
  </si>
  <si>
    <t>QB4.5</t>
  </si>
  <si>
    <t>QB4.6</t>
  </si>
  <si>
    <t>QB4.7</t>
  </si>
  <si>
    <t>QB4.8</t>
  </si>
  <si>
    <t>QB4.9</t>
  </si>
  <si>
    <t>QB4.10</t>
  </si>
  <si>
    <t>QB4.12</t>
  </si>
  <si>
    <t>QB4.13</t>
  </si>
  <si>
    <t>QB4.14</t>
  </si>
  <si>
    <t>QB4.15</t>
  </si>
  <si>
    <t>QB4.16</t>
  </si>
  <si>
    <t>QB4.17</t>
  </si>
  <si>
    <t>QB4.18</t>
  </si>
  <si>
    <t>QB4.19</t>
  </si>
  <si>
    <t>QB4.20</t>
  </si>
  <si>
    <t>QB5.1</t>
  </si>
  <si>
    <t>QB5.2</t>
  </si>
  <si>
    <t>QB5.3</t>
  </si>
  <si>
    <t>QB5.4</t>
  </si>
  <si>
    <t>QB5.5</t>
  </si>
  <si>
    <t>QB5.6</t>
  </si>
  <si>
    <t>QB5.7</t>
  </si>
  <si>
    <t>QB7.1</t>
  </si>
  <si>
    <t>QB7.2</t>
  </si>
  <si>
    <t>QB7.3</t>
  </si>
  <si>
    <t>QB7.4</t>
  </si>
  <si>
    <t>QB7.5</t>
  </si>
  <si>
    <t>QB7.6</t>
  </si>
  <si>
    <t>QB7.7</t>
  </si>
  <si>
    <t>QB7.8</t>
  </si>
  <si>
    <t>QB7.9</t>
  </si>
  <si>
    <t>QB7.10</t>
  </si>
  <si>
    <t>QB7.12</t>
  </si>
  <si>
    <t>QB9.1</t>
  </si>
  <si>
    <t>QB9.2</t>
  </si>
  <si>
    <t>QB9.3</t>
  </si>
  <si>
    <t>QB9.4</t>
  </si>
  <si>
    <t>QB11.1</t>
  </si>
  <si>
    <t>QB11.2</t>
  </si>
  <si>
    <t>QB11.3</t>
  </si>
  <si>
    <t>QB11.4</t>
  </si>
  <si>
    <t>QB11.5</t>
  </si>
  <si>
    <t>QB11.6</t>
  </si>
  <si>
    <t>QB11.12</t>
  </si>
  <si>
    <t>QB11.13</t>
  </si>
  <si>
    <t>QB11.14</t>
  </si>
  <si>
    <t>QB11.15</t>
  </si>
  <si>
    <t>QB11.16</t>
  </si>
  <si>
    <t>QB11.17</t>
  </si>
  <si>
    <t>QB12.1</t>
  </si>
  <si>
    <t>QB12.2</t>
  </si>
  <si>
    <t>QB12.3</t>
  </si>
  <si>
    <t>QB12.4</t>
  </si>
  <si>
    <t>QB12.5</t>
  </si>
  <si>
    <t>QB12.6</t>
  </si>
  <si>
    <t>QB12.7</t>
  </si>
  <si>
    <t>QB13.1</t>
  </si>
  <si>
    <t>QB13.2</t>
  </si>
  <si>
    <t>QB13.3</t>
  </si>
  <si>
    <t>QB13.4</t>
  </si>
  <si>
    <t>QB13.5</t>
  </si>
  <si>
    <t>QB13.6</t>
  </si>
  <si>
    <t>QB13.7</t>
  </si>
  <si>
    <t>QB13.8</t>
  </si>
  <si>
    <t>QB13.9</t>
  </si>
  <si>
    <t>QB13.12</t>
  </si>
  <si>
    <t>QB20.1</t>
  </si>
  <si>
    <t>QB20.2</t>
  </si>
  <si>
    <t>QB20.3</t>
  </si>
  <si>
    <t>QB20.4</t>
  </si>
  <si>
    <t>QB20.5</t>
  </si>
  <si>
    <t>QB20.6</t>
  </si>
  <si>
    <t>QB20.7</t>
  </si>
  <si>
    <t>QB20.8</t>
  </si>
  <si>
    <t>QB20.9</t>
  </si>
  <si>
    <t>QB20.10</t>
  </si>
  <si>
    <t>QB20.12</t>
  </si>
  <si>
    <t>QB20.13</t>
  </si>
  <si>
    <t>QB21.1</t>
  </si>
  <si>
    <t>QB21.2</t>
  </si>
  <si>
    <t>QB21.3</t>
  </si>
  <si>
    <t>QB21.4</t>
  </si>
  <si>
    <t>QB21.5</t>
  </si>
  <si>
    <t>QB21.6</t>
  </si>
  <si>
    <t>QB21.7</t>
  </si>
  <si>
    <t>QB21.8</t>
  </si>
  <si>
    <t>QB21.9</t>
  </si>
  <si>
    <t>QB21.10</t>
  </si>
  <si>
    <t>QB21.12</t>
  </si>
  <si>
    <t>QB21.13</t>
  </si>
  <si>
    <t>QB23.1</t>
  </si>
  <si>
    <t>QB23.2</t>
  </si>
  <si>
    <t>QB23.3</t>
  </si>
  <si>
    <t>QB23.4</t>
  </si>
  <si>
    <t>QB23.5</t>
  </si>
  <si>
    <t>QB24.1</t>
  </si>
  <si>
    <t>QB24.2</t>
  </si>
  <si>
    <t>QB25.1</t>
  </si>
  <si>
    <t>QB25.2</t>
  </si>
  <si>
    <t>QB25.3</t>
  </si>
  <si>
    <t>QB30.1</t>
  </si>
  <si>
    <t>QB30.2</t>
  </si>
  <si>
    <t>QB30.3</t>
  </si>
  <si>
    <t>QB15.1</t>
  </si>
  <si>
    <t>QB15.2</t>
  </si>
  <si>
    <t>QB15.3</t>
  </si>
  <si>
    <t>id</t>
  </si>
  <si>
    <t># Factor</t>
  </si>
  <si>
    <t>Grande, mediana, pequeña, startups, microenterprise</t>
  </si>
  <si>
    <t>Software organization and team size</t>
  </si>
  <si>
    <t>Medium, Micro, small, startup</t>
  </si>
  <si>
    <t>Alimentos y bebidas</t>
  </si>
  <si>
    <t>Application Domain</t>
  </si>
  <si>
    <t>Agroindustria</t>
  </si>
  <si>
    <t>Comunicaciones</t>
  </si>
  <si>
    <t>YES</t>
  </si>
  <si>
    <t>Construcción e ingeniería</t>
  </si>
  <si>
    <t>Educación</t>
  </si>
  <si>
    <t>Energía, petróleo y gas</t>
  </si>
  <si>
    <t>Financiero</t>
  </si>
  <si>
    <t>Finca raíz</t>
  </si>
  <si>
    <t>Gobierno</t>
  </si>
  <si>
    <t>Legal</t>
  </si>
  <si>
    <t>Logística</t>
  </si>
  <si>
    <t>Manufactura</t>
  </si>
  <si>
    <t>Minería</t>
  </si>
  <si>
    <t>Salud y seguridad social</t>
  </si>
  <si>
    <t>Seguros</t>
  </si>
  <si>
    <t>Servicios de gestión empresarial</t>
  </si>
  <si>
    <t>Tecnologías de información y comunicaciones (TIC)</t>
  </si>
  <si>
    <t>Telecomunicaciones</t>
  </si>
  <si>
    <t>Turismo y entretenimiento</t>
  </si>
  <si>
    <t>Ninguno</t>
  </si>
  <si>
    <t>Quality models usage</t>
  </si>
  <si>
    <t>ISO 15504</t>
  </si>
  <si>
    <t>Aplicaciones para dispositivos móviles</t>
  </si>
  <si>
    <t>Kind of software developed</t>
  </si>
  <si>
    <t>Aplicaciones de escritorio</t>
  </si>
  <si>
    <t>Aplicaciones Web</t>
  </si>
  <si>
    <t>Aplicaciones para la inteligencia de negocios (BI)</t>
  </si>
  <si>
    <t>Aplicaciones  para analítica de datos</t>
  </si>
  <si>
    <t>Digital Content</t>
  </si>
  <si>
    <t>Sistemas de información para la gestión empresarial</t>
  </si>
  <si>
    <t>Software integrado en un dispositivo eléctrico</t>
  </si>
  <si>
    <t>Sistemas IoT</t>
  </si>
  <si>
    <t>Soluciones basadas en inteligencia artificial</t>
  </si>
  <si>
    <t>Realidad virtual y/o aumentada</t>
  </si>
  <si>
    <t>Videojuegos</t>
  </si>
  <si>
    <t>1-3, 4-5, 6-10, 11+</t>
  </si>
  <si>
    <t>Todos los miembros del equipo de software tienen mínimo nivel Senior</t>
  </si>
  <si>
    <t>Project team experience</t>
  </si>
  <si>
    <t>Los miembros del equipo tienen más nivel Senior que Junior/sin experiencia</t>
  </si>
  <si>
    <t>Los miembros del equipo tienen más nivel Junior/sin experiencia que Senior</t>
  </si>
  <si>
    <t>Todos los miembros del equipo de software tienen máximo nivel Junior</t>
  </si>
  <si>
    <t>Modelo en V</t>
  </si>
  <si>
    <t>Software development approach</t>
  </si>
  <si>
    <t>Modelo en cascada</t>
  </si>
  <si>
    <t>Modelo iterativo e incremental</t>
  </si>
  <si>
    <t>Modelo Espiral</t>
  </si>
  <si>
    <t>Feature driven development (FDD)</t>
  </si>
  <si>
    <t>Proceso Unificado (UP)</t>
  </si>
  <si>
    <t>Extreme Programming (XP)</t>
  </si>
  <si>
    <t>Desarrollo guiado por pruebas (TDD)</t>
  </si>
  <si>
    <t>Metodología Propia</t>
  </si>
  <si>
    <t>Orientado a objetos</t>
  </si>
  <si>
    <t>Orientado a aspectos</t>
  </si>
  <si>
    <t>Orientado a componentes</t>
  </si>
  <si>
    <t>Programación procedural</t>
  </si>
  <si>
    <t>Programación basada en restricciones</t>
  </si>
  <si>
    <t>Programación funcional</t>
  </si>
  <si>
    <t>Programación reactiva</t>
  </si>
  <si>
    <t>Programming language</t>
  </si>
  <si>
    <t>Visual Basic .NET</t>
  </si>
  <si>
    <t>Legislación</t>
  </si>
  <si>
    <t>Legal problems</t>
  </si>
  <si>
    <t>Temas contractuales</t>
  </si>
  <si>
    <t>Temas de la compañia</t>
  </si>
  <si>
    <t>Economica</t>
  </si>
  <si>
    <t>Economic feasibility</t>
  </si>
  <si>
    <t>Reconocimiento</t>
  </si>
  <si>
    <t>Reward and incentives</t>
  </si>
  <si>
    <t>Proceso</t>
  </si>
  <si>
    <t>Systematic reuse process</t>
  </si>
  <si>
    <t>Herramienta</t>
  </si>
  <si>
    <t>CASE Tools usage</t>
  </si>
  <si>
    <t>Medición</t>
  </si>
  <si>
    <t>Software reuse measurement</t>
  </si>
  <si>
    <t>Apoyo gerencia</t>
  </si>
  <si>
    <t>Managment commitment</t>
  </si>
  <si>
    <t>Entrenamiento</t>
  </si>
  <si>
    <t>Software reuse education</t>
  </si>
  <si>
    <t>Requisitos</t>
  </si>
  <si>
    <t>Development of assets for reuse</t>
  </si>
  <si>
    <t>Historias de Usuario</t>
  </si>
  <si>
    <t>Diseño de alto nivel (Arquitectura)</t>
  </si>
  <si>
    <t>Diseño detallado</t>
  </si>
  <si>
    <t>Código fuente</t>
  </si>
  <si>
    <t>Librerias</t>
  </si>
  <si>
    <t>Componentes de software</t>
  </si>
  <si>
    <t>Planes de prueba</t>
  </si>
  <si>
    <t>Casos de prueba</t>
  </si>
  <si>
    <t>Artefacto de despliegue</t>
  </si>
  <si>
    <t>Documentación del usuario</t>
  </si>
  <si>
    <t>Configuration management of the reusable assets</t>
  </si>
  <si>
    <t>Kind of reused assets</t>
  </si>
  <si>
    <t>HU</t>
  </si>
  <si>
    <t>Diseño alto</t>
  </si>
  <si>
    <t>Artefactos son desarrollados desde cero</t>
  </si>
  <si>
    <t>Origin of the reused assets</t>
  </si>
  <si>
    <t>Artefactos son copias mejoradas de trabajos existentes.</t>
  </si>
  <si>
    <t>Artefactos son desarrollados desde la reingeniería de productos existentes no necesariamente productos propios.</t>
  </si>
  <si>
    <t>Artefactos son trabajos de proyectos existentes sin modificar</t>
  </si>
  <si>
    <t>Artefactos comerciales comprados por la organización(COTS)</t>
  </si>
  <si>
    <t>Artefactos reutilizables son desarrollados antes de que un proyecto los necesite.</t>
  </si>
  <si>
    <t>Previous development of reusable assets</t>
  </si>
  <si>
    <t>Artefactos reutilizables son desarrollados justo en el momento que el proyecto los necesite</t>
  </si>
  <si>
    <t>No se desarrollan artefactos reutilizables.</t>
  </si>
  <si>
    <t>Rol</t>
  </si>
  <si>
    <t>Specific function in the software reuse process</t>
  </si>
  <si>
    <t>Equipo</t>
  </si>
  <si>
    <t>Independent reusable assets development team</t>
  </si>
  <si>
    <t>Certification</t>
  </si>
  <si>
    <t>Software certification process</t>
  </si>
  <si>
    <t>Repository</t>
  </si>
  <si>
    <t>Repository systems usage</t>
  </si>
  <si>
    <t>Product family approach</t>
  </si>
  <si>
    <t>Familia de productos</t>
  </si>
  <si>
    <t>Analisis de mercado</t>
  </si>
  <si>
    <t>Domain Engineering</t>
  </si>
  <si>
    <t>STARTUPS</t>
  </si>
  <si>
    <t xml:space="preserve">polr(formula = q18.1ord ~ QB4.1 + QB4.2 + QB4.3 + QB4.4 + QB4.5 + </t>
  </si>
  <si>
    <t xml:space="preserve">    QB4.8 + QB4.18 + QB4.19 + QB5.2 + QB5.4 + QB5.6 + QB5.7 + </t>
  </si>
  <si>
    <t xml:space="preserve">    QB7.1 + QB7.3 + QB7.5 + QB7.7 + QB9.3 + QB11.12 + QB11.14 + </t>
  </si>
  <si>
    <t xml:space="preserve">    QB11.15 + QB11.16 + QB12.1 + QB12.4 + QB12.6 + QB13.1 + QB13.2 + </t>
  </si>
  <si>
    <t xml:space="preserve">    QB13.3 + QB13.7 + QB13.11 + QB20.2 + QB20.6 + QB20.8 + QB20.9 + </t>
  </si>
  <si>
    <t xml:space="preserve">    QB20.10 + QB21.2 + QB21.4 + QB21.7 + QB21.8 + QB21.11 + QB21.12 + </t>
  </si>
  <si>
    <t xml:space="preserve">    QB23.2 + QB23.4 + QB24.2 + QB25.2 + QB30.3, data = dt_startups, </t>
  </si>
  <si>
    <t xml:space="preserve">    Hess = TRUE)</t>
  </si>
  <si>
    <t xml:space="preserve">           Value Std. Error  t value</t>
  </si>
  <si>
    <t>QB4.11    112.00     10.299   10.875</t>
  </si>
  <si>
    <t>QB4.21   -215.73     15.040  -14.344</t>
  </si>
  <si>
    <t>QB4.31     77.61     14.587    5.320</t>
  </si>
  <si>
    <t>QB4.41   -166.02      6.945  -23.903</t>
  </si>
  <si>
    <t>QB4.51    -87.19      5.905  -14.765</t>
  </si>
  <si>
    <t>QB4.81    281.32     24.764   11.360</t>
  </si>
  <si>
    <t>QB4.181   122.86     11.038   11.131</t>
  </si>
  <si>
    <t>QB4.191   237.72     10.526   22.583</t>
  </si>
  <si>
    <t>QB5.21   -203.88     16.988  -12.002</t>
  </si>
  <si>
    <t>QB5.41   -421.71      1.574 -267.981</t>
  </si>
  <si>
    <t>QB5.61   -432.67     11.389  -37.991</t>
  </si>
  <si>
    <t>QB5.71    134.42     27.882    4.821</t>
  </si>
  <si>
    <t>QB7.11    -46.62      7.761   -6.007</t>
  </si>
  <si>
    <t>QB7.31    132.39     10.926   12.117</t>
  </si>
  <si>
    <t>QB7.51    -68.22     15.044   -4.535</t>
  </si>
  <si>
    <t>QB7.71    -44.52      6.087   -7.314</t>
  </si>
  <si>
    <t>QB9.31   -190.40     16.415  -11.599</t>
  </si>
  <si>
    <t>QB11.121 -340.86     11.783  -28.927</t>
  </si>
  <si>
    <t>QB11.141 -265.32      6.291  -42.173</t>
  </si>
  <si>
    <t>QB11.151  158.72      9.881   16.064</t>
  </si>
  <si>
    <t>QB11.161 -101.31      5.958  -17.005</t>
  </si>
  <si>
    <t>QB12.11  -215.70     11.856  -18.193</t>
  </si>
  <si>
    <t>QB12.41  -167.91      9.154  -18.342</t>
  </si>
  <si>
    <t>QB12.61   217.25     21.796    9.967</t>
  </si>
  <si>
    <t>QB13.11   143.76     13.955   10.301</t>
  </si>
  <si>
    <t>QB13.21  -111.27     12.541   -8.873</t>
  </si>
  <si>
    <t>QB13.31  -145.19      5.921  -24.519</t>
  </si>
  <si>
    <t>QB13.71   127.12      9.275   13.706</t>
  </si>
  <si>
    <t>QB13.111  -86.77      6.647  -13.055</t>
  </si>
  <si>
    <t>QB20.21   167.91      8.508   19.736</t>
  </si>
  <si>
    <t>QB20.61    67.39      7.091    9.503</t>
  </si>
  <si>
    <t>QB20.81   115.75     10.078   11.486</t>
  </si>
  <si>
    <t>QB20.91  -212.74     11.150  -19.080</t>
  </si>
  <si>
    <t>QB20.101 -137.34     11.988  -11.457</t>
  </si>
  <si>
    <t>QB21.21  -106.69     14.396   -7.411</t>
  </si>
  <si>
    <t>QB21.41    91.90     10.261    8.956</t>
  </si>
  <si>
    <t>QB21.71  -113.66      7.472  -15.213</t>
  </si>
  <si>
    <t>QB21.81   -74.90      6.759  -11.082</t>
  </si>
  <si>
    <t>QB21.111  170.81     18.463    9.251</t>
  </si>
  <si>
    <t>QB21.121  141.57     14.630    9.677</t>
  </si>
  <si>
    <t>QB23.21   201.08     13.658   14.722</t>
  </si>
  <si>
    <t>QB23.41   187.46      9.110   20.576</t>
  </si>
  <si>
    <t>QB24.21   216.63     10.912   19.852</t>
  </si>
  <si>
    <t>QB25.21    42.26      5.695    7.420</t>
  </si>
  <si>
    <t>QB30.31   145.35     12.029   12.083</t>
  </si>
  <si>
    <t xml:space="preserve">                     Value     Std. Error t value  </t>
  </si>
  <si>
    <t>No success|Limited     -9.3622   15.1357    -0.6186</t>
  </si>
  <si>
    <t>Limited|Moderate        1.5689   14.3300     0.1095</t>
  </si>
  <si>
    <t>Moderate|Substancial   93.6568   11.9300     7.8505</t>
  </si>
  <si>
    <t>Substancial|Strong    197.0456    9.7970    20.1129</t>
  </si>
  <si>
    <t xml:space="preserve">Residual Deviance: 3.150178 </t>
  </si>
  <si>
    <t>AIC: 101.1502</t>
  </si>
  <si>
    <t>&gt; summary(OS_step)</t>
  </si>
  <si>
    <t>MICRO</t>
  </si>
  <si>
    <t>SMALL</t>
  </si>
  <si>
    <t>MEDIUM</t>
  </si>
  <si>
    <t>LARGE</t>
  </si>
  <si>
    <t xml:space="preserve">polr(formula = q18.1ord ~ QB4.2 + QB4.5 + QB4.6 + QB4.11 + QB4.12 + </t>
  </si>
  <si>
    <t xml:space="preserve">    QB5.7 + QB7.2 + QB7.8 + QB12.6 + QB13.6 + QB20.2 + QB20.6 + </t>
  </si>
  <si>
    <t xml:space="preserve">    QB21.5 + QB21.13 + QB30.3, data = dt_Microenterprise, Hess = TRUE)</t>
  </si>
  <si>
    <t xml:space="preserve">           Value Std. Error t value</t>
  </si>
  <si>
    <t>QB4.21     56.60      26.78   2.113</t>
  </si>
  <si>
    <t>QB4.51     91.52      40.64   2.252</t>
  </si>
  <si>
    <t>QB4.61    -76.31      31.95  -2.388</t>
  </si>
  <si>
    <t>QB4.111   -79.14      36.17  -2.188</t>
  </si>
  <si>
    <t>QB4.121    15.43      13.38   1.153</t>
  </si>
  <si>
    <t>QB5.71     68.64      31.03   2.212</t>
  </si>
  <si>
    <t>QB7.21    -82.90      34.17  -2.427</t>
  </si>
  <si>
    <t>QB7.81    147.83      62.20   2.377</t>
  </si>
  <si>
    <t>QB12.61   113.46      52.20   2.174</t>
  </si>
  <si>
    <t>QB13.61   -56.00      36.02  -1.555</t>
  </si>
  <si>
    <t>QB20.21    79.71      34.83   2.288</t>
  </si>
  <si>
    <t>QB20.61   106.25      44.82   2.371</t>
  </si>
  <si>
    <t>QB21.51   -20.61      15.10  -1.365</t>
  </si>
  <si>
    <t>QB21.131 -125.44      61.09  -2.053</t>
  </si>
  <si>
    <t>QB30.31   -98.19      42.75  -2.297</t>
  </si>
  <si>
    <t>No success|Limited    -17.1059   14.8261    -1.1538</t>
  </si>
  <si>
    <t>Limited|Moderate       -5.5738   10.9777    -0.5077</t>
  </si>
  <si>
    <t>Moderate|Substancial    3.8839    6.7353     0.5767</t>
  </si>
  <si>
    <t>Substancial|Strong     82.1446   35.0273     2.3452</t>
  </si>
  <si>
    <t xml:space="preserve">Residual Deviance: 1.02876 </t>
  </si>
  <si>
    <t>&gt; summary(SO_step)</t>
  </si>
  <si>
    <t>&gt; summary(OO_step)</t>
  </si>
  <si>
    <t>AIC: 39.02876</t>
  </si>
  <si>
    <t xml:space="preserve">polr(formula = q18.1ord ~ QB4.3 + QB4.9 + QB4.11 + QB4.14 + QB4.16 + </t>
  </si>
  <si>
    <t xml:space="preserve">    QB4.17 + QB5.1 + QB7.3 + QB7.8 + QB7.9 + QB9.2 + QB11.5 + </t>
  </si>
  <si>
    <t xml:space="preserve">    QB11.16 + QB12.1 + QB12.2 + QB12.4 + QB12.6 + QB13.5 + QB13.6 + </t>
  </si>
  <si>
    <t xml:space="preserve">    QB15.2 + QB20.2 + QB20.6 + QB20.7 + QB20.8 + QB20.13 + QB21.2 + </t>
  </si>
  <si>
    <t xml:space="preserve">    QB21.5 + QB21.8 + QB21.11 + QB25.1, data = dt_Small, Hess = TRUE)</t>
  </si>
  <si>
    <t>QB4.31    122.65     16.188   7.576</t>
  </si>
  <si>
    <t>QB4.91    175.73      6.787  25.893</t>
  </si>
  <si>
    <t>QB4.111   -91.31      7.312 -12.488</t>
  </si>
  <si>
    <t>QB4.141  -321.27     10.161 -31.617</t>
  </si>
  <si>
    <t>QB4.161  -318.99      4.686 -68.074</t>
  </si>
  <si>
    <t>QB4.171   110.54      9.491  11.647</t>
  </si>
  <si>
    <t>QB5.11   -214.42      6.707 -31.969</t>
  </si>
  <si>
    <t>QB7.31    -79.61      7.339 -10.847</t>
  </si>
  <si>
    <t>QB7.81   -107.02      8.424 -12.703</t>
  </si>
  <si>
    <t>QB7.91    255.52     14.425  17.713</t>
  </si>
  <si>
    <t>QB9.21    181.84      8.210  22.148</t>
  </si>
  <si>
    <t>QB11.51  -174.36     24.228  -7.197</t>
  </si>
  <si>
    <t>QB11.161  274.55      5.661  48.498</t>
  </si>
  <si>
    <t>QB12.11    78.16      9.045   8.641</t>
  </si>
  <si>
    <t>QB12.21  -175.47     21.935  -7.999</t>
  </si>
  <si>
    <t>QB12.41  -152.34      9.353 -16.289</t>
  </si>
  <si>
    <t>QB12.61   232.21     20.397  11.384</t>
  </si>
  <si>
    <t>QB13.51  -179.39      6.703 -26.763</t>
  </si>
  <si>
    <t>QB13.61   130.33     12.371  10.535</t>
  </si>
  <si>
    <t>QB15.21   123.69     10.978  11.267</t>
  </si>
  <si>
    <t>QB20.21   -59.87      5.639 -10.616</t>
  </si>
  <si>
    <t>QB20.61   148.41      7.532  19.705</t>
  </si>
  <si>
    <t>QB20.71  -134.98      5.021 -26.881</t>
  </si>
  <si>
    <t>QB20.81   253.47      8.355  30.337</t>
  </si>
  <si>
    <t>QB20.131 -177.68      5.780 -30.742</t>
  </si>
  <si>
    <t>QB21.21   100.36      4.523  22.186</t>
  </si>
  <si>
    <t>QB21.51   -64.80     10.318  -6.280</t>
  </si>
  <si>
    <t>QB21.81   -77.12      6.402 -12.046</t>
  </si>
  <si>
    <t>QB21.111 -229.69     12.077 -19.019</t>
  </si>
  <si>
    <t>QB25.11   240.15      9.275  25.892</t>
  </si>
  <si>
    <t>No success|Limited    -97.3532   26.6801    -3.6489</t>
  </si>
  <si>
    <t>Limited|Moderate      -90.0177   25.9387    -3.4704</t>
  </si>
  <si>
    <t>Moderate|Substancial  -82.3976   25.4231    -3.2411</t>
  </si>
  <si>
    <t>Substancial|Strong    103.6845   25.8215     4.0154</t>
  </si>
  <si>
    <t xml:space="preserve">Residual Deviance: 2.235111 </t>
  </si>
  <si>
    <t xml:space="preserve">AIC: 70.23511 </t>
  </si>
  <si>
    <t xml:space="preserve">polr(formula = q18.1ord ~ QB4.3 + QB4.5 + QB4.12 + QB4.17 + QB4.19 + </t>
  </si>
  <si>
    <t xml:space="preserve">    QB7.2 + QB7.6 + QB7.7 + QB7.8 + QB7.10 + QB9.1 + QB11.1 + </t>
  </si>
  <si>
    <t xml:space="preserve">    QB11.3 + QB11.5 + QB11.14 + QB11.15 + QB11.16 + QB12.5 + </t>
  </si>
  <si>
    <t xml:space="preserve">    QB12.6 + QB13.2 + QB13.7 + QB13.9 + QB13.11 + QB20.2 + QB20.5 + </t>
  </si>
  <si>
    <t xml:space="preserve">    QB20.7 + QB20.13 + QB21.3 + QB21.4 + QB21.6 + QB21.8 + QB21.9 + </t>
  </si>
  <si>
    <t xml:space="preserve">    QB23.1 + QB23.3 + QB25.2, data = dt_Medium, Hess = TRUE)</t>
  </si>
  <si>
    <t xml:space="preserve">           Value Std. Error    t value</t>
  </si>
  <si>
    <t>QB4.31    -59.13  2.792e+01 -2.118e+00</t>
  </si>
  <si>
    <t>QB4.51   -102.64  1.574e+01 -6.520e+00</t>
  </si>
  <si>
    <t>QB4.121   -91.46  2.701e+01 -3.386e+00</t>
  </si>
  <si>
    <t>QB4.171   163.31  1.069e+01  1.528e+01</t>
  </si>
  <si>
    <t>QB4.191  -112.49  2.817e+01 -3.993e+00</t>
  </si>
  <si>
    <t>QB7.21   -107.50  1.261e+01 -8.522e+00</t>
  </si>
  <si>
    <t>QB7.61    245.03  1.496e+01  1.637e+01</t>
  </si>
  <si>
    <t>QB7.71    126.87  1.297e+01  9.779e+00</t>
  </si>
  <si>
    <t>QB7.81    268.73  2.581e+01  1.041e+01</t>
  </si>
  <si>
    <t>QB7.101  -294.09  1.896e+01 -1.552e+01</t>
  </si>
  <si>
    <t>QB9.11    136.96  3.444e+01  3.977e+00</t>
  </si>
  <si>
    <t>QB11.11    91.95  1.981e+01  4.642e+00</t>
  </si>
  <si>
    <t>QB11.31   213.11  1.603e+01  1.329e+01</t>
  </si>
  <si>
    <t>QB11.51  -236.64  9.905e+00 -2.389e+01</t>
  </si>
  <si>
    <t>QB11.141  149.82  1.594e+01  9.401e+00</t>
  </si>
  <si>
    <t>QB11.151  197.94  2.088e+01  9.478e+00</t>
  </si>
  <si>
    <t>QB11.161  -88.13  1.567e+01 -5.625e+00</t>
  </si>
  <si>
    <t>QB12.51  -106.28  2.196e+01 -4.840e+00</t>
  </si>
  <si>
    <t>QB12.61  -224.98  2.445e+01 -9.201e+00</t>
  </si>
  <si>
    <t>QB13.21  -242.02  2.319e+01 -1.044e+01</t>
  </si>
  <si>
    <t>QB13.71   164.59  1.790e+01  9.194e+00</t>
  </si>
  <si>
    <t>QB13.91   -87.52  1.529e+01 -5.724e+00</t>
  </si>
  <si>
    <t>QB13.111 -213.39  1.213e+01 -1.759e+01</t>
  </si>
  <si>
    <t>QB20.21    97.18  2.011e+01  4.833e+00</t>
  </si>
  <si>
    <t>QB20.51   207.13  1.582e+01  1.310e+01</t>
  </si>
  <si>
    <t>QB20.71  -181.86  2.038e+01 -8.924e+00</t>
  </si>
  <si>
    <t>QB20.131 -360.17  1.285e-13 -2.803e+15</t>
  </si>
  <si>
    <t>QB21.31   166.52  2.373e+01  7.019e+00</t>
  </si>
  <si>
    <t>QB21.41   -56.47  2.151e+01 -2.625e+00</t>
  </si>
  <si>
    <t>QB21.61    95.85  1.497e+01  6.402e+00</t>
  </si>
  <si>
    <t>QB21.81   -90.28  1.841e+01 -4.904e+00</t>
  </si>
  <si>
    <t>QB21.91    54.93  1.368e+01  4.014e+00</t>
  </si>
  <si>
    <t>QB23.11   -58.95  2.075e+01 -2.841e+00</t>
  </si>
  <si>
    <t>QB23.31    88.46  1.989e+01  4.447e+00</t>
  </si>
  <si>
    <t>QB25.21   -85.53  1.548e+01 -5.524e+00</t>
  </si>
  <si>
    <t xml:space="preserve">                     Value         Std. Error    t value      </t>
  </si>
  <si>
    <t>No success|Limited   -9.365560e+01  2.749060e+01 -3.406800e+00</t>
  </si>
  <si>
    <t>Limited|Moderate     -8.460320e+01  2.690070e+01 -3.145000e+00</t>
  </si>
  <si>
    <t>Moderate|Substancial -7.306760e+01  3.010320e+01 -2.427200e+00</t>
  </si>
  <si>
    <t>Substancial|Strong    1.388435e+02  2.417230e+01  5.743900e+00</t>
  </si>
  <si>
    <t xml:space="preserve">Residual Deviance: 0.6611304 </t>
  </si>
  <si>
    <t>AIC: 78.66113</t>
  </si>
  <si>
    <t>&gt; summary(SS_step)</t>
  </si>
  <si>
    <t xml:space="preserve">polr(formula = Q18.1 ~ QB4.1 + QB4.5 + QB4.10 + QB4.14 + QB4.18 + </t>
  </si>
  <si>
    <t xml:space="preserve">    QB5.1 + QB5.4 + QB5.7 + QB7.2 + QB7.7 + QB7.8 + QB7.9 + QB7.10 + </t>
  </si>
  <si>
    <t xml:space="preserve">    QB9.1 + QB9.3 + QB11.6 + QB11.11 + QB11.12 + QB11.13 + QB11.15 + </t>
  </si>
  <si>
    <t xml:space="preserve">    QB12.1 + QB12.2 + QB12.5 + QB13.5 + QB15.2 + QB20.2 + QB20.4 + </t>
  </si>
  <si>
    <t xml:space="preserve">    QB20.7 + QB20.8 + QB20.11 + QB20.12 + QB21.3 + QB21.9 + QB21.10 + </t>
  </si>
  <si>
    <t xml:space="preserve">    QB23.1 + QB23.4 + QB24.1 + QB25.1, data = dt_Medium, Hess = TRUE)</t>
  </si>
  <si>
    <t xml:space="preserve">          Value Std. Error    t value</t>
  </si>
  <si>
    <t>QB4.11   -211.9  1.365e+01 -1.553e+01</t>
  </si>
  <si>
    <t>QB4.51   -314.1  2.208e+01 -1.423e+01</t>
  </si>
  <si>
    <t>QB4.101   843.9  2.827e-11  2.985e+13</t>
  </si>
  <si>
    <t>QB4.141  -272.5  1.525e+01 -1.787e+01</t>
  </si>
  <si>
    <t>QB4.181  -427.9  1.599e+01 -2.676e+01</t>
  </si>
  <si>
    <t>QB5.11    153.9  1.713e+01  8.983e+00</t>
  </si>
  <si>
    <t>QB5.41   -131.3  2.486e+01 -5.282e+00</t>
  </si>
  <si>
    <t>QB5.71    196.5  1.496e+01  1.314e+01</t>
  </si>
  <si>
    <t>QB7.21   -213.5  1.622e+01 -1.316e+01</t>
  </si>
  <si>
    <t>QB7.71   -177.3  7.699e+00 -2.303e+01</t>
  </si>
  <si>
    <t>QB7.81    454.2  1.251e+01  3.631e+01</t>
  </si>
  <si>
    <t>QB7.91    390.7  1.805e+01  2.164e+01</t>
  </si>
  <si>
    <t>QB7.101  -368.5  2.432e+01 -1.515e+01</t>
  </si>
  <si>
    <t>QB9.11   -120.3  1.423e+01 -8.456e+00</t>
  </si>
  <si>
    <t>QB9.31   -185.1  1.174e+01 -1.576e+01</t>
  </si>
  <si>
    <t>QB11.61   191.0  1.902e+01  1.004e+01</t>
  </si>
  <si>
    <t>QB11.111  470.1  4.770e+01  9.855e+00</t>
  </si>
  <si>
    <t>QB11.121   64.2  1.216e+01  5.281e+00</t>
  </si>
  <si>
    <t>QB11.131 -542.0  3.891e+01 -1.393e+01</t>
  </si>
  <si>
    <t>QB11.151  254.5  1.157e+01  2.200e+01</t>
  </si>
  <si>
    <t>QB12.11  -336.4  1.361e+01 -2.472e+01</t>
  </si>
  <si>
    <t>QB12.21  -418.9  1.427e+01 -2.935e+01</t>
  </si>
  <si>
    <t>QB12.51   637.2  2.989e+01  2.132e+01</t>
  </si>
  <si>
    <t>QB13.51   228.5  2.109e+01  1.084e+01</t>
  </si>
  <si>
    <t>QB15.21  -386.0  1.381e+01 -2.795e+01</t>
  </si>
  <si>
    <t>QB20.21  -381.4  1.737e+01 -2.196e+01</t>
  </si>
  <si>
    <t>QB20.41   507.2  9.212e+00  5.506e+01</t>
  </si>
  <si>
    <t>QB20.71   364.1  1.207e+01  3.017e+01</t>
  </si>
  <si>
    <t>QB20.81   463.6  1.568e+01  2.957e+01</t>
  </si>
  <si>
    <t>QB20.111 -170.9  2.454e+01 -6.966e+00</t>
  </si>
  <si>
    <t>QB20.121  140.7  7.813e+00  1.801e+01</t>
  </si>
  <si>
    <t>QB21.31  -111.6  3.019e+01 -3.695e+00</t>
  </si>
  <si>
    <t>QB21.91  -500.5  1.287e+01 -3.889e+01</t>
  </si>
  <si>
    <t>QB21.101  285.9  1.098e+01  2.604e+01</t>
  </si>
  <si>
    <t>QB23.11   122.7  1.031e+01  1.190e+01</t>
  </si>
  <si>
    <t>QB23.41  -138.1  1.463e+01 -9.439e+00</t>
  </si>
  <si>
    <t>QB24.11   270.2  2.125e+01  1.271e+01</t>
  </si>
  <si>
    <t>QB25.11  -462.0  1.181e+01 -3.911e+01</t>
  </si>
  <si>
    <t xml:space="preserve">                    Value         Std. Error    t value      </t>
  </si>
  <si>
    <t>Limited|Moderate    -4.025166e+02  9.987200e+00 -4.030330e+01</t>
  </si>
  <si>
    <t>Moderate|No success -3.876146e+02  2.175320e+01 -1.781870e+01</t>
  </si>
  <si>
    <t>No success|Strong   -3.638640e+02  1.844630e+01 -1.972550e+01</t>
  </si>
  <si>
    <t>Strong|Substancial  -2.685932e+02  1.562370e+01 -1.719140e+01</t>
  </si>
  <si>
    <t xml:space="preserve">Residual Deviance: 2.027958 </t>
  </si>
  <si>
    <t xml:space="preserve">AIC: 86.02796 </t>
  </si>
  <si>
    <t xml:space="preserve">multinom(formula = Q18.1 ~ OQ16.1 + OQ16.2 + OQ16.3 + OQ16.4 + </t>
  </si>
  <si>
    <t xml:space="preserve">    OQ16.5 + OQ17.1 + OQ17.2 + OQ22.1 + OQ22.2 + OQ22.3 + OQ22.4 + </t>
  </si>
  <si>
    <t xml:space="preserve">    OQ22.5 + +OQ22.6 + OQ27 + OQ28 + OQ31.1 + QB4.1 + QB4.2 + </t>
  </si>
  <si>
    <t xml:space="preserve">    QB4.3 + QB4.4 + QB4.5 + QB4.6 + QB4.7 + QB4.8 + QB4.9 + QB4.10 + </t>
  </si>
  <si>
    <t xml:space="preserve">    QB4.11 + QB4.12 + QB4.13 + QB4.14 + QB4.15 + QB4.16 + QB4.17 + </t>
  </si>
  <si>
    <t xml:space="preserve">    QB4.18 + QB4.19 + QB5.1 + QB5.2 + QB5.3 + QB5.4 + QB5.5 + </t>
  </si>
  <si>
    <t xml:space="preserve">    QB5.6 + QB5.7 + QB7.1 + QB7.2 + QB7.3 + QB7.4 + QB7.5 + QB7.6 + </t>
  </si>
  <si>
    <t xml:space="preserve">    QB7.7 + QB7.8 + QB7.9 + QB7.10 + QB7.11 + QB9.1 + QB9.2 + </t>
  </si>
  <si>
    <t xml:space="preserve">    QB9.3 + QB9.4 + QB11.1 + QB11.2 + QB11.3 + QB11.4 + QB11.5 + </t>
  </si>
  <si>
    <t xml:space="preserve">    QB11.6 + QB11.11 + QB11.12 + QB11.13 + QB11.14 + QB11.15 + </t>
  </si>
  <si>
    <t xml:space="preserve">    QB11.16 + QB12.1 + QB12.2 + QB12.3 + QB12.4 + QB12.5 + QB12.6 + </t>
  </si>
  <si>
    <t xml:space="preserve">    QB12.7 + QB13.1 + QB13.2 + QB13.3 + QB13.4 + QB13.5 + QB13.6 + </t>
  </si>
  <si>
    <t xml:space="preserve">    QB13.7 + QB13.8 + QB13.9 + QB13.11 + QB15.1 + QB15.2 + QB20.1 + </t>
  </si>
  <si>
    <t xml:space="preserve">    QB20.2 + QB20.3 + QB20.4 + QB20.5 + QB20.6 + QB20.7 + QB20.8 + </t>
  </si>
  <si>
    <t xml:space="preserve">    QB20.9 + QB20.10 + QB20.11 + QB20.12 + QB20.13 + QB21.1 + </t>
  </si>
  <si>
    <t xml:space="preserve">    QB21.2 + QB21.3 + QB21.4 + QB21.5 + QB21.6 + QB21.7 + QB21.8 + </t>
  </si>
  <si>
    <t xml:space="preserve">    QB21.9 + QB21.10 + QB21.11 + QB21.12 + QB21.13 + QB23.1 + </t>
  </si>
  <si>
    <t xml:space="preserve">    QB23.2 + QB23.3 + QB23.4 + QB23.5 + QB24.1 + QB24.2 + QB25.1 + </t>
  </si>
  <si>
    <t xml:space="preserve">    QB25.2 + QB30.3, data = dt_Large, Hess = TRUE)</t>
  </si>
  <si>
    <t xml:space="preserve">            (Intercept)   OQ16.1.L  OQ16.1.Q  OQ16.1.C  OQ16.1^4</t>
  </si>
  <si>
    <t>No success     3.494666 -0.2134738  2.532302  2.023632  1.278189</t>
  </si>
  <si>
    <t>Strong         0.100466  4.5292413  5.291175  5.294956  1.203028</t>
  </si>
  <si>
    <t>Substancial    3.379458 -0.5527300 -3.036286 -6.080492 -3.094666</t>
  </si>
  <si>
    <t xml:space="preserve">             OQ16.2.L   OQ16.2.Q   OQ16.2.C  OQ16.2^4   OQ16.3.L</t>
  </si>
  <si>
    <t>No success  -2.669568  0.3313098  0.5266296  1.409875 -1.2494727</t>
  </si>
  <si>
    <t>Strong       1.479761  1.7451369 -0.5387418 -3.029411 -0.3051317</t>
  </si>
  <si>
    <t>Substancial -0.203038 -0.9724790  1.2934101  1.847574  4.2085855</t>
  </si>
  <si>
    <t xml:space="preserve">             OQ16.3.Q   OQ16.3.C   OQ16.3^4   OQ16.4.L  OQ16.4.Q</t>
  </si>
  <si>
    <t>No success  -2.166618  0.8755238  0.8026011  0.2395250 -1.156722</t>
  </si>
  <si>
    <t>Strong      -3.259877 -5.1065975  0.1929284 -1.0629824 -3.217451</t>
  </si>
  <si>
    <t>Substancial  3.686929 -0.9709061 -1.0685521  0.0765492 -3.520775</t>
  </si>
  <si>
    <t xml:space="preserve">             OQ16.4.C   OQ16.4^4   OQ16.5.L    OQ16.5.Q   OQ16.5.C</t>
  </si>
  <si>
    <t>No success  -1.264603 -2.7530553 -1.1687372 -1.91575095 -0.4005883</t>
  </si>
  <si>
    <t>Strong      -2.904219  0.9121521  1.0646789  3.21085561 -1.1608040</t>
  </si>
  <si>
    <t>Substancial -3.796932  0.4497920  0.8223113 -0.09030004 -1.5906194</t>
  </si>
  <si>
    <t xml:space="preserve">             OQ16.5^4  OQ17.1.L    OQ17.1.Q   OQ17.1.C  OQ17.1^4</t>
  </si>
  <si>
    <t>No success  -1.183952 -1.824362  0.01581173 -0.1047335 0.4582227</t>
  </si>
  <si>
    <t>Strong       1.517496  1.484499 -1.78313790  0.6202197 0.7456196</t>
  </si>
  <si>
    <t>Substancial  1.932195  1.139746 -3.33269136  1.1973274 0.3455418</t>
  </si>
  <si>
    <t xml:space="preserve">              OQ17.2.L   OQ17.2.Q    OQ17.2.C   OQ17.2^4  OQ22.1.L</t>
  </si>
  <si>
    <t>No success  -1.9689755  0.7053831 -3.07589551  0.2368058 -1.005978</t>
  </si>
  <si>
    <t>Strong       2.1905414  1.1607582  1.47161803 -2.1699988 -2.565478</t>
  </si>
  <si>
    <t>Substancial  0.8452555 -3.0270135 -0.03031385 -4.9950669  1.434472</t>
  </si>
  <si>
    <t xml:space="preserve">              OQ22.1.Q   OQ22.1.C   OQ22.1^4  OQ22.2.L    OQ22.2.Q</t>
  </si>
  <si>
    <t>No success   2.9689150 -0.1564425 -2.1810175 -1.841545  0.67423217</t>
  </si>
  <si>
    <t>Strong       3.3644444  3.6217658  0.6976339 -1.626677  0.44272529</t>
  </si>
  <si>
    <t>Substancial -0.1137581  1.9055162 -1.2116212 -2.175254 -0.02490681</t>
  </si>
  <si>
    <t xml:space="preserve">              OQ22.2.C   OQ22.2^4  OQ22.3.L   OQ22.3.Q    OQ22.3.C</t>
  </si>
  <si>
    <t>No success  -0.1496441 -0.2451173 -4.254625  0.1487448 -0.05849091</t>
  </si>
  <si>
    <t>Strong       0.9733395  0.8782989  2.970550  0.6786772  3.93504364</t>
  </si>
  <si>
    <t>Substancial -0.3737456  1.8614394 -2.555326 -0.3786721  1.43868804</t>
  </si>
  <si>
    <t xml:space="preserve">              OQ22.3^4   OQ22.4.L  OQ22.4.Q  OQ22.4.C   OQ22.4^4</t>
  </si>
  <si>
    <t>No success   0.5050771 -0.9704288 0.9556475 -1.307142  1.0260735</t>
  </si>
  <si>
    <t>Strong      -0.9708736 -1.3239699 0.5676594 -2.414951  0.7927939</t>
  </si>
  <si>
    <t>Substancial  2.6483266  2.3339837 0.9978262  1.280655 -1.3094255</t>
  </si>
  <si>
    <t xml:space="preserve">               OQ22.5.L  OQ22.5.Q  OQ22.5.C  OQ22.5^4     OQ22.6.L</t>
  </si>
  <si>
    <t>No success  -1.15056615  1.010827 -2.640770  1.948941  0.002282955</t>
  </si>
  <si>
    <t>Strong      -0.01887376 -2.580572 -2.585224 -1.466714 -2.908501411</t>
  </si>
  <si>
    <t>Substancial -0.27861575 -4.670183 -2.820920  4.871031  3.023526184</t>
  </si>
  <si>
    <t xml:space="preserve">             OQ22.6.Q   OQ22.6.C   OQ22.6^4     OQ27.L     OQ27.Q</t>
  </si>
  <si>
    <t>No success   3.198471 -0.3055456  1.5806612 -1.6207287 -0.2802622</t>
  </si>
  <si>
    <t>Strong      -2.716264 -2.3368988 -0.3430615  1.7966202  1.1334231</t>
  </si>
  <si>
    <t>Substancial  2.291254 -0.5955545  0.8285343 -0.7554373  0.0915991</t>
  </si>
  <si>
    <t xml:space="preserve">               OQ27.C    OQ27^4     OQ28.L    OQ28.Q     OQ28.C</t>
  </si>
  <si>
    <t>No success   1.458108  1.379565  0.9457909 -1.208783 -0.3275946</t>
  </si>
  <si>
    <t>Strong       1.604470 -1.058083  1.7836221  2.508216  3.5522768</t>
  </si>
  <si>
    <t>Substancial -1.927062  2.815743 -0.6757859 -2.477044 -4.1772153</t>
  </si>
  <si>
    <t xml:space="preserve">                OQ28^4   OQ31.1.L   OQ31.1.Q  OQ31.1.C   OQ31.1^4</t>
  </si>
  <si>
    <t>No success   3.0966170 -0.6613628  1.3139053 -1.825090 -2.7863923</t>
  </si>
  <si>
    <t>Strong      -0.4117933 -0.3408671 -0.5565479 -2.362100 -1.4080481</t>
  </si>
  <si>
    <t>Substancial  2.7085333  0.0499243  3.4027189  1.829223 -0.2522372</t>
  </si>
  <si>
    <t xml:space="preserve">              QB4.11      QB4.21     QB4.31     QB4.41    QB4.51</t>
  </si>
  <si>
    <t>No success  0.204161 -0.92196674 -2.1757799 -0.6473571 -1.562528</t>
  </si>
  <si>
    <t>Strong      1.300232  2.50237197 -0.1737973  2.8450340  5.010950</t>
  </si>
  <si>
    <t>Substancial 1.429329 -0.07630487 -3.5739059  0.1685885 -4.060012</t>
  </si>
  <si>
    <t xml:space="preserve">                QB4.61    QB4.71      QB4.81    QB4.91    QB4.101</t>
  </si>
  <si>
    <t>No success   0.5934121 1.6517760 -0.09734939 2.8445570 -0.4784997</t>
  </si>
  <si>
    <t>Strong      -0.5669341 0.1726026 -0.18432847 0.8094246  1.6744109</t>
  </si>
  <si>
    <t>Substancial  1.7368485 0.5391537  0.19113839 2.1593029 -0.0786665</t>
  </si>
  <si>
    <t xml:space="preserve">              QB4.111    QB4.121     QB4.131    QB4.141     QB4.151</t>
  </si>
  <si>
    <t>No success  1.2675709  0.8770246 -0.11012820 -2.0440500 -0.09762820</t>
  </si>
  <si>
    <t>Strong      1.6653918  2.5767300  1.05744573  3.1914368 -1.77323311</t>
  </si>
  <si>
    <t>Substancial 0.7457727 -2.2982955  0.01495534 -0.3115603  0.02322387</t>
  </si>
  <si>
    <t xml:space="preserve">              QB4.161   QB4.171  QB4.181   QB4.191   QB5.11     QB5.21</t>
  </si>
  <si>
    <t>No success  -0.881651 2.2532545 4.142228 -1.033755 2.838057  2.1998559</t>
  </si>
  <si>
    <t>Strong       2.045224 0.6590035 1.128622  1.226955 1.083329 -0.8107607</t>
  </si>
  <si>
    <t>Substancial  1.347145 2.7014935 3.813387 -3.288398 1.510314  0.4159268</t>
  </si>
  <si>
    <t xml:space="preserve">                QB5.31    QB5.41     QB5.51      QB5.61   QB5.71</t>
  </si>
  <si>
    <t>No success   0.1260835 -1.244568 -0.4766066 -3.27079169 1.858291</t>
  </si>
  <si>
    <t>Strong      -0.7522152  1.483684 -0.3950254  0.03230127 1.679916</t>
  </si>
  <si>
    <t>Substancial  1.7407011 -1.760992 -0.7526305 -2.82174246 2.043284</t>
  </si>
  <si>
    <t xml:space="preserve">                QB7.11     QB7.21    QB7.31    QB7.41   QB7.51    QB7.61</t>
  </si>
  <si>
    <t>No success  -1.8160888  0.6234973 -3.234614 0.3354032 -1.51895 -1.091260</t>
  </si>
  <si>
    <t>Strong      -4.7177713 -2.6400578  1.389822 0.5465984  1.80207  3.574028</t>
  </si>
  <si>
    <t>Substancial -0.6681174  1.0133572 -3.618849 5.3280744 -1.47616 -3.671984</t>
  </si>
  <si>
    <t xml:space="preserve">              QB7.71    QB7.81     QB7.91   QB7.101    QB7.111</t>
  </si>
  <si>
    <t>No success  1.187648 1.4073321 -2.0414508 -1.888533 0.18821967</t>
  </si>
  <si>
    <t>Strong      1.819176 0.3084656 -4.3516145 -1.986242 0.04733157</t>
  </si>
  <si>
    <t>Substancial 3.720750 3.6939852 -0.3829785 -2.234678 0.14945316</t>
  </si>
  <si>
    <t xml:space="preserve">                QB9.11     QB9.21    QB9.31     QB9.41  QB11.11</t>
  </si>
  <si>
    <t>No success   0.5764774 -0.4074863  2.034072  0.2137669 2.839577</t>
  </si>
  <si>
    <t>Strong      -2.7582058 -1.3989748  3.190239  0.5295907 1.606739</t>
  </si>
  <si>
    <t>Substancial  2.0105155  3.0758828 -1.317207 -0.7331334 1.818334</t>
  </si>
  <si>
    <t xml:space="preserve">               QB11.21    QB11.31  QB11.41   QB11.51    QB11.61</t>
  </si>
  <si>
    <t>No success  -1.1451789 -0.2546157 1.119711 0.5718100 -0.7844559</t>
  </si>
  <si>
    <t>Strong       1.3768390  2.5170910 1.819455 0.2350363 -4.1060768</t>
  </si>
  <si>
    <t>Substancial  0.2150405  0.5367789 1.669064 0.8774152  0.5433511</t>
  </si>
  <si>
    <t xml:space="preserve">              QB11.111  QB11.121    QB11.131   QB11.141  QB11.151</t>
  </si>
  <si>
    <t>No success  -0.3160593 -3.083626  0.04011068 -0.8285273 -2.610530</t>
  </si>
  <si>
    <t>Strong      -3.2148176 -2.831223 -2.08719813 -0.4976671 -2.003091</t>
  </si>
  <si>
    <t>Substancial -0.1424392  2.969136  1.45499585 -3.3951850 -2.404346</t>
  </si>
  <si>
    <t xml:space="preserve">             QB11.161   QB12.11    QB12.21   QB12.31    QB12.41</t>
  </si>
  <si>
    <t>No success   2.249594  1.155168  2.6498314 -1.050401  0.6426243</t>
  </si>
  <si>
    <t>Strong       3.663793 -3.079481  1.9626588  1.172006 -0.5437510</t>
  </si>
  <si>
    <t>Substancial -8.524969  1.352162 -0.8468239 -1.310808  2.9309651</t>
  </si>
  <si>
    <t xml:space="preserve">              QB12.51   QB12.61    QB12.71    QB13.11    QB13.21</t>
  </si>
  <si>
    <t>No success   2.123678  2.342032 -0.3210827  0.1107924 -0.1564734</t>
  </si>
  <si>
    <t>Strong       1.995699  2.035047 -2.9801918  1.2836018  0.8632404</t>
  </si>
  <si>
    <t>Substancial -1.174723 -2.215794  2.2742022 -0.7123574 -3.3705357</t>
  </si>
  <si>
    <t xml:space="preserve">               QB13.31   QB13.41    QB13.51    QB13.61    QB13.71</t>
  </si>
  <si>
    <t>No success  -0.2073924  1.028069  0.7272274  0.3371898 -0.1431498</t>
  </si>
  <si>
    <t>Strong       0.1667269 -2.905226 -4.2357704 -3.9527121 -1.9327168</t>
  </si>
  <si>
    <t>Substancial -1.9410332  1.069051  2.3347787  0.6425806  2.9870690</t>
  </si>
  <si>
    <t xml:space="preserve">               QB13.81     QB13.91   QB13.111    QB15.11   QB15.21</t>
  </si>
  <si>
    <t>No success   0.6046183 -0.06859227 -0.4495753  1.9910743 0.7951371</t>
  </si>
  <si>
    <t>Strong       4.6484404  5.72186191 -1.6749750 -0.3225913 2.6400753</t>
  </si>
  <si>
    <t>Substancial -1.6359220 -3.40033293 -0.1638612 -0.8361405 0.2944844</t>
  </si>
  <si>
    <t xml:space="preserve">               QB20.11    QB20.21    QB20.31    QB20.41   QB20.51</t>
  </si>
  <si>
    <t>No success   3.5379741 -0.9208143 -0.8815322 -1.3448853  1.451253</t>
  </si>
  <si>
    <t>Strong       2.1037224 -0.6862960 -1.8705456 -2.7840762  2.912861</t>
  </si>
  <si>
    <t>Substancial -0.3568752 -1.1341725  1.9044608  0.5268567 -1.802574</t>
  </si>
  <si>
    <t xml:space="preserve">               QB20.61      QB20.71     QB20.81    QB20.91   QB20.101</t>
  </si>
  <si>
    <t>No success   0.1269918  0.670964921 -3.47190126 -0.9635706 -0.7857914</t>
  </si>
  <si>
    <t>Strong      -0.6873155 -0.005577925 -0.72828712  0.8937479 -1.9804576</t>
  </si>
  <si>
    <t>Substancial -3.1182728 -0.667322236 -0.04754866  0.6584287  2.0460302</t>
  </si>
  <si>
    <t xml:space="preserve">             QB20.111   QB20.121   QB20.131    QB21.11   QB21.21</t>
  </si>
  <si>
    <t>No success  -2.289656 -0.9372672  0.3627198  0.6917608 -2.542126</t>
  </si>
  <si>
    <t>Strong       1.940292  1.9663420 -2.7710287 -2.2429812 -1.064669</t>
  </si>
  <si>
    <t>Substancial -1.043534 -4.1788811  2.7247675  1.6557500 -4.694642</t>
  </si>
  <si>
    <t xml:space="preserve">                QB21.31    QB21.41    QB21.51   QB21.61    QB21.71</t>
  </si>
  <si>
    <t>No success  -0.09850712  0.5932765  1.1703263  2.071662 -0.1488198</t>
  </si>
  <si>
    <t>Strong       1.14195841 -0.8617794 -0.2997914 -3.102228 -1.6822265</t>
  </si>
  <si>
    <t>Substancial -1.05428350  2.9061499  1.2170663  2.366781  3.5045066</t>
  </si>
  <si>
    <t xml:space="preserve">               QB21.81    QB21.91   QB21.101  QB21.111   QB21.121</t>
  </si>
  <si>
    <t>No success   0.6976226  0.4459253  1.9618936 0.8906340  0.4555243</t>
  </si>
  <si>
    <t>Strong      -0.4983142  0.7278487  0.3793733 1.7751399  2.2588172</t>
  </si>
  <si>
    <t>Substancial  3.2493631 -0.1475404 -0.1066184 0.7553532 -2.3260970</t>
  </si>
  <si>
    <t xml:space="preserve">            QB21.131   QB23.11   QB23.21    QB23.31    QB23.41</t>
  </si>
  <si>
    <t>No success         0 2.3182742 -2.421898 -0.2643192 -0.8291976</t>
  </si>
  <si>
    <t>Strong             0 2.0826139  1.199213  3.6416100  1.7243135</t>
  </si>
  <si>
    <t>Substancial        0 0.6114819 -3.174690  3.1583955 -6.1462948</t>
  </si>
  <si>
    <t xml:space="preserve">               QB23.51    QB24.11    QB24.21  QB25.11    QB25.21</t>
  </si>
  <si>
    <t>No success  -0.2698794  0.7539395 -0.8625354 1.643111 -0.6177497</t>
  </si>
  <si>
    <t>Strong       4.2956749 -0.1369962  0.8772071 2.375166 -2.3479139</t>
  </si>
  <si>
    <t>Substancial  0.6087870  3.0184733  1.5121648 1.355744  2.2088125</t>
  </si>
  <si>
    <t xml:space="preserve">              QB30.31</t>
  </si>
  <si>
    <t>No success  -1.093859</t>
  </si>
  <si>
    <t>Strong      -5.720961</t>
  </si>
  <si>
    <t>Substancial -2.638468</t>
  </si>
  <si>
    <t>Std. Errors:</t>
  </si>
  <si>
    <t xml:space="preserve">            (Intercept) OQ16.1.L OQ16.1.Q OQ16.1.C OQ16.1^4  OQ16.2.L</t>
  </si>
  <si>
    <t>No success     13761.12 15246.59 18298.08 20928.54 15070.47 12376.507</t>
  </si>
  <si>
    <t>Strong         13749.21 17447.94 20881.04 14976.50 19458.53  8284.731</t>
  </si>
  <si>
    <t>Substancial    14593.66 13108.15 19072.64 14393.69 15912.08 11311.142</t>
  </si>
  <si>
    <t xml:space="preserve">            OQ16.2.Q OQ16.2.C OQ16.2^4 OQ16.3.L OQ16.3.Q OQ16.3.C</t>
  </si>
  <si>
    <t>No success  17123.03 19985.62 16701.51 14227.03 21268.42 17312.42</t>
  </si>
  <si>
    <t>Strong      15349.30 12847.66 12238.82 12094.47 15129.73 15305.09</t>
  </si>
  <si>
    <t>Substancial 23241.74 21952.63 25510.46 17476.45 29206.04 23376.87</t>
  </si>
  <si>
    <t xml:space="preserve">            OQ16.3^4  OQ16.4.L OQ16.4.Q OQ16.4.C OQ16.4^4 OQ16.5.L</t>
  </si>
  <si>
    <t>No success  19710.19 11687.826 18948.49 21532.48 23078.54 21755.10</t>
  </si>
  <si>
    <t>Strong      13201.11  7126.279 14399.14 18712.39 17146.12 11271.49</t>
  </si>
  <si>
    <t>Substancial 21757.48 12580.065 20660.73 24088.75 22329.00 17731.90</t>
  </si>
  <si>
    <t xml:space="preserve">            OQ16.5.Q OQ16.5.C OQ16.5^4 OQ17.1.L OQ17.1.Q OQ17.1.C</t>
  </si>
  <si>
    <t>No success  15974.02 26079.67 29677.69 21904.77 21002.47 20560.68</t>
  </si>
  <si>
    <t>Strong      16090.34 17985.91 27473.50 15165.72 13743.08 15934.60</t>
  </si>
  <si>
    <t>Substancial 19657.04 21694.69 20391.80 19304.91 18124.96 15952.85</t>
  </si>
  <si>
    <t xml:space="preserve">            OQ17.1^4  OQ17.2.L OQ17.2.Q OQ17.2.C OQ17.2^4 OQ22.1.L</t>
  </si>
  <si>
    <t>No success  20159.77 13878.592 20141.33 17970.98 25758.54 20489.46</t>
  </si>
  <si>
    <t>Strong      17898.74  9959.775 13550.97 23319.64 21543.32 18447.83</t>
  </si>
  <si>
    <t>Substancial 20443.79 13131.213 21184.96 24358.54 28751.71 29999.16</t>
  </si>
  <si>
    <t xml:space="preserve">            OQ22.1.Q OQ22.1.C OQ22.1^4 OQ22.2.L OQ22.2.Q OQ22.2.C</t>
  </si>
  <si>
    <t>No success  18388.83 20233.09 21850.76 20293.55 21024.56 21916.74</t>
  </si>
  <si>
    <t>Strong      14466.53 16345.08 17456.27 20377.63 15551.54 21044.52</t>
  </si>
  <si>
    <t>Substancial 16746.82 21710.55 21056.33 20631.23 21140.55 20973.61</t>
  </si>
  <si>
    <t xml:space="preserve">            OQ22.2^4 OQ22.3.L OQ22.3.Q OQ22.3.C OQ22.3^4 OQ22.4.L</t>
  </si>
  <si>
    <t>No success  17085.89 20518.00 16208.60 22987.58 25350.09 17342.88</t>
  </si>
  <si>
    <t>Strong      21038.81 15846.91 18142.53 18701.70 21123.49 17024.38</t>
  </si>
  <si>
    <t>Substancial 20383.98 22513.94 21632.37 20806.06 32899.68 29821.82</t>
  </si>
  <si>
    <t xml:space="preserve">            OQ22.4.Q OQ22.4.C OQ22.4^4 OQ22.5.L OQ22.5.Q OQ22.5.C</t>
  </si>
  <si>
    <t>No success  25872.33 17101.11 21952.84 16346.80 24538.37 17888.19</t>
  </si>
  <si>
    <t>Strong      12228.07 19085.32 18720.15 11085.99 14050.90 14572.17</t>
  </si>
  <si>
    <t>Substancial 20240.24 24976.38 18148.87 20665.87 22602.13 20302.20</t>
  </si>
  <si>
    <t xml:space="preserve">            OQ22.5^4 OQ22.6.L OQ22.6.Q OQ22.6.C OQ22.6^4   OQ27.L</t>
  </si>
  <si>
    <t>No success  24533.75 24083.25 17775.87 17184.12 19712.88 24733.11</t>
  </si>
  <si>
    <t>Strong      18310.14 12105.06 15950.38 15153.77 20498.42 13793.31</t>
  </si>
  <si>
    <t>Substancial 15728.71 15737.76 23950.44 16714.93 18893.08 12285.79</t>
  </si>
  <si>
    <t xml:space="preserve">              OQ27.Q   OQ27.C   OQ27^4   OQ28.L   OQ28.Q   OQ28.C</t>
  </si>
  <si>
    <t>No success  26718.72 27293.36 19902.32 23048.15 23688.42 22676.97</t>
  </si>
  <si>
    <t>Strong      14765.29 19543.52 22176.76 15918.68 11765.22 21192.35</t>
  </si>
  <si>
    <t>Substancial 22901.25 29329.68 23710.36 15893.53 19011.27 22368.73</t>
  </si>
  <si>
    <t xml:space="preserve">              OQ28^4 OQ31.1.L OQ31.1.Q OQ31.1.C OQ31.1^4    QB4.11</t>
  </si>
  <si>
    <t>No success  16158.54 17895.32 27848.62 15365.96 21154.69 14441.273</t>
  </si>
  <si>
    <t>Strong      21223.15 13226.89 16635.72 15815.07 17709.21  8977.576</t>
  </si>
  <si>
    <t>Substancial 19522.47 14547.72 20711.71 16698.03 22799.62 15098.800</t>
  </si>
  <si>
    <t xml:space="preserve">               QB4.21   QB4.31   QB4.41   QB4.51   QB4.61   QB4.71</t>
  </si>
  <si>
    <t>No success  16158.674 16817.33 20703.28 27371.07 15632.62 25100.27</t>
  </si>
  <si>
    <t>Strong       9248.642 16319.88 17649.37 21697.48  9759.02 18189.15</t>
  </si>
  <si>
    <t>Substancial 14769.762 15544.63 23049.71 20408.22 14775.46 20674.00</t>
  </si>
  <si>
    <t xml:space="preserve">               QB4.81   QB4.91   QB4.101  QB4.111  QB4.121   QB4.131</t>
  </si>
  <si>
    <t>No success  11452.683 25213.52 24182.398 18906.31 16075.75 14083.194</t>
  </si>
  <si>
    <t>Strong       7818.971 18994.43  9791.789 13911.76 16284.72  9222.594</t>
  </si>
  <si>
    <t>Substancial 12019.348 21022.82 14061.936 18332.13 19956.98 12989.658</t>
  </si>
  <si>
    <t xml:space="preserve">             QB4.141  QB4.151  QB4.161  QB4.171  QB4.181  QB4.191</t>
  </si>
  <si>
    <t>No success  23153.78 18114.91 22795.08 22159.05 22911.83 30634.16</t>
  </si>
  <si>
    <t>Strong      13933.57 12056.19 16711.58 19456.45 24411.91 21365.27</t>
  </si>
  <si>
    <t>Substancial 21488.26 16881.77 20524.10 24444.28 25863.37 24837.34</t>
  </si>
  <si>
    <t xml:space="preserve">              QB5.11   QB5.21   QB5.31   QB5.41   QB5.51   QB5.61</t>
  </si>
  <si>
    <t>No success  16101.43 14994.79 10715.59 14441.74 16313.05 20533.17</t>
  </si>
  <si>
    <t>Strong      14351.37 15169.21 12237.07 22232.49 20508.54 15343.36</t>
  </si>
  <si>
    <t>Substancial 19253.17 21705.35 12917.08 17768.71 23187.40 23176.24</t>
  </si>
  <si>
    <t xml:space="preserve">              QB5.71   QB7.11   QB7.21   QB7.31   QB7.41   QB7.51</t>
  </si>
  <si>
    <t>No success  15950.82 19484.70 20683.70 19639.70 24111.79 19084.96</t>
  </si>
  <si>
    <t>Strong      16717.35 20625.65 20273.17 19410.67 13125.18 16226.74</t>
  </si>
  <si>
    <t>Substancial 20830.45 29228.00 32062.85 24773.83 25574.62 23894.88</t>
  </si>
  <si>
    <t xml:space="preserve">              QB7.61   QB7.71   QB7.81   QB7.91  QB7.101  QB7.111</t>
  </si>
  <si>
    <t>No success  19069.90 23320.19 16246.44 16579.74 21472.61 16333.52</t>
  </si>
  <si>
    <t>Strong      13290.27 17750.97 15852.41 13999.25 13303.13 12366.28</t>
  </si>
  <si>
    <t>Substancial 13550.58 39093.67 18482.12 17619.54 17123.98 21386.58</t>
  </si>
  <si>
    <t xml:space="preserve">              QB9.11   QB9.21   QB9.31   QB9.41  QB11.11  QB11.21</t>
  </si>
  <si>
    <t>No success  17226.05 23120.82 16302.36 26415.46 23940.77 21458.34</t>
  </si>
  <si>
    <t>Strong      19048.44 17616.46 18866.74 21550.25 19597.94 15791.23</t>
  </si>
  <si>
    <t>Substancial 20583.33 20217.06 21192.60 20957.90 31027.58 25044.97</t>
  </si>
  <si>
    <t xml:space="preserve">             QB11.31  QB11.41   QB11.51  QB11.61 QB11.111 QB11.121</t>
  </si>
  <si>
    <t>No success  23462.57 25385.43 17467.868 19450.60 16912.50 23858.71</t>
  </si>
  <si>
    <t>Strong      17937.18 13383.41  7513.194 14422.14 17713.53 13089.01</t>
  </si>
  <si>
    <t>Substancial 17164.09 27596.29 15556.466 24770.73 21518.44 19807.05</t>
  </si>
  <si>
    <t xml:space="preserve">            QB11.131 QB11.141 QB11.151 QB11.161  QB12.11  QB12.21</t>
  </si>
  <si>
    <t>No success  20790.03 22862.70 12084.47 21465.62 18151.82 27431.37</t>
  </si>
  <si>
    <t>Strong      12659.53 18640.49 13675.58 23332.87 18810.83 21673.06</t>
  </si>
  <si>
    <t>Substancial 23437.45 14878.56 16009.20 29525.55 30523.28 20584.78</t>
  </si>
  <si>
    <t xml:space="preserve">             QB12.31  QB12.41  QB12.51  QB12.61  QB12.71  QB13.11</t>
  </si>
  <si>
    <t>No success  20258.05 19422.72 25603.85 25335.47 29150.39 16572.03</t>
  </si>
  <si>
    <t>Strong      15571.72 15861.93 21932.08 16374.88 20595.39 12671.27</t>
  </si>
  <si>
    <t>Substancial 14835.61 20782.18 33527.40 21949.89 25217.50 31826.27</t>
  </si>
  <si>
    <t xml:space="preserve">             QB13.21  QB13.31  QB13.41  QB13.51  QB13.61  QB13.71</t>
  </si>
  <si>
    <t>No success  19591.22 20085.87 15875.38 22973.85 25289.61 18615.59</t>
  </si>
  <si>
    <t>Strong      17134.50 21161.31 16229.30 17554.57 10771.73 20235.25</t>
  </si>
  <si>
    <t>Substancial 25225.33 22794.07 24276.86 17531.27 23738.25 35788.19</t>
  </si>
  <si>
    <t xml:space="preserve">             QB13.81  QB13.91 QB13.111  QB15.11  QB15.21  QB20.11</t>
  </si>
  <si>
    <t>No success  28536.74 28131.08 32482.46 16891.76 28609.37 21110.93</t>
  </si>
  <si>
    <t>Strong      18158.65 22243.68 14623.86 17104.18 22901.94 15933.19</t>
  </si>
  <si>
    <t>Substancial 23007.43 35854.88 29184.40 16613.56 20351.03 22085.70</t>
  </si>
  <si>
    <t xml:space="preserve">             QB20.21  QB20.31  QB20.41  QB20.51  QB20.61  QB20.71</t>
  </si>
  <si>
    <t>No success  23990.41 14745.66 22047.11 15604.22 22609.95 23766.11</t>
  </si>
  <si>
    <t>Strong      23804.17 14695.70 19038.52 18774.98 20748.23 24074.88</t>
  </si>
  <si>
    <t>Substancial 24710.38 17587.97 19222.32 23354.10 25420.46 25202.57</t>
  </si>
  <si>
    <t xml:space="preserve">             QB20.81  QB20.91 QB20.101 QB20.111 QB20.121   QB20.131</t>
  </si>
  <si>
    <t>No success  21689.21 28993.83 18886.47 22865.74 23738.46 12202.9819</t>
  </si>
  <si>
    <t>Strong      16867.72 14036.13 17753.63 23127.45 18647.42   149.0264</t>
  </si>
  <si>
    <t>Substancial 20856.43 16408.02 15189.21 18422.32 18196.26 13054.5059</t>
  </si>
  <si>
    <t xml:space="preserve">             QB21.11  QB21.21  QB21.31  QB21.41  QB21.51  QB21.61</t>
  </si>
  <si>
    <t>No success  21919.45 15879.50 25438.82 20589.52 21559.08 22633.88</t>
  </si>
  <si>
    <t>Strong      16270.95 18872.08 16503.73 15707.87 14904.81 14581.15</t>
  </si>
  <si>
    <t>Substancial 23999.44 14642.62 30898.03 19968.43 23739.95 30514.25</t>
  </si>
  <si>
    <t xml:space="preserve">             QB21.71  QB21.81  QB21.91 QB21.101 QB21.111 QB21.121</t>
  </si>
  <si>
    <t>No success  23307.22 22686.77 23049.90 22058.71 19834.95 22705.37</t>
  </si>
  <si>
    <t>Strong      16812.96 21377.78 18701.43 16808.33 15141.64 20943.41</t>
  </si>
  <si>
    <t>Substancial 30545.20 27966.42 19805.98 17069.83 20238.06 22046.51</t>
  </si>
  <si>
    <t xml:space="preserve">            QB21.131  QB23.11  QB23.21  QB23.31  QB23.41  QB23.51</t>
  </si>
  <si>
    <t>No success       NaN 27448.28 20353.08 19376.45 23758.33 29904.42</t>
  </si>
  <si>
    <t>Strong             0 21200.29 16981.86 19393.11 23122.32 21483.35</t>
  </si>
  <si>
    <t>Substancial        0 32260.31 22497.38 23316.01 23531.63 37964.87</t>
  </si>
  <si>
    <t xml:space="preserve">             QB24.11  QB24.21  QB25.11  QB25.21  QB30.31</t>
  </si>
  <si>
    <t>No success  20492.78 19043.08 21848.24 15470.12 19730.29</t>
  </si>
  <si>
    <t>Strong      16225.08 19510.49 14745.39 18948.15 19268.94</t>
  </si>
  <si>
    <t>Substancial 21173.51 26911.23 24357.34 17183.59 18630.17</t>
  </si>
  <si>
    <t xml:space="preserve">Residual Deviance: 0.0001574664 </t>
  </si>
  <si>
    <t xml:space="preserve">AIC: 444.0002 </t>
  </si>
  <si>
    <t xml:space="preserve">polr(formula = q18.1ord ~ QB4.4 + QB4.5 + QB4.7 + QB4.12 + QB4.15 + </t>
  </si>
  <si>
    <t xml:space="preserve">    QB4.16 + QB7.7 + QB7.9 + QB11.2 + QB11.15 + QB12.4 + QB13.3 + </t>
  </si>
  <si>
    <t xml:space="preserve">    QB13.5 + QB13.6 + QB13.8 + QB20.2 + QB20.3 + QB20.5 + QB20.8 + </t>
  </si>
  <si>
    <t xml:space="preserve">    QB20.10 + QB20.12 + QB21.5 + QB21.9 + QB21.12 + QB23.4 + </t>
  </si>
  <si>
    <t xml:space="preserve">    QB24.2 + QB25.1 + QB25.2 + QB30.3, data = dt_Small, Hess = TRUE)</t>
  </si>
  <si>
    <t>QB4.41    193.56      34.99  5.5323</t>
  </si>
  <si>
    <t>QB4.51   -103.63      30.24 -3.4267</t>
  </si>
  <si>
    <t>QB4.71   -172.35      28.62 -6.0217</t>
  </si>
  <si>
    <t>QB4.121   135.37      51.60  2.6233</t>
  </si>
  <si>
    <t>QB4.151   102.33      40.99  2.4966</t>
  </si>
  <si>
    <t>QB4.161  -214.27      29.80 -7.1909</t>
  </si>
  <si>
    <t>QB7.71    -34.53      30.47 -1.1330</t>
  </si>
  <si>
    <t>QB7.91    129.16      90.25  1.4312</t>
  </si>
  <si>
    <t>QB11.21  -126.09      75.97 -1.6597</t>
  </si>
  <si>
    <t>QB11.151  373.06      53.72  6.9448</t>
  </si>
  <si>
    <t>QB12.41  -236.23      50.03 -4.7218</t>
  </si>
  <si>
    <t>QB13.31   -59.69      52.52 -1.1366</t>
  </si>
  <si>
    <t>QB13.51  -128.25      30.57 -4.1956</t>
  </si>
  <si>
    <t>QB13.61   432.81      41.76 10.3645</t>
  </si>
  <si>
    <t>QB13.81   -67.82      70.88 -0.9569</t>
  </si>
  <si>
    <t>QB20.21   -71.82      41.83 -1.7170</t>
  </si>
  <si>
    <t>QB20.31   114.19      69.93  1.6328</t>
  </si>
  <si>
    <t>QB20.51   273.41      59.32  4.6090</t>
  </si>
  <si>
    <t>QB20.81   189.21      27.61  6.8522</t>
  </si>
  <si>
    <t>QB20.101  101.35      10.86  9.3342</t>
  </si>
  <si>
    <t>QB20.121 -126.43      83.30 -1.5177</t>
  </si>
  <si>
    <t>QB21.51  -128.27      60.89 -2.1067</t>
  </si>
  <si>
    <t>QB21.91   -55.72      25.67 -2.1711</t>
  </si>
  <si>
    <t>QB21.121 -189.23      76.15 -2.4850</t>
  </si>
  <si>
    <t>QB23.41    89.52      59.38  1.5077</t>
  </si>
  <si>
    <t>QB24.21    86.60      46.32  1.8697</t>
  </si>
  <si>
    <t>QB25.11   136.32      31.95  4.2670</t>
  </si>
  <si>
    <t>QB25.21   116.78      44.89  2.6013</t>
  </si>
  <si>
    <t>QB30.31   111.61      58.36  1.9126</t>
  </si>
  <si>
    <t>No success|Limited    134.7770   70.9526     1.8995</t>
  </si>
  <si>
    <t>Limited|Moderate      146.4204   67.1519     2.1804</t>
  </si>
  <si>
    <t>Moderate|Substancial  157.7636   65.4871     2.4091</t>
  </si>
  <si>
    <t>Substancial|Strong    313.9102   62.6756     5.0085</t>
  </si>
  <si>
    <t xml:space="preserve">Residual Deviance: 0.3341499 </t>
  </si>
  <si>
    <t xml:space="preserve">AIC: 66.33415 </t>
  </si>
  <si>
    <t>DEPENDENT VARIABLE</t>
  </si>
  <si>
    <t>Answer_Spanish</t>
  </si>
  <si>
    <t>Variables</t>
  </si>
  <si>
    <t>Answer_English</t>
  </si>
  <si>
    <t>Food and drinks</t>
  </si>
  <si>
    <t>Agroindustry</t>
  </si>
  <si>
    <t>communications</t>
  </si>
  <si>
    <t>Construction &amp; Engineering</t>
  </si>
  <si>
    <t>Education</t>
  </si>
  <si>
    <t>Energy, oil and gas</t>
  </si>
  <si>
    <t>Financial</t>
  </si>
  <si>
    <t>Finca root</t>
  </si>
  <si>
    <t>government</t>
  </si>
  <si>
    <t>Logistics</t>
  </si>
  <si>
    <t>Manufacture</t>
  </si>
  <si>
    <t>Mining</t>
  </si>
  <si>
    <t>Health and social security</t>
  </si>
  <si>
    <t>insurance</t>
  </si>
  <si>
    <t>Business management services</t>
  </si>
  <si>
    <t>Information and communications technologies (ICT)</t>
  </si>
  <si>
    <t>Telecommunications</t>
  </si>
  <si>
    <t>Tourism and Entertainment</t>
  </si>
  <si>
    <t>Applications for mobile devices</t>
  </si>
  <si>
    <t>Desktop Applications</t>
  </si>
  <si>
    <t>Web applications</t>
  </si>
  <si>
    <t>Applications for Business Intelligence (BI)</t>
  </si>
  <si>
    <t>Applications for data analytics</t>
  </si>
  <si>
    <t>Information systems for business management</t>
  </si>
  <si>
    <t>Software integrated into an electrical device</t>
  </si>
  <si>
    <t>IoT systems</t>
  </si>
  <si>
    <t>Solutions based on artificial intelligence</t>
  </si>
  <si>
    <t>virtual and / or augmented reality</t>
  </si>
  <si>
    <t>Video game</t>
  </si>
  <si>
    <t>Isolated</t>
  </si>
  <si>
    <t>Product</t>
  </si>
  <si>
    <t>Product family</t>
  </si>
  <si>
    <t>Market analysis</t>
  </si>
  <si>
    <t>Large, medium, small startups, Microenterprise</t>
  </si>
  <si>
    <t>All team members have minimum Senior software</t>
  </si>
  <si>
    <t>Members of the team have that Junior level Senior / inexperienced</t>
  </si>
  <si>
    <t>Members of the team are level Junior / Senior inexperienced</t>
  </si>
  <si>
    <t>All members of the team have maximum level software Junior</t>
  </si>
  <si>
    <t>Legislation</t>
  </si>
  <si>
    <t>contractual issues</t>
  </si>
  <si>
    <t>Topics Company</t>
  </si>
  <si>
    <t>economic</t>
  </si>
  <si>
    <t>Recognition</t>
  </si>
  <si>
    <t>management support</t>
  </si>
  <si>
    <t>Training</t>
  </si>
  <si>
    <t>Team</t>
  </si>
  <si>
    <t>Process</t>
  </si>
  <si>
    <t>Measurement</t>
  </si>
  <si>
    <t>User Stories</t>
  </si>
  <si>
    <t>High Level Design (Architecture)</t>
  </si>
  <si>
    <t>Detailed design</t>
  </si>
  <si>
    <t>Source code</t>
  </si>
  <si>
    <t>Software Components</t>
  </si>
  <si>
    <t>Test plans</t>
  </si>
  <si>
    <t>Test cases</t>
  </si>
  <si>
    <t>Artefact deployment</t>
  </si>
  <si>
    <t>User documentation</t>
  </si>
  <si>
    <t>design high</t>
  </si>
  <si>
    <t>reusable artifacts are developed before a project needed.</t>
  </si>
  <si>
    <t>reusable artifacts are developed just at the time that the project needs</t>
  </si>
  <si>
    <t>No reusable artifacts are developed.</t>
  </si>
  <si>
    <t>Artifacts are developed from scratch</t>
  </si>
  <si>
    <t>Artifacts are improved copies of existing jobs.</t>
  </si>
  <si>
    <t>Artifacts are developed from reengineering existing products do not necessarily own products.</t>
  </si>
  <si>
    <t>Artifacts are work without modifying existing projects</t>
  </si>
  <si>
    <t>Commercial artifacts purchased by the organization (COTS)</t>
  </si>
  <si>
    <t>Role</t>
  </si>
  <si>
    <t>Waterfall model</t>
  </si>
  <si>
    <t>iterative and incremental model</t>
  </si>
  <si>
    <t>Spiral model</t>
  </si>
  <si>
    <t>Unified Process (UP)</t>
  </si>
  <si>
    <t>Test-driven development (TDD)</t>
  </si>
  <si>
    <t>Own methodology</t>
  </si>
  <si>
    <t>Object Oriented</t>
  </si>
  <si>
    <t>Aspect-Oriented</t>
  </si>
  <si>
    <t>Oriented components</t>
  </si>
  <si>
    <t>procedural programming</t>
  </si>
  <si>
    <t>Constraint-based programming</t>
  </si>
  <si>
    <t>functional programming</t>
  </si>
  <si>
    <t>reactive programming</t>
  </si>
  <si>
    <t>Tool</t>
  </si>
  <si>
    <t xml:space="preserve">Result Model M4 </t>
  </si>
  <si>
    <t>Total</t>
  </si>
  <si>
    <t>Q7</t>
  </si>
  <si>
    <t>Q4</t>
  </si>
  <si>
    <t xml:space="preserve">  Product             </t>
  </si>
  <si>
    <t xml:space="preserve">  Product familiy</t>
  </si>
  <si>
    <t xml:space="preserve">  Isolated             </t>
  </si>
  <si>
    <t>Big</t>
  </si>
  <si>
    <t>Very big</t>
  </si>
  <si>
    <t>Little</t>
  </si>
  <si>
    <t xml:space="preserve">COTS                                             </t>
  </si>
  <si>
    <t>Q14</t>
  </si>
  <si>
    <t>Research Question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</si>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</sst>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Lucida Console"/>
      <family val="3"/>
    </font>
    <font>
      <b/>
      <sz val="10"/>
      <name val="Lucida Console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8"/>
      <name val="Calibri"/>
      <family val="2"/>
      <scheme val="minor"/>
    </font>
    <font>
      <sz val="10"/>
      <color theme="1"/>
      <name val="Lucida Console"/>
      <family val="3"/>
    </font>
    <font>
      <b/>
      <sz val="11"/>
      <color rgb="FF333333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EAE8"/>
        <bgColor rgb="FFEAEAE8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rgb="FFEAEAE8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4"/>
      </top>
      <bottom style="thin">
        <color theme="9" tint="0.39997558519241921"/>
      </bottom>
      <diagonal/>
    </border>
    <border>
      <left/>
      <right style="thin">
        <color theme="4"/>
      </right>
      <top style="thin">
        <color theme="4"/>
      </top>
      <bottom style="thin">
        <color theme="9" tint="0.39997558519241921"/>
      </bottom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theme="9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2" fontId="0" fillId="0" borderId="0" xfId="0" applyNumberFormat="1"/>
    <xf numFmtId="0" fontId="2" fillId="0" borderId="0" xfId="0" applyFont="1" applyFill="1" applyAlignment="1">
      <alignment vertical="center"/>
    </xf>
    <xf numFmtId="0" fontId="0" fillId="2" borderId="0" xfId="0" applyFill="1"/>
    <xf numFmtId="0" fontId="1" fillId="3" borderId="1" xfId="0" applyFont="1" applyFill="1" applyBorder="1"/>
    <xf numFmtId="0" fontId="1" fillId="3" borderId="0" xfId="0" applyFont="1" applyFill="1"/>
    <xf numFmtId="0" fontId="1" fillId="3" borderId="3" xfId="0" applyFont="1" applyFill="1" applyBorder="1"/>
    <xf numFmtId="0" fontId="3" fillId="4" borderId="2" xfId="0" applyFont="1" applyFill="1" applyBorder="1" applyAlignment="1">
      <alignment vertical="center"/>
    </xf>
    <xf numFmtId="0" fontId="0" fillId="6" borderId="0" xfId="0" applyFill="1"/>
    <xf numFmtId="0" fontId="1" fillId="5" borderId="4" xfId="0" applyFont="1" applyFill="1" applyBorder="1"/>
    <xf numFmtId="0" fontId="1" fillId="5" borderId="5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3" fillId="7" borderId="6" xfId="0" applyFont="1" applyFill="1" applyBorder="1" applyAlignment="1">
      <alignment vertical="center"/>
    </xf>
    <xf numFmtId="0" fontId="0" fillId="0" borderId="0" xfId="0" applyNumberFormat="1"/>
    <xf numFmtId="0" fontId="0" fillId="8" borderId="0" xfId="0" applyFill="1"/>
    <xf numFmtId="0" fontId="4" fillId="0" borderId="0" xfId="0" applyFont="1"/>
    <xf numFmtId="0" fontId="5" fillId="7" borderId="9" xfId="0" applyFont="1" applyFill="1" applyBorder="1"/>
    <xf numFmtId="0" fontId="1" fillId="7" borderId="0" xfId="0" applyFont="1" applyFill="1" applyBorder="1"/>
    <xf numFmtId="0" fontId="1" fillId="7" borderId="10" xfId="0" applyFont="1" applyFill="1" applyBorder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64" fontId="0" fillId="0" borderId="0" xfId="0" applyNumberFormat="1"/>
    <xf numFmtId="164" fontId="1" fillId="5" borderId="8" xfId="0" applyNumberFormat="1" applyFont="1" applyFill="1" applyBorder="1"/>
    <xf numFmtId="3" fontId="0" fillId="0" borderId="0" xfId="0" applyNumberFormat="1"/>
    <xf numFmtId="0" fontId="0" fillId="10" borderId="0" xfId="0" applyFill="1"/>
    <xf numFmtId="0" fontId="9" fillId="0" borderId="0" xfId="0" applyFont="1" applyFill="1" applyAlignment="1">
      <alignment vertical="center"/>
    </xf>
    <xf numFmtId="0" fontId="9" fillId="11" borderId="0" xfId="0" applyFont="1" applyFill="1" applyAlignment="1">
      <alignment vertical="center"/>
    </xf>
    <xf numFmtId="0" fontId="0" fillId="11" borderId="0" xfId="0" applyFill="1"/>
    <xf numFmtId="0" fontId="4" fillId="0" borderId="0" xfId="0" applyFont="1" applyFill="1" applyAlignment="1">
      <alignment vertical="center"/>
    </xf>
    <xf numFmtId="0" fontId="0" fillId="12" borderId="0" xfId="0" applyFill="1"/>
    <xf numFmtId="0" fontId="0" fillId="9" borderId="0" xfId="0" applyFill="1"/>
    <xf numFmtId="0" fontId="0" fillId="0" borderId="0" xfId="0" applyFill="1"/>
    <xf numFmtId="0" fontId="10" fillId="13" borderId="13" xfId="0" applyFont="1" applyFill="1" applyBorder="1"/>
    <xf numFmtId="0" fontId="0" fillId="0" borderId="1" xfId="0" applyBorder="1"/>
    <xf numFmtId="0" fontId="0" fillId="0" borderId="11" xfId="0" applyBorder="1"/>
    <xf numFmtId="0" fontId="0" fillId="0" borderId="17" xfId="0" applyBorder="1"/>
    <xf numFmtId="0" fontId="10" fillId="0" borderId="0" xfId="0" applyFont="1" applyFill="1"/>
    <xf numFmtId="0" fontId="11" fillId="0" borderId="0" xfId="0" applyFont="1"/>
    <xf numFmtId="0" fontId="0" fillId="0" borderId="0" xfId="0" applyBorder="1"/>
    <xf numFmtId="166" fontId="0" fillId="0" borderId="0" xfId="0" applyNumberFormat="1"/>
    <xf numFmtId="165" fontId="11" fillId="0" borderId="0" xfId="0" applyNumberFormat="1" applyFont="1"/>
    <xf numFmtId="2" fontId="11" fillId="0" borderId="0" xfId="0" applyNumberFormat="1" applyFont="1"/>
    <xf numFmtId="166" fontId="11" fillId="0" borderId="0" xfId="0" applyNumberFormat="1" applyFont="1"/>
    <xf numFmtId="0" fontId="0" fillId="0" borderId="0" xfId="0" applyFont="1" applyFill="1" applyAlignment="1">
      <alignment vertical="center"/>
    </xf>
    <xf numFmtId="0" fontId="4" fillId="0" borderId="0" xfId="0" applyFont="1" applyFill="1"/>
    <xf numFmtId="0" fontId="2" fillId="14" borderId="0" xfId="0" applyFont="1" applyFill="1" applyAlignment="1">
      <alignment vertical="center"/>
    </xf>
    <xf numFmtId="166" fontId="0" fillId="0" borderId="0" xfId="0" applyNumberFormat="1" applyFill="1"/>
    <xf numFmtId="0" fontId="11" fillId="0" borderId="0" xfId="0" applyFont="1" applyFill="1"/>
    <xf numFmtId="2" fontId="11" fillId="0" borderId="0" xfId="0" applyNumberFormat="1" applyFont="1" applyFill="1"/>
    <xf numFmtId="0" fontId="10" fillId="15" borderId="13" xfId="0" applyFont="1" applyFill="1" applyBorder="1"/>
    <xf numFmtId="0" fontId="10" fillId="16" borderId="0" xfId="0" applyFont="1" applyFill="1"/>
    <xf numFmtId="0" fontId="0" fillId="16" borderId="0" xfId="0" applyFill="1"/>
    <xf numFmtId="0" fontId="0" fillId="16" borderId="1" xfId="0" applyFill="1" applyBorder="1"/>
    <xf numFmtId="166" fontId="11" fillId="0" borderId="0" xfId="0" applyNumberFormat="1" applyFont="1" applyFill="1"/>
    <xf numFmtId="0" fontId="10" fillId="15" borderId="0" xfId="0" applyFont="1" applyFill="1" applyBorder="1"/>
    <xf numFmtId="0" fontId="10" fillId="0" borderId="12" xfId="0" applyFont="1" applyFill="1" applyBorder="1"/>
    <xf numFmtId="0" fontId="10" fillId="0" borderId="14" xfId="0" applyFont="1" applyFill="1" applyBorder="1"/>
    <xf numFmtId="0" fontId="10" fillId="0" borderId="13" xfId="0" applyFont="1" applyFill="1" applyBorder="1"/>
    <xf numFmtId="0" fontId="10" fillId="0" borderId="15" xfId="0" applyFont="1" applyFill="1" applyBorder="1"/>
    <xf numFmtId="0" fontId="10" fillId="0" borderId="16" xfId="0" applyFont="1" applyFill="1" applyBorder="1"/>
    <xf numFmtId="0" fontId="10" fillId="0" borderId="0" xfId="0" applyFont="1" applyFill="1" applyBorder="1"/>
    <xf numFmtId="0" fontId="12" fillId="0" borderId="0" xfId="0" applyFont="1" applyFill="1"/>
  </cellXfs>
  <cellStyles count="1">
    <cellStyle name="Normal" xfId="0" builtinId="0"/>
  </cellStyles>
  <dxfs count="9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thin">
          <color theme="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7"/>
          <bgColor theme="7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rgb="FFEAEAE8"/>
          <bgColor rgb="FFEAEAE8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rgb="FFEAEAE8"/>
          <bgColor rgb="FFEAEAE8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A6A6A6"/>
        </left>
        <right/>
        <top style="thin">
          <color rgb="FFA6A6A6"/>
        </top>
        <bottom style="thin">
          <color rgb="FFA6A6A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family val="2"/>
        <scheme val="none"/>
      </font>
      <fill>
        <patternFill patternType="solid">
          <fgColor rgb="FFEAEAE8"/>
          <bgColor rgb="FFEAEAE8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A6A6A6"/>
        </left>
        <right/>
        <top style="thin">
          <color rgb="FFA6A6A6"/>
        </top>
        <bottom style="thin">
          <color rgb="FFA6A6A6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57332B07-9AA6-4EBB-807A-D0DE1ACFCA9A}" name="Table1" displayName="Table1" ref="A1:G137" totalsRowShown="0" headerRowDxfId="95" dataDxfId="94">
  <autoFilter ref="A1:G137" xr:uid="{80EBD470-2D39-47D2-BDA3-8237C2F23DBC}"/>
  <sortState xmlns:xlrd2="http://schemas.microsoft.com/office/spreadsheetml/2017/richdata2" ref="A2:G137">
    <sortCondition ref="E1:E137"/>
  </sortState>
  <tableColumns count="7">
    <tableColumn id="10" xr3:uid="{5A814A7B-8A13-4653-9F39-CB77C7B4C7B9}" name="id" dataDxfId="93"/>
    <tableColumn id="2" xr3:uid="{B2092AB8-622D-435C-A93D-D582DBFD332F}" name="Variables" dataDxfId="92"/>
    <tableColumn id="8" xr3:uid="{00BA77F2-3DF4-409B-97FB-BAFD10ADB6E3}" name="Answer_Spanish" dataDxfId="91"/>
    <tableColumn id="1" xr3:uid="{D289C4FE-AE32-4E32-9E6F-F9A6F1288A34}" name="Answer_English" dataDxfId="90"/>
    <tableColumn id="4" xr3:uid="{E55A4129-42B6-4140-B297-499760CCFC37}" name="Research Question" dataDxfId="89"/>
    <tableColumn id="5" xr3:uid="{351EFE2E-4784-4003-8133-A84365D3B408}" name="# Factor" dataDxfId="88"/>
    <tableColumn id="12" xr3:uid="{5D8CDF4C-5473-4E3E-A92F-82E1F6D0BAE8}" name="Result Model M4 " dataDxfId="87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77:G91" totalsRowShown="0">
  <autoFilter ref="A77:G91" xr:uid="{00000000-0009-0000-0100-000009000000}"/>
  <sortState xmlns:xlrd2="http://schemas.microsoft.com/office/spreadsheetml/2017/richdata2" ref="A78:G91">
    <sortCondition descending="1" ref="G77:G91"/>
  </sortState>
  <tableColumns count="7">
    <tableColumn id="1" xr3:uid="{00000000-0010-0000-0800-000001000000}" name="Q8"/>
    <tableColumn id="2" xr3:uid="{00000000-0010-0000-0800-000002000000}" name="Limited"/>
    <tableColumn id="3" xr3:uid="{00000000-0010-0000-0800-000003000000}" name="Moderate"/>
    <tableColumn id="4" xr3:uid="{00000000-0010-0000-0800-000004000000}" name="No success"/>
    <tableColumn id="5" xr3:uid="{00000000-0010-0000-0800-000005000000}" name="Strong"/>
    <tableColumn id="6" xr3:uid="{00000000-0010-0000-0800-000006000000}" name="Substancial"/>
    <tableColumn id="7" xr3:uid="{00000000-0010-0000-0800-000007000000}" name="Total" dataDxfId="64">
      <calculatedColumnFormula>+SUM(Table9[[#This Row],[Strong]:[Substancial]])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93:G97" totalsRowShown="0" headerRowDxfId="63">
  <autoFilter ref="A93:G97" xr:uid="{00000000-0009-0000-0100-00000A000000}"/>
  <sortState xmlns:xlrd2="http://schemas.microsoft.com/office/spreadsheetml/2017/richdata2" ref="A94:G97">
    <sortCondition descending="1" ref="G93:G97"/>
  </sortState>
  <tableColumns count="7">
    <tableColumn id="1" xr3:uid="{00000000-0010-0000-0900-000001000000}" name="Q10"/>
    <tableColumn id="2" xr3:uid="{00000000-0010-0000-0900-000002000000}" name="Limited"/>
    <tableColumn id="3" xr3:uid="{00000000-0010-0000-0900-000003000000}" name="Moderate"/>
    <tableColumn id="4" xr3:uid="{00000000-0010-0000-0900-000004000000}" name="No success"/>
    <tableColumn id="5" xr3:uid="{00000000-0010-0000-0900-000005000000}" name="Strong"/>
    <tableColumn id="6" xr3:uid="{00000000-0010-0000-0900-000006000000}" name="Substancial"/>
    <tableColumn id="7" xr3:uid="{00000000-0010-0000-0900-000007000000}" name="Total" dataDxfId="62">
      <calculatedColumnFormula>+SUM(Table10[[#This Row],[Strong]:[Substancial]])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99:G103" totalsRowShown="0" headerRowDxfId="61">
  <autoFilter ref="A99:G103" xr:uid="{00000000-0009-0000-0100-00000B000000}"/>
  <sortState xmlns:xlrd2="http://schemas.microsoft.com/office/spreadsheetml/2017/richdata2" ref="A100:G103">
    <sortCondition descending="1" ref="G99:G103"/>
  </sortState>
  <tableColumns count="7">
    <tableColumn id="1" xr3:uid="{00000000-0010-0000-0A00-000001000000}" name="Q9" dataDxfId="60"/>
    <tableColumn id="2" xr3:uid="{00000000-0010-0000-0A00-000002000000}" name="Limited"/>
    <tableColumn id="3" xr3:uid="{00000000-0010-0000-0A00-000003000000}" name="Moderate"/>
    <tableColumn id="4" xr3:uid="{00000000-0010-0000-0A00-000004000000}" name="No success"/>
    <tableColumn id="5" xr3:uid="{00000000-0010-0000-0A00-000005000000}" name="Strong"/>
    <tableColumn id="6" xr3:uid="{00000000-0010-0000-0A00-000006000000}" name="Substancial"/>
    <tableColumn id="7" xr3:uid="{00000000-0010-0000-0A00-000007000000}" name="Total" dataDxfId="59">
      <calculatedColumnFormula>+SUM(Table11[[#This Row],[Strong]:[Substancial]])</calculatedColumnFormula>
    </tableColumn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05:G110" totalsRowShown="0" headerRowDxfId="58">
  <autoFilter ref="A105:G110" xr:uid="{00000000-0009-0000-0100-00000C000000}"/>
  <sortState xmlns:xlrd2="http://schemas.microsoft.com/office/spreadsheetml/2017/richdata2" ref="A106:G110">
    <sortCondition descending="1" ref="G105:G110"/>
  </sortState>
  <tableColumns count="7">
    <tableColumn id="1" xr3:uid="{00000000-0010-0000-0B00-000001000000}" name="Q16.1"/>
    <tableColumn id="2" xr3:uid="{00000000-0010-0000-0B00-000002000000}" name="Limited"/>
    <tableColumn id="3" xr3:uid="{00000000-0010-0000-0B00-000003000000}" name="Moderate"/>
    <tableColumn id="4" xr3:uid="{00000000-0010-0000-0B00-000004000000}" name="No success"/>
    <tableColumn id="5" xr3:uid="{00000000-0010-0000-0B00-000005000000}" name="Strong"/>
    <tableColumn id="6" xr3:uid="{00000000-0010-0000-0B00-000006000000}" name="Substancial"/>
    <tableColumn id="7" xr3:uid="{00000000-0010-0000-0B00-000007000000}" name="Total" dataDxfId="57">
      <calculatedColumnFormula>+SUM(Table12[[#This Row],[Strong]:[Substancial]])</calculatedColumnFormula>
    </tableColumn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112:G117" totalsRowShown="0" headerRowDxfId="56">
  <autoFilter ref="A112:G117" xr:uid="{00000000-0009-0000-0100-00000D000000}"/>
  <sortState xmlns:xlrd2="http://schemas.microsoft.com/office/spreadsheetml/2017/richdata2" ref="A113:G117">
    <sortCondition descending="1" ref="G112:G117"/>
  </sortState>
  <tableColumns count="7">
    <tableColumn id="1" xr3:uid="{00000000-0010-0000-0C00-000001000000}" name="Q16.2"/>
    <tableColumn id="2" xr3:uid="{00000000-0010-0000-0C00-000002000000}" name="Limited"/>
    <tableColumn id="3" xr3:uid="{00000000-0010-0000-0C00-000003000000}" name="Moderate"/>
    <tableColumn id="4" xr3:uid="{00000000-0010-0000-0C00-000004000000}" name="No success"/>
    <tableColumn id="5" xr3:uid="{00000000-0010-0000-0C00-000005000000}" name="Strong"/>
    <tableColumn id="6" xr3:uid="{00000000-0010-0000-0C00-000006000000}" name="Substancial"/>
    <tableColumn id="7" xr3:uid="{00000000-0010-0000-0C00-000007000000}" name="Total" dataDxfId="55">
      <calculatedColumnFormula>+SUM(Table13[[#This Row],[Strong]:[Substancial]])</calculatedColumnFormula>
    </tableColumn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119:G124" totalsRowShown="0" headerRowDxfId="54">
  <autoFilter ref="A119:G124" xr:uid="{00000000-0009-0000-0100-00000E000000}"/>
  <sortState xmlns:xlrd2="http://schemas.microsoft.com/office/spreadsheetml/2017/richdata2" ref="A120:G124">
    <sortCondition descending="1" ref="G119:G124"/>
  </sortState>
  <tableColumns count="7">
    <tableColumn id="1" xr3:uid="{00000000-0010-0000-0D00-000001000000}" name="Q17.1"/>
    <tableColumn id="2" xr3:uid="{00000000-0010-0000-0D00-000002000000}" name="Limited"/>
    <tableColumn id="3" xr3:uid="{00000000-0010-0000-0D00-000003000000}" name="Moderate"/>
    <tableColumn id="4" xr3:uid="{00000000-0010-0000-0D00-000004000000}" name="No success"/>
    <tableColumn id="5" xr3:uid="{00000000-0010-0000-0D00-000005000000}" name="Strong"/>
    <tableColumn id="6" xr3:uid="{00000000-0010-0000-0D00-000006000000}" name="Substancial"/>
    <tableColumn id="7" xr3:uid="{00000000-0010-0000-0D00-000007000000}" name="Total" dataDxfId="53">
      <calculatedColumnFormula>+SUM(Table14[[#This Row],[Strong]:[Substancial]])</calculatedColumnFormula>
    </tableColumn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126:G131" totalsRowShown="0" headerRowDxfId="52">
  <autoFilter ref="A126:G131" xr:uid="{00000000-0009-0000-0100-00000F000000}"/>
  <sortState xmlns:xlrd2="http://schemas.microsoft.com/office/spreadsheetml/2017/richdata2" ref="A127:G131">
    <sortCondition descending="1" ref="G126:G131"/>
  </sortState>
  <tableColumns count="7">
    <tableColumn id="1" xr3:uid="{00000000-0010-0000-0E00-000001000000}" name="Q17.2"/>
    <tableColumn id="2" xr3:uid="{00000000-0010-0000-0E00-000002000000}" name="Limited"/>
    <tableColumn id="3" xr3:uid="{00000000-0010-0000-0E00-000003000000}" name="Moderate"/>
    <tableColumn id="4" xr3:uid="{00000000-0010-0000-0E00-000004000000}" name="No success"/>
    <tableColumn id="5" xr3:uid="{00000000-0010-0000-0E00-000005000000}" name="Strong"/>
    <tableColumn id="6" xr3:uid="{00000000-0010-0000-0E00-000006000000}" name="Substancial"/>
    <tableColumn id="7" xr3:uid="{00000000-0010-0000-0E00-000007000000}" name="Total" dataDxfId="51">
      <calculatedColumnFormula>+SUM(Table15[[#This Row],[Strong]:[Substancial]])</calculatedColumnFormula>
    </tableColumn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133:G137" totalsRowShown="0" headerRowDxfId="50">
  <autoFilter ref="A133:G137" xr:uid="{00000000-0009-0000-0100-000010000000}"/>
  <sortState xmlns:xlrd2="http://schemas.microsoft.com/office/spreadsheetml/2017/richdata2" ref="A134:G137">
    <sortCondition descending="1" ref="G133:G137"/>
  </sortState>
  <tableColumns count="7">
    <tableColumn id="1" xr3:uid="{00000000-0010-0000-0F00-000001000000}" name="Q24" dataDxfId="49"/>
    <tableColumn id="2" xr3:uid="{00000000-0010-0000-0F00-000002000000}" name="Limited"/>
    <tableColumn id="3" xr3:uid="{00000000-0010-0000-0F00-000003000000}" name="Moderate"/>
    <tableColumn id="4" xr3:uid="{00000000-0010-0000-0F00-000004000000}" name="No success"/>
    <tableColumn id="5" xr3:uid="{00000000-0010-0000-0F00-000005000000}" name="Strong"/>
    <tableColumn id="6" xr3:uid="{00000000-0010-0000-0F00-000006000000}" name="Substancial"/>
    <tableColumn id="7" xr3:uid="{00000000-0010-0000-0F00-000007000000}" name="Total" dataDxfId="48">
      <calculatedColumnFormula>+SUM(Table16[[#This Row],[Strong]:[Substancial]])</calculatedColumnFormula>
    </tableColumn>
  </tableColumns>
  <tableStyleInfo name="TableStyleLight14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139:G147" totalsRowShown="0" headerRowDxfId="47">
  <autoFilter ref="A139:G147" xr:uid="{00000000-0009-0000-0100-000011000000}"/>
  <sortState xmlns:xlrd2="http://schemas.microsoft.com/office/spreadsheetml/2017/richdata2" ref="A140:G147">
    <sortCondition descending="1" ref="G139:G147"/>
  </sortState>
  <tableColumns count="7">
    <tableColumn id="1" xr3:uid="{00000000-0010-0000-1000-000001000000}" name="Q5"/>
    <tableColumn id="2" xr3:uid="{00000000-0010-0000-1000-000002000000}" name="Limited"/>
    <tableColumn id="3" xr3:uid="{00000000-0010-0000-1000-000003000000}" name="Moderate"/>
    <tableColumn id="4" xr3:uid="{00000000-0010-0000-1000-000004000000}" name="No success"/>
    <tableColumn id="5" xr3:uid="{00000000-0010-0000-1000-000005000000}" name="Strong"/>
    <tableColumn id="6" xr3:uid="{00000000-0010-0000-1000-000006000000}" name="Substancial"/>
    <tableColumn id="7" xr3:uid="{00000000-0010-0000-1000-000007000000}" name="Total" dataDxfId="46">
      <calculatedColumnFormula>+SUM(Table17[[#This Row],[Strong]:[Substancial]])</calculatedColumnFormula>
    </tableColumn>
  </tableColumns>
  <tableStyleInfo name="TableStyleLight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149:G154" totalsRowShown="0" headerRowDxfId="45">
  <autoFilter ref="A149:G154" xr:uid="{00000000-0009-0000-0100-000012000000}"/>
  <sortState xmlns:xlrd2="http://schemas.microsoft.com/office/spreadsheetml/2017/richdata2" ref="A150:G154">
    <sortCondition descending="1" ref="G149:G154"/>
  </sortState>
  <tableColumns count="7">
    <tableColumn id="1" xr3:uid="{00000000-0010-0000-1100-000001000000}" name="Q16.3"/>
    <tableColumn id="2" xr3:uid="{00000000-0010-0000-1100-000002000000}" name="Limited"/>
    <tableColumn id="3" xr3:uid="{00000000-0010-0000-1100-000003000000}" name="Moderate"/>
    <tableColumn id="4" xr3:uid="{00000000-0010-0000-1100-000004000000}" name="No success"/>
    <tableColumn id="5" xr3:uid="{00000000-0010-0000-1100-000005000000}" name="Strong"/>
    <tableColumn id="6" xr3:uid="{00000000-0010-0000-1100-000006000000}" name="Substancial"/>
    <tableColumn id="7" xr3:uid="{00000000-0010-0000-1100-000007000000}" name="Total" dataDxfId="44">
      <calculatedColumnFormula>+SUM(Table18[[#This Row],[Strong]:[Substancial]])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14" totalsRowShown="0">
  <autoFilter ref="A1:G14" xr:uid="{00000000-0009-0000-0100-000001000000}"/>
  <sortState xmlns:xlrd2="http://schemas.microsoft.com/office/spreadsheetml/2017/richdata2" ref="A2:G14">
    <sortCondition descending="1" ref="F1:F14"/>
  </sortState>
  <tableColumns count="7">
    <tableColumn id="1" xr3:uid="{00000000-0010-0000-0000-000001000000}" name="Q7"/>
    <tableColumn id="2" xr3:uid="{00000000-0010-0000-0000-000002000000}" name="Limited"/>
    <tableColumn id="3" xr3:uid="{00000000-0010-0000-0000-000003000000}" name="Moderate"/>
    <tableColumn id="4" xr3:uid="{00000000-0010-0000-0000-000004000000}" name="No success"/>
    <tableColumn id="5" xr3:uid="{00000000-0010-0000-0000-000005000000}" name="Strong"/>
    <tableColumn id="6" xr3:uid="{00000000-0010-0000-0000-000006000000}" name="Substancial" dataDxfId="86"/>
    <tableColumn id="7" xr3:uid="{00000000-0010-0000-0000-000007000000}" name="Total" dataDxfId="85">
      <calculatedColumnFormula>+SUM(Tabla1[[#This Row],[Strong]:[Substancial]])</calculatedColumnFormula>
    </tableColumn>
  </tableColumns>
  <tableStyleInfo name="TableStyleLight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156:G161" totalsRowShown="0" headerRowDxfId="43">
  <autoFilter ref="A156:G161" xr:uid="{00000000-0009-0000-0100-000013000000}"/>
  <sortState xmlns:xlrd2="http://schemas.microsoft.com/office/spreadsheetml/2017/richdata2" ref="A157:G161">
    <sortCondition descending="1" ref="G156:G161"/>
  </sortState>
  <tableColumns count="7">
    <tableColumn id="1" xr3:uid="{00000000-0010-0000-1200-000001000000}" name="Q16.5"/>
    <tableColumn id="2" xr3:uid="{00000000-0010-0000-1200-000002000000}" name="Limited"/>
    <tableColumn id="3" xr3:uid="{00000000-0010-0000-1200-000003000000}" name="Moderate"/>
    <tableColumn id="4" xr3:uid="{00000000-0010-0000-1200-000004000000}" name="No success"/>
    <tableColumn id="5" xr3:uid="{00000000-0010-0000-1200-000005000000}" name="Strong"/>
    <tableColumn id="6" xr3:uid="{00000000-0010-0000-1200-000006000000}" name="Substancial"/>
    <tableColumn id="7" xr3:uid="{00000000-0010-0000-1200-000007000000}" name="Total">
      <calculatedColumnFormula>+SUM(E157:F157)</calculatedColumnFormula>
    </tableColumn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3000000}" name="Table21" displayName="Table21" ref="A163:G168" totalsRowShown="0" headerRowDxfId="42">
  <autoFilter ref="A163:G168" xr:uid="{00000000-0009-0000-0100-000015000000}"/>
  <sortState xmlns:xlrd2="http://schemas.microsoft.com/office/spreadsheetml/2017/richdata2" ref="A164:G168">
    <sortCondition descending="1" ref="G163:G168"/>
  </sortState>
  <tableColumns count="7">
    <tableColumn id="1" xr3:uid="{00000000-0010-0000-1300-000001000000}" name="Q27"/>
    <tableColumn id="2" xr3:uid="{00000000-0010-0000-1300-000002000000}" name="Limited"/>
    <tableColumn id="3" xr3:uid="{00000000-0010-0000-1300-000003000000}" name="Moderate"/>
    <tableColumn id="4" xr3:uid="{00000000-0010-0000-1300-000004000000}" name="No success"/>
    <tableColumn id="5" xr3:uid="{00000000-0010-0000-1300-000005000000}" name="Strong"/>
    <tableColumn id="6" xr3:uid="{00000000-0010-0000-1300-000006000000}" name="Substancial"/>
    <tableColumn id="7" xr3:uid="{00000000-0010-0000-1300-000007000000}" name="Total" dataDxfId="41">
      <calculatedColumnFormula>+SUM(Table21[[#This Row],[Strong]:[Substancial]])</calculatedColumnFormula>
    </tableColumn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4000000}" name="Table24" displayName="Table24" ref="A170:G184" totalsRowShown="0" headerRowDxfId="40">
  <autoFilter ref="A170:G184" xr:uid="{00000000-0009-0000-0100-000018000000}"/>
  <sortState xmlns:xlrd2="http://schemas.microsoft.com/office/spreadsheetml/2017/richdata2" ref="A171:G184">
    <sortCondition descending="1" ref="G170:G184"/>
  </sortState>
  <tableColumns count="7">
    <tableColumn id="1" xr3:uid="{00000000-0010-0000-1400-000001000000}" name="Q20 para reutilizar"/>
    <tableColumn id="2" xr3:uid="{00000000-0010-0000-1400-000002000000}" name="Limited"/>
    <tableColumn id="3" xr3:uid="{00000000-0010-0000-1400-000003000000}" name="Moderate"/>
    <tableColumn id="4" xr3:uid="{00000000-0010-0000-1400-000004000000}" name="No success"/>
    <tableColumn id="5" xr3:uid="{00000000-0010-0000-1400-000005000000}" name="Strong"/>
    <tableColumn id="6" xr3:uid="{00000000-0010-0000-1400-000006000000}" name="Substancial"/>
    <tableColumn id="7" xr3:uid="{00000000-0010-0000-1400-000007000000}" name="Total" dataDxfId="39">
      <calculatedColumnFormula>+SUM(Table24[[#This Row],[Strong]:[Substancial]])</calculatedColumnFormula>
    </tableColumn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5000000}" name="Table25" displayName="Table25" ref="A186:G200" totalsRowShown="0" headerRowDxfId="38">
  <autoFilter ref="A186:G200" xr:uid="{00000000-0009-0000-0100-000019000000}"/>
  <sortState xmlns:xlrd2="http://schemas.microsoft.com/office/spreadsheetml/2017/richdata2" ref="A187:G200">
    <sortCondition descending="1" ref="G186:G200"/>
  </sortState>
  <tableColumns count="7">
    <tableColumn id="1" xr3:uid="{00000000-0010-0000-1500-000001000000}" name="Q21 conf. management"/>
    <tableColumn id="2" xr3:uid="{00000000-0010-0000-1500-000002000000}" name="Limited"/>
    <tableColumn id="3" xr3:uid="{00000000-0010-0000-1500-000003000000}" name="Moderate"/>
    <tableColumn id="4" xr3:uid="{00000000-0010-0000-1500-000004000000}" name="No success"/>
    <tableColumn id="5" xr3:uid="{00000000-0010-0000-1500-000005000000}" name="Strong"/>
    <tableColumn id="6" xr3:uid="{00000000-0010-0000-1500-000006000000}" name="Substancial"/>
    <tableColumn id="7" xr3:uid="{00000000-0010-0000-1500-000007000000}" name="Total" dataDxfId="37">
      <calculatedColumnFormula>+SUM(Table25[[#This Row],[Strong]:[Substancial]])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6000000}" name="Table26" displayName="Table26" ref="A202:G207" totalsRowShown="0" headerRowDxfId="36">
  <autoFilter ref="A202:G207" xr:uid="{00000000-0009-0000-0100-00001A000000}"/>
  <sortState xmlns:xlrd2="http://schemas.microsoft.com/office/spreadsheetml/2017/richdata2" ref="A203:G207">
    <sortCondition descending="1" ref="G202:G207"/>
  </sortState>
  <tableColumns count="7">
    <tableColumn id="1" xr3:uid="{00000000-0010-0000-1600-000001000000}" name="Q22.1 REQ"/>
    <tableColumn id="2" xr3:uid="{00000000-0010-0000-1600-000002000000}" name="Limited"/>
    <tableColumn id="3" xr3:uid="{00000000-0010-0000-1600-000003000000}" name="Moderate"/>
    <tableColumn id="4" xr3:uid="{00000000-0010-0000-1600-000004000000}" name="No success"/>
    <tableColumn id="5" xr3:uid="{00000000-0010-0000-1600-000005000000}" name="Strong"/>
    <tableColumn id="6" xr3:uid="{00000000-0010-0000-1600-000006000000}" name="Substancial"/>
    <tableColumn id="7" xr3:uid="{00000000-0010-0000-1600-000007000000}" name="Total" dataDxfId="35">
      <calculatedColumnFormula>+SUM(Table26[[#This Row],[Strong]:[Substancial]])</calculatedColumnFormula>
    </tableColumn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7000000}" name="Table27" displayName="Table27" ref="A210:G215" totalsRowShown="0" headerRowDxfId="34">
  <autoFilter ref="A210:G215" xr:uid="{00000000-0009-0000-0100-00001B000000}"/>
  <sortState xmlns:xlrd2="http://schemas.microsoft.com/office/spreadsheetml/2017/richdata2" ref="A211:G215">
    <sortCondition descending="1" ref="G210:G215"/>
  </sortState>
  <tableColumns count="7">
    <tableColumn id="1" xr3:uid="{00000000-0010-0000-1700-000001000000}" name="Q22.2 USER"/>
    <tableColumn id="2" xr3:uid="{00000000-0010-0000-1700-000002000000}" name="Limited"/>
    <tableColumn id="3" xr3:uid="{00000000-0010-0000-1700-000003000000}" name="Moderate"/>
    <tableColumn id="4" xr3:uid="{00000000-0010-0000-1700-000004000000}" name="No success"/>
    <tableColumn id="5" xr3:uid="{00000000-0010-0000-1700-000005000000}" name="Strong"/>
    <tableColumn id="6" xr3:uid="{00000000-0010-0000-1700-000006000000}" name="Substancial"/>
    <tableColumn id="7" xr3:uid="{00000000-0010-0000-1700-000007000000}" name="Total" dataDxfId="33">
      <calculatedColumnFormula>+SUM(Table27[[#This Row],[Strong]:[Substancial]])</calculatedColumnFormula>
    </tableColumn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8000000}" name="Table28" displayName="Table28" ref="A218:G223" totalsRowShown="0" headerRowDxfId="32">
  <autoFilter ref="A218:G223" xr:uid="{00000000-0009-0000-0100-00001C000000}"/>
  <sortState xmlns:xlrd2="http://schemas.microsoft.com/office/spreadsheetml/2017/richdata2" ref="A219:G223">
    <sortCondition descending="1" ref="G218:G223"/>
  </sortState>
  <tableColumns count="7">
    <tableColumn id="1" xr3:uid="{00000000-0010-0000-1800-000001000000}" name="Q22.3 ARCHIT"/>
    <tableColumn id="2" xr3:uid="{00000000-0010-0000-1800-000002000000}" name="Limited"/>
    <tableColumn id="3" xr3:uid="{00000000-0010-0000-1800-000003000000}" name="Moderate"/>
    <tableColumn id="4" xr3:uid="{00000000-0010-0000-1800-000004000000}" name="No success"/>
    <tableColumn id="5" xr3:uid="{00000000-0010-0000-1800-000005000000}" name="Strong"/>
    <tableColumn id="6" xr3:uid="{00000000-0010-0000-1800-000006000000}" name="Substancial"/>
    <tableColumn id="7" xr3:uid="{00000000-0010-0000-1800-000007000000}" name="Total" dataDxfId="31">
      <calculatedColumnFormula>+SUM(Table28[[#This Row],[Strong]:[Substancial]])</calculatedColumnFormula>
    </tableColumn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9000000}" name="Table29" displayName="Table29" ref="A226:G231" totalsRowShown="0" headerRowDxfId="30">
  <autoFilter ref="A226:G231" xr:uid="{00000000-0009-0000-0100-00001D000000}"/>
  <sortState xmlns:xlrd2="http://schemas.microsoft.com/office/spreadsheetml/2017/richdata2" ref="A227:G231">
    <sortCondition descending="1" ref="G226:G231"/>
  </sortState>
  <tableColumns count="7">
    <tableColumn id="1" xr3:uid="{00000000-0010-0000-1900-000001000000}" name="Q22.4 DESIGN"/>
    <tableColumn id="2" xr3:uid="{00000000-0010-0000-1900-000002000000}" name="Limited"/>
    <tableColumn id="3" xr3:uid="{00000000-0010-0000-1900-000003000000}" name="Moderate"/>
    <tableColumn id="4" xr3:uid="{00000000-0010-0000-1900-000004000000}" name="No success"/>
    <tableColumn id="5" xr3:uid="{00000000-0010-0000-1900-000005000000}" name="Strong"/>
    <tableColumn id="6" xr3:uid="{00000000-0010-0000-1900-000006000000}" name="Substancial"/>
    <tableColumn id="7" xr3:uid="{00000000-0010-0000-1900-000007000000}" name="Total" dataDxfId="29">
      <calculatedColumnFormula>+SUM(Table29[[#This Row],[Strong]:[Substancial]])</calculatedColumnFormula>
    </tableColumn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A000000}" name="Table30" displayName="Table30" ref="A234:G239" totalsRowShown="0" headerRowDxfId="28">
  <autoFilter ref="A234:G239" xr:uid="{00000000-0009-0000-0100-00001E000000}"/>
  <sortState xmlns:xlrd2="http://schemas.microsoft.com/office/spreadsheetml/2017/richdata2" ref="A235:G239">
    <sortCondition descending="1" ref="G234:G239"/>
  </sortState>
  <tableColumns count="7">
    <tableColumn id="1" xr3:uid="{00000000-0010-0000-1A00-000001000000}" name="Q22.5 COMP"/>
    <tableColumn id="2" xr3:uid="{00000000-0010-0000-1A00-000002000000}" name="Limited"/>
    <tableColumn id="3" xr3:uid="{00000000-0010-0000-1A00-000003000000}" name="Moderate"/>
    <tableColumn id="4" xr3:uid="{00000000-0010-0000-1A00-000004000000}" name="No success"/>
    <tableColumn id="5" xr3:uid="{00000000-0010-0000-1A00-000005000000}" name="Strong"/>
    <tableColumn id="6" xr3:uid="{00000000-0010-0000-1A00-000006000000}" name="Substancial"/>
    <tableColumn id="7" xr3:uid="{00000000-0010-0000-1A00-000007000000}" name="Total" dataDxfId="27">
      <calculatedColumnFormula>+SUM(Table30[[#This Row],[Strong]:[Substancial]])</calculatedColumnFormula>
    </tableColumn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B000000}" name="Table31" displayName="Table31" ref="A242:G247" totalsRowShown="0" headerRowDxfId="26">
  <autoFilter ref="A242:G247" xr:uid="{00000000-0009-0000-0100-00001F000000}"/>
  <sortState xmlns:xlrd2="http://schemas.microsoft.com/office/spreadsheetml/2017/richdata2" ref="A243:G247">
    <sortCondition descending="1" ref="G242:G247"/>
  </sortState>
  <tableColumns count="7">
    <tableColumn id="1" xr3:uid="{00000000-0010-0000-1B00-000001000000}" name="Q22.6 CPRUEBA"/>
    <tableColumn id="2" xr3:uid="{00000000-0010-0000-1B00-000002000000}" name="Limited"/>
    <tableColumn id="3" xr3:uid="{00000000-0010-0000-1B00-000003000000}" name="Moderate"/>
    <tableColumn id="4" xr3:uid="{00000000-0010-0000-1B00-000004000000}" name="No success"/>
    <tableColumn id="5" xr3:uid="{00000000-0010-0000-1B00-000005000000}" name="Strong"/>
    <tableColumn id="6" xr3:uid="{00000000-0010-0000-1B00-000006000000}" name="Substancial"/>
    <tableColumn id="7" xr3:uid="{00000000-0010-0000-1B00-000007000000}" name="Total" dataDxfId="25">
      <calculatedColumnFormula>+SUM(Table31[[#This Row],[Strong]:[Substancial]])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6:G36" totalsRowShown="0" headerRowDxfId="84">
  <autoFilter ref="A16:G36" xr:uid="{00000000-0009-0000-0100-000002000000}"/>
  <sortState xmlns:xlrd2="http://schemas.microsoft.com/office/spreadsheetml/2017/richdata2" ref="A17:G36">
    <sortCondition descending="1" ref="G16:G36"/>
  </sortState>
  <tableColumns count="7">
    <tableColumn id="1" xr3:uid="{00000000-0010-0000-0100-000001000000}" name="Q4" dataDxfId="83"/>
    <tableColumn id="3" xr3:uid="{00000000-0010-0000-0100-000003000000}" name="Limited"/>
    <tableColumn id="4" xr3:uid="{00000000-0010-0000-0100-000004000000}" name="Moderate"/>
    <tableColumn id="5" xr3:uid="{00000000-0010-0000-0100-000005000000}" name="No success"/>
    <tableColumn id="6" xr3:uid="{00000000-0010-0000-0100-000006000000}" name="Strong"/>
    <tableColumn id="7" xr3:uid="{00000000-0010-0000-0100-000007000000}" name="Substancial"/>
    <tableColumn id="8" xr3:uid="{00000000-0010-0000-0100-000008000000}" name="Total" dataDxfId="82">
      <calculatedColumnFormula>+SUM(Table2[[#This Row],[Strong]:[Substancial]])</calculatedColumnFormula>
    </tableColumn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C000000}" name="Table32" displayName="Table32" ref="A249:G252" totalsRowShown="0" headerRowDxfId="24">
  <autoFilter ref="A249:G252" xr:uid="{00000000-0009-0000-0100-000020000000}"/>
  <tableColumns count="7">
    <tableColumn id="1" xr3:uid="{00000000-0010-0000-1C00-000001000000}" name="Q25"/>
    <tableColumn id="2" xr3:uid="{00000000-0010-0000-1C00-000002000000}" name="Limited"/>
    <tableColumn id="3" xr3:uid="{00000000-0010-0000-1C00-000003000000}" name="Moderate"/>
    <tableColumn id="4" xr3:uid="{00000000-0010-0000-1C00-000004000000}" name="No success"/>
    <tableColumn id="5" xr3:uid="{00000000-0010-0000-1C00-000005000000}" name="Strong"/>
    <tableColumn id="6" xr3:uid="{00000000-0010-0000-1C00-000006000000}" name="Substancial"/>
    <tableColumn id="7" xr3:uid="{00000000-0010-0000-1C00-000007000000}" name="Total" dataDxfId="23">
      <calculatedColumnFormula>+SUM(Table32[[#This Row],[Strong]:[Substancial]])</calculatedColumnFormula>
    </tableColumn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E000000}" name="Table34" displayName="Table34" ref="A255:G260" totalsRowShown="0" headerRowDxfId="22">
  <autoFilter ref="A255:G260" xr:uid="{00000000-0009-0000-0100-000022000000}"/>
  <sortState xmlns:xlrd2="http://schemas.microsoft.com/office/spreadsheetml/2017/richdata2" ref="A256:G260">
    <sortCondition descending="1" ref="G255:G260"/>
  </sortState>
  <tableColumns count="7">
    <tableColumn id="1" xr3:uid="{00000000-0010-0000-1E00-000001000000}" name="Q23"/>
    <tableColumn id="2" xr3:uid="{00000000-0010-0000-1E00-000002000000}" name="Limited"/>
    <tableColumn id="3" xr3:uid="{00000000-0010-0000-1E00-000003000000}" name="Moderate"/>
    <tableColumn id="4" xr3:uid="{00000000-0010-0000-1E00-000004000000}" name="No success"/>
    <tableColumn id="5" xr3:uid="{00000000-0010-0000-1E00-000005000000}" name="Strong"/>
    <tableColumn id="6" xr3:uid="{00000000-0010-0000-1E00-000006000000}" name="Substancial"/>
    <tableColumn id="7" xr3:uid="{00000000-0010-0000-1E00-000007000000}" name="Total" dataDxfId="21">
      <calculatedColumnFormula>+SUM(Table34[[#This Row],[Strong]:[Substancial]])</calculatedColumnFormula>
    </tableColumn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1000000}" name="Table38" displayName="Table38" ref="A263:G280" totalsRowShown="0" headerRowDxfId="20">
  <autoFilter ref="A263:G280" xr:uid="{00000000-0009-0000-0100-000026000000}"/>
  <sortState xmlns:xlrd2="http://schemas.microsoft.com/office/spreadsheetml/2017/richdata2" ref="A264:G280">
    <sortCondition descending="1" ref="G263:G280"/>
  </sortState>
  <tableColumns count="7">
    <tableColumn id="1" xr3:uid="{00000000-0010-0000-2100-000001000000}" name="Q11"/>
    <tableColumn id="2" xr3:uid="{00000000-0010-0000-2100-000002000000}" name="Limited"/>
    <tableColumn id="3" xr3:uid="{00000000-0010-0000-2100-000003000000}" name="Moderate"/>
    <tableColumn id="4" xr3:uid="{00000000-0010-0000-2100-000004000000}" name="No success"/>
    <tableColumn id="5" xr3:uid="{00000000-0010-0000-2100-000005000000}" name="Strong"/>
    <tableColumn id="6" xr3:uid="{00000000-0010-0000-2100-000006000000}" name="Substancial"/>
    <tableColumn id="7" xr3:uid="{00000000-0010-0000-2100-000007000000}" name="Total" dataDxfId="19">
      <calculatedColumnFormula>+SUM(Table38[[#This Row],[Strong]:[Substancial]])</calculatedColumnFormula>
    </tableColumn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2000000}" name="Table39" displayName="Table39" ref="A282:G290" totalsRowShown="0" headerRowDxfId="18">
  <autoFilter ref="A282:G290" xr:uid="{00000000-0009-0000-0100-000027000000}"/>
  <sortState xmlns:xlrd2="http://schemas.microsoft.com/office/spreadsheetml/2017/richdata2" ref="A283:G290">
    <sortCondition descending="1" ref="G282:G290"/>
  </sortState>
  <tableColumns count="7">
    <tableColumn id="1" xr3:uid="{00000000-0010-0000-2200-000001000000}" name="Q12"/>
    <tableColumn id="2" xr3:uid="{00000000-0010-0000-2200-000002000000}" name="Limited"/>
    <tableColumn id="3" xr3:uid="{00000000-0010-0000-2200-000003000000}" name="Moderate"/>
    <tableColumn id="4" xr3:uid="{00000000-0010-0000-2200-000004000000}" name="No success"/>
    <tableColumn id="5" xr3:uid="{00000000-0010-0000-2200-000005000000}" name="Strong"/>
    <tableColumn id="6" xr3:uid="{00000000-0010-0000-2200-000006000000}" name="Substancial"/>
    <tableColumn id="7" xr3:uid="{00000000-0010-0000-2200-000007000000}" name="Total" dataDxfId="17">
      <calculatedColumnFormula>+SUM(Table39[[#This Row],[Strong]:[Substancial]])</calculatedColumnFormula>
    </tableColumn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3000000}" name="Table40" displayName="Table40" ref="A292:G303" totalsRowShown="0">
  <autoFilter ref="A292:G303" xr:uid="{00000000-0009-0000-0100-000028000000}"/>
  <sortState xmlns:xlrd2="http://schemas.microsoft.com/office/spreadsheetml/2017/richdata2" ref="A293:G303">
    <sortCondition descending="1" ref="G292:G303"/>
  </sortState>
  <tableColumns count="7">
    <tableColumn id="1" xr3:uid="{00000000-0010-0000-2300-000001000000}" name="Q13"/>
    <tableColumn id="2" xr3:uid="{00000000-0010-0000-2300-000002000000}" name="Limited"/>
    <tableColumn id="3" xr3:uid="{00000000-0010-0000-2300-000003000000}" name="Moderate"/>
    <tableColumn id="4" xr3:uid="{00000000-0010-0000-2300-000004000000}" name="No success"/>
    <tableColumn id="5" xr3:uid="{00000000-0010-0000-2300-000005000000}" name="Strong"/>
    <tableColumn id="6" xr3:uid="{00000000-0010-0000-2300-000006000000}" name="Substancial"/>
    <tableColumn id="7" xr3:uid="{00000000-0010-0000-2300-000007000000}" name="Total" dataDxfId="16">
      <calculatedColumnFormula>+SUM(Table40[[#This Row],[Strong]:[Substancial]])</calculatedColumnFormula>
    </tableColumn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4000000}" name="Table41" displayName="Table41" ref="A306:G321" totalsRowShown="0">
  <autoFilter ref="A306:G321" xr:uid="{00000000-0009-0000-0100-000029000000}"/>
  <sortState xmlns:xlrd2="http://schemas.microsoft.com/office/spreadsheetml/2017/richdata2" ref="A307:G321">
    <sortCondition descending="1" ref="G306:G321"/>
  </sortState>
  <tableColumns count="7">
    <tableColumn id="1" xr3:uid="{00000000-0010-0000-2400-000001000000}" name="Q14"/>
    <tableColumn id="2" xr3:uid="{00000000-0010-0000-2400-000002000000}" name="Limited"/>
    <tableColumn id="3" xr3:uid="{00000000-0010-0000-2400-000003000000}" name="Moderate"/>
    <tableColumn id="4" xr3:uid="{00000000-0010-0000-2400-000004000000}" name="No success"/>
    <tableColumn id="5" xr3:uid="{00000000-0010-0000-2400-000005000000}" name="Strong"/>
    <tableColumn id="6" xr3:uid="{00000000-0010-0000-2400-000006000000}" name="Substancial"/>
    <tableColumn id="7" xr3:uid="{00000000-0010-0000-2400-000007000000}" name="Total" dataDxfId="15">
      <calculatedColumnFormula>+SUM(Table41[[#This Row],[Strong]:[Substancial]])</calculatedColumnFormula>
    </tableColumn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5000000}" name="Table42" displayName="Table42" ref="A323:G328" totalsRowShown="0" headerRowDxfId="14">
  <autoFilter ref="A323:G328" xr:uid="{00000000-0009-0000-0100-00002A000000}"/>
  <sortState xmlns:xlrd2="http://schemas.microsoft.com/office/spreadsheetml/2017/richdata2" ref="A324:G328">
    <sortCondition descending="1" ref="G323:G328"/>
  </sortState>
  <tableColumns count="7">
    <tableColumn id="1" xr3:uid="{00000000-0010-0000-2500-000001000000}" name="Q28"/>
    <tableColumn id="2" xr3:uid="{00000000-0010-0000-2500-000002000000}" name="Limited"/>
    <tableColumn id="3" xr3:uid="{00000000-0010-0000-2500-000003000000}" name="Moderate"/>
    <tableColumn id="4" xr3:uid="{00000000-0010-0000-2500-000004000000}" name="No success"/>
    <tableColumn id="5" xr3:uid="{00000000-0010-0000-2500-000005000000}" name="Strong"/>
    <tableColumn id="6" xr3:uid="{00000000-0010-0000-2500-000006000000}" name="Substancial"/>
    <tableColumn id="7" xr3:uid="{00000000-0010-0000-2500-000007000000}" name="Total" dataDxfId="13">
      <calculatedColumnFormula>+SUM(Table42[[#This Row],[Strong]:[Substancial]])</calculatedColumnFormula>
    </tableColumn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6000000}" name="Table43" displayName="Table43" ref="A330:G335" totalsRowShown="0" headerRowDxfId="12">
  <autoFilter ref="A330:G335" xr:uid="{00000000-0009-0000-0100-00002B000000}"/>
  <sortState xmlns:xlrd2="http://schemas.microsoft.com/office/spreadsheetml/2017/richdata2" ref="A331:G335">
    <sortCondition descending="1" ref="G330:G335"/>
  </sortState>
  <tableColumns count="7">
    <tableColumn id="1" xr3:uid="{00000000-0010-0000-2600-000001000000}" name="Q16.4"/>
    <tableColumn id="2" xr3:uid="{00000000-0010-0000-2600-000002000000}" name="Limited"/>
    <tableColumn id="3" xr3:uid="{00000000-0010-0000-2600-000003000000}" name="Moderate"/>
    <tableColumn id="4" xr3:uid="{00000000-0010-0000-2600-000004000000}" name="No success"/>
    <tableColumn id="5" xr3:uid="{00000000-0010-0000-2600-000005000000}" name="Strong"/>
    <tableColumn id="6" xr3:uid="{00000000-0010-0000-2600-000006000000}" name="Substancial"/>
    <tableColumn id="7" xr3:uid="{00000000-0010-0000-2600-000007000000}" name="Total" dataDxfId="11">
      <calculatedColumnFormula>+SUM(Table43[[#This Row],[Strong]:[Substancial]])</calculatedColumnFormula>
    </tableColumn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7000000}" name="Tabla44" displayName="Tabla44" ref="A337:G343" totalsRowShown="0" headerRowDxfId="10">
  <autoFilter ref="A337:G343" xr:uid="{00000000-0009-0000-0100-00002C000000}"/>
  <sortState xmlns:xlrd2="http://schemas.microsoft.com/office/spreadsheetml/2017/richdata2" ref="A338:G343">
    <sortCondition descending="1" ref="G337:G343"/>
  </sortState>
  <tableColumns count="7">
    <tableColumn id="1" xr3:uid="{00000000-0010-0000-2700-000001000000}" name="REGION"/>
    <tableColumn id="2" xr3:uid="{00000000-0010-0000-2700-000002000000}" name="Limited"/>
    <tableColumn id="3" xr3:uid="{00000000-0010-0000-2700-000003000000}" name="Moderate"/>
    <tableColumn id="4" xr3:uid="{00000000-0010-0000-2700-000004000000}" name="No success"/>
    <tableColumn id="5" xr3:uid="{00000000-0010-0000-2700-000005000000}" name="Strong"/>
    <tableColumn id="6" xr3:uid="{00000000-0010-0000-2700-000006000000}" name="Substancial"/>
    <tableColumn id="7" xr3:uid="{00000000-0010-0000-2700-000007000000}" name="Total" dataDxfId="9">
      <calculatedColumnFormula>+SUM(Tabla44[[#This Row],[Strong]:[Substancial]])</calculatedColumnFormula>
    </tableColumn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28000000}" name="Table20" displayName="Table20" ref="A10:G15" totalsRowShown="0">
  <autoFilter ref="A10:G15" xr:uid="{00000000-0009-0000-0100-000014000000}"/>
  <sortState xmlns:xlrd2="http://schemas.microsoft.com/office/spreadsheetml/2017/richdata2" ref="A11:G15">
    <sortCondition descending="1" ref="G10:G15"/>
  </sortState>
  <tableColumns count="7">
    <tableColumn id="1" xr3:uid="{00000000-0010-0000-2800-000001000000}" name="Q16.5"/>
    <tableColumn id="2" xr3:uid="{00000000-0010-0000-2800-000002000000}" name="Stronglydisagree"/>
    <tableColumn id="3" xr3:uid="{00000000-0010-0000-2800-000003000000}" name="Disagree"/>
    <tableColumn id="4" xr3:uid="{00000000-0010-0000-2800-000004000000}" name="Neutral"/>
    <tableColumn id="5" xr3:uid="{00000000-0010-0000-2800-000005000000}" name="Agree"/>
    <tableColumn id="6" xr3:uid="{00000000-0010-0000-2800-000006000000}" name="Stronglyagree"/>
    <tableColumn id="7" xr3:uid="{00000000-0010-0000-2800-000007000000}" name="Column1" dataDxfId="8">
      <calculatedColumnFormula>+SUM(Table20[[#This Row],[Agree]:[Stronglyagree]])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8:G41" totalsRowShown="0" headerRowDxfId="81">
  <autoFilter ref="A38:G41" xr:uid="{00000000-0009-0000-0100-000003000000}"/>
  <sortState xmlns:xlrd2="http://schemas.microsoft.com/office/spreadsheetml/2017/richdata2" ref="A39:G41">
    <sortCondition descending="1" ref="G38:G41"/>
  </sortState>
  <tableColumns count="7">
    <tableColumn id="1" xr3:uid="{00000000-0010-0000-0200-000001000000}" name="Q30" dataDxfId="80"/>
    <tableColumn id="2" xr3:uid="{00000000-0010-0000-0200-000002000000}" name="Limited"/>
    <tableColumn id="3" xr3:uid="{00000000-0010-0000-0200-000003000000}" name="Moderate"/>
    <tableColumn id="4" xr3:uid="{00000000-0010-0000-0200-000004000000}" name="No success"/>
    <tableColumn id="5" xr3:uid="{00000000-0010-0000-0200-000005000000}" name="Strong"/>
    <tableColumn id="6" xr3:uid="{00000000-0010-0000-0200-000006000000}" name="Substancial"/>
    <tableColumn id="7" xr3:uid="{00000000-0010-0000-0200-000007000000}" name="Total" dataDxfId="79">
      <calculatedColumnFormula>+SUM(Table3[[#This Row],[Strong]:[Substancial]])</calculatedColumnFormula>
    </tableColumn>
  </tableColumns>
  <tableStyleInfo name="TableStyleLight1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29000000}" name="Table22" displayName="Table22" ref="A17:G22" totalsRowShown="0" headerRowDxfId="7" tableBorderDxfId="6">
  <autoFilter ref="A17:G22" xr:uid="{00000000-0009-0000-0100-000016000000}"/>
  <sortState xmlns:xlrd2="http://schemas.microsoft.com/office/spreadsheetml/2017/richdata2" ref="A18:G22">
    <sortCondition descending="1" ref="G17:G22"/>
  </sortState>
  <tableColumns count="7">
    <tableColumn id="1" xr3:uid="{00000000-0010-0000-2900-000001000000}" name="Q16.3" dataDxfId="5"/>
    <tableColumn id="2" xr3:uid="{00000000-0010-0000-2900-000002000000}" name="Stronglydisagree"/>
    <tableColumn id="3" xr3:uid="{00000000-0010-0000-2900-000003000000}" name="Disagree"/>
    <tableColumn id="4" xr3:uid="{00000000-0010-0000-2900-000004000000}" name="Neutral"/>
    <tableColumn id="5" xr3:uid="{00000000-0010-0000-2900-000005000000}" name="Agree"/>
    <tableColumn id="6" xr3:uid="{00000000-0010-0000-2900-000006000000}" name="Stronglyagree"/>
    <tableColumn id="7" xr3:uid="{00000000-0010-0000-2900-000007000000}" name="Column1" dataDxfId="4">
      <calculatedColumnFormula>+SUM(Table22[[#This Row],[Agree]:[Stronglyagree]])</calculatedColumnFormula>
    </tableColumn>
  </tableColumns>
  <tableStyleInfo name="TableStyleLight1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2A000000}" name="Table23" displayName="Table23" ref="A24:G29" totalsRowShown="0" headerRowDxfId="3" tableBorderDxfId="2">
  <autoFilter ref="A24:G29" xr:uid="{00000000-0009-0000-0100-000017000000}"/>
  <sortState xmlns:xlrd2="http://schemas.microsoft.com/office/spreadsheetml/2017/richdata2" ref="A25:G29">
    <sortCondition descending="1" ref="G24:G29"/>
  </sortState>
  <tableColumns count="7">
    <tableColumn id="1" xr3:uid="{00000000-0010-0000-2A00-000001000000}" name="Q27" dataDxfId="1"/>
    <tableColumn id="2" xr3:uid="{00000000-0010-0000-2A00-000002000000}" name="Stronglydisagree"/>
    <tableColumn id="3" xr3:uid="{00000000-0010-0000-2A00-000003000000}" name="Disagree"/>
    <tableColumn id="4" xr3:uid="{00000000-0010-0000-2A00-000004000000}" name="Neutral"/>
    <tableColumn id="5" xr3:uid="{00000000-0010-0000-2A00-000005000000}" name="Agree"/>
    <tableColumn id="6" xr3:uid="{00000000-0010-0000-2A00-000006000000}" name="Stronglyagree"/>
    <tableColumn id="7" xr3:uid="{00000000-0010-0000-2A00-000007000000}" name="Column1" dataDxfId="0">
      <calculatedColumnFormula>+SUM(Table23[[#This Row],[Agree]:[Stronglyagree]])</calculatedColumnFormula>
    </tableColumn>
  </tableColumns>
  <tableStyleInfo name="TableStyleLight1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B000000}" name="Table36" displayName="Table36" ref="A2:D7" totalsRowShown="0">
  <autoFilter ref="A2:D7" xr:uid="{00000000-0009-0000-0100-000024000000}"/>
  <sortState xmlns:xlrd2="http://schemas.microsoft.com/office/spreadsheetml/2017/richdata2" ref="A3:D7">
    <sortCondition ref="C2:C7"/>
  </sortState>
  <tableColumns count="4">
    <tableColumn id="1" xr3:uid="{00000000-0010-0000-2B00-000001000000}" name="Q30"/>
    <tableColumn id="2" xr3:uid="{00000000-0010-0000-2B00-000002000000}" name="Aislado"/>
    <tableColumn id="3" xr3:uid="{00000000-0010-0000-2B00-000003000000}" name="Familia"/>
    <tableColumn id="4" xr3:uid="{00000000-0010-0000-2B00-000004000000}" name="Producto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43:G48" totalsRowShown="0" headerRowDxfId="78">
  <autoFilter ref="A43:G48" xr:uid="{00000000-0009-0000-0100-000004000000}"/>
  <sortState xmlns:xlrd2="http://schemas.microsoft.com/office/spreadsheetml/2017/richdata2" ref="A44:G48">
    <sortCondition descending="1" ref="G43:G48"/>
  </sortState>
  <tableColumns count="7">
    <tableColumn id="1" xr3:uid="{00000000-0010-0000-0300-000001000000}" name="Q31.1" dataDxfId="77"/>
    <tableColumn id="2" xr3:uid="{00000000-0010-0000-0300-000002000000}" name="Limited"/>
    <tableColumn id="3" xr3:uid="{00000000-0010-0000-0300-000003000000}" name="Moderate"/>
    <tableColumn id="4" xr3:uid="{00000000-0010-0000-0300-000004000000}" name="No success"/>
    <tableColumn id="5" xr3:uid="{00000000-0010-0000-0300-000005000000}" name="Strong"/>
    <tableColumn id="6" xr3:uid="{00000000-0010-0000-0300-000006000000}" name="Substancial"/>
    <tableColumn id="7" xr3:uid="{00000000-0010-0000-0300-000007000000}" name="Total" dataDxfId="76">
      <calculatedColumnFormula>+SUM(Table4[[#This Row],[Strong]:[Substancial]])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50:G55" totalsRowShown="0" headerRowDxfId="75">
  <autoFilter ref="A50:G55" xr:uid="{00000000-0009-0000-0100-000005000000}"/>
  <sortState xmlns:xlrd2="http://schemas.microsoft.com/office/spreadsheetml/2017/richdata2" ref="A51:G55">
    <sortCondition descending="1" ref="G50:G55"/>
  </sortState>
  <tableColumns count="7">
    <tableColumn id="1" xr3:uid="{00000000-0010-0000-0400-000001000000}" name="Q31.2" dataDxfId="74"/>
    <tableColumn id="2" xr3:uid="{00000000-0010-0000-0400-000002000000}" name="Limited"/>
    <tableColumn id="3" xr3:uid="{00000000-0010-0000-0400-000003000000}" name="Moderate"/>
    <tableColumn id="4" xr3:uid="{00000000-0010-0000-0400-000004000000}" name="No success"/>
    <tableColumn id="5" xr3:uid="{00000000-0010-0000-0400-000005000000}" name="Strong"/>
    <tableColumn id="6" xr3:uid="{00000000-0010-0000-0400-000006000000}" name="Substancial"/>
    <tableColumn id="7" xr3:uid="{00000000-0010-0000-0400-000007000000}" name="Total" dataDxfId="73">
      <calculatedColumnFormula>+SUM(Table5[[#This Row],[Strong]:[Substancial]])</calculatedColumnFormula>
    </tableColumn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57:G62" totalsRowShown="0" headerRowDxfId="72">
  <autoFilter ref="A57:G62" xr:uid="{00000000-0009-0000-0100-000006000000}"/>
  <sortState xmlns:xlrd2="http://schemas.microsoft.com/office/spreadsheetml/2017/richdata2" ref="A58:G62">
    <sortCondition descending="1" ref="G57:G62"/>
  </sortState>
  <tableColumns count="7">
    <tableColumn id="1" xr3:uid="{00000000-0010-0000-0500-000001000000}" name="Q31.3" dataDxfId="71"/>
    <tableColumn id="2" xr3:uid="{00000000-0010-0000-0500-000002000000}" name="Limited"/>
    <tableColumn id="3" xr3:uid="{00000000-0010-0000-0500-000003000000}" name="Moderate"/>
    <tableColumn id="4" xr3:uid="{00000000-0010-0000-0500-000004000000}" name="No success"/>
    <tableColumn id="5" xr3:uid="{00000000-0010-0000-0500-000005000000}" name="Strong"/>
    <tableColumn id="6" xr3:uid="{00000000-0010-0000-0500-000006000000}" name="Substancial"/>
    <tableColumn id="7" xr3:uid="{00000000-0010-0000-0500-000007000000}" name="Total" dataDxfId="70">
      <calculatedColumnFormula>+SUM(Table6[[#This Row],[Strong]:[Substancial]])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64:G69" totalsRowShown="0" headerRowDxfId="69">
  <autoFilter ref="A64:G69" xr:uid="{00000000-0009-0000-0100-000007000000}"/>
  <sortState xmlns:xlrd2="http://schemas.microsoft.com/office/spreadsheetml/2017/richdata2" ref="A65:G69">
    <sortCondition descending="1" ref="G64:G69"/>
  </sortState>
  <tableColumns count="7">
    <tableColumn id="1" xr3:uid="{00000000-0010-0000-0600-000001000000}" name="Q3" dataDxfId="68"/>
    <tableColumn id="2" xr3:uid="{00000000-0010-0000-0600-000002000000}" name="Limited"/>
    <tableColumn id="3" xr3:uid="{00000000-0010-0000-0600-000003000000}" name="Moderate"/>
    <tableColumn id="4" xr3:uid="{00000000-0010-0000-0600-000004000000}" name="No success"/>
    <tableColumn id="5" xr3:uid="{00000000-0010-0000-0600-000005000000}" name="Strong"/>
    <tableColumn id="6" xr3:uid="{00000000-0010-0000-0600-000006000000}" name="Substancial"/>
    <tableColumn id="7" xr3:uid="{00000000-0010-0000-0600-000007000000}" name="Total">
      <calculatedColumnFormula>+SUM(E65:F65)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71:G75" totalsRowShown="0" headerRowDxfId="67">
  <autoFilter ref="A71:G75" xr:uid="{00000000-0009-0000-0100-000008000000}"/>
  <sortState xmlns:xlrd2="http://schemas.microsoft.com/office/spreadsheetml/2017/richdata2" ref="A72:G75">
    <sortCondition descending="1" ref="G71:G75"/>
  </sortState>
  <tableColumns count="7">
    <tableColumn id="1" xr3:uid="{00000000-0010-0000-0700-000001000000}" name="Q8" dataDxfId="66"/>
    <tableColumn id="2" xr3:uid="{00000000-0010-0000-0700-000002000000}" name="Limited"/>
    <tableColumn id="3" xr3:uid="{00000000-0010-0000-0700-000003000000}" name="Moderate"/>
    <tableColumn id="4" xr3:uid="{00000000-0010-0000-0700-000004000000}" name="No success"/>
    <tableColumn id="5" xr3:uid="{00000000-0010-0000-0700-000005000000}" name="Strong"/>
    <tableColumn id="6" xr3:uid="{00000000-0010-0000-0700-000006000000}" name="Substancial"/>
    <tableColumn id="7" xr3:uid="{00000000-0010-0000-0700-000007000000}" name="Total" dataDxfId="65">
      <calculatedColumnFormula>+SUM(Table8[[#This Row],[Strong]:[Substancial]])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8" Type="http://schemas.openxmlformats.org/officeDocument/2006/relationships/table" Target="../tables/table8.xml"/><Relationship Id="rId3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4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8EAB-9101-404E-BC22-F0EA778BF3C0}">
  <dimension ref="A1:G137"/>
  <sheetViews>
    <sheetView tabSelected="1" topLeftCell="A106" zoomScale="115" zoomScaleNormal="115" workbookViewId="0">
      <selection activeCell="E121" sqref="E121"/>
    </sheetView>
  </sheetViews>
  <sheetFormatPr defaultRowHeight="15" x14ac:dyDescent="0.25"/>
  <cols>
    <col min="1" max="1" width="8.7109375" customWidth="1"/>
    <col min="2" max="2" width="11.42578125" customWidth="1"/>
    <col min="3" max="4" width="27.140625" customWidth="1"/>
    <col min="5" max="5" width="19" customWidth="1"/>
    <col min="6" max="6" width="19.42578125" customWidth="1"/>
    <col min="7" max="7" width="20.5703125" customWidth="1"/>
    <col min="8" max="8" width="17" customWidth="1"/>
    <col min="9" max="9" width="3.28515625" customWidth="1"/>
    <col min="10" max="10" width="4" customWidth="1"/>
    <col min="11" max="11" width="4.5703125" customWidth="1"/>
  </cols>
  <sheetData>
    <row r="1" spans="1:7" x14ac:dyDescent="0.25">
      <c r="A1" t="s">
        <v>647</v>
      </c>
      <c r="B1" t="s">
        <v>1327</v>
      </c>
      <c r="C1" t="s">
        <v>1326</v>
      </c>
      <c r="D1" t="s">
        <v>1328</v>
      </c>
      <c r="E1" t="s">
        <v>1422</v>
      </c>
      <c r="F1" t="s">
        <v>648</v>
      </c>
      <c r="G1" t="s">
        <v>1410</v>
      </c>
    </row>
    <row r="2" spans="1:7" x14ac:dyDescent="0.25">
      <c r="A2" s="33">
        <v>2</v>
      </c>
      <c r="B2" s="56" t="s">
        <v>537</v>
      </c>
      <c r="C2" s="37" t="s">
        <v>652</v>
      </c>
      <c r="D2" s="37" t="s">
        <v>1329</v>
      </c>
      <c r="E2" s="34" t="s">
        <v>1423</v>
      </c>
      <c r="F2" t="s">
        <v>653</v>
      </c>
      <c r="G2" s="32"/>
    </row>
    <row r="3" spans="1:7" x14ac:dyDescent="0.25">
      <c r="A3" s="33">
        <v>3</v>
      </c>
      <c r="B3" s="56" t="s">
        <v>538</v>
      </c>
      <c r="C3" s="37" t="s">
        <v>654</v>
      </c>
      <c r="D3" s="37" t="s">
        <v>1330</v>
      </c>
      <c r="E3" s="39" t="s">
        <v>1423</v>
      </c>
      <c r="F3" t="s">
        <v>653</v>
      </c>
      <c r="G3" s="32"/>
    </row>
    <row r="4" spans="1:7" x14ac:dyDescent="0.25">
      <c r="A4" s="33">
        <v>4</v>
      </c>
      <c r="B4" s="56" t="s">
        <v>539</v>
      </c>
      <c r="C4" s="37" t="s">
        <v>655</v>
      </c>
      <c r="D4" s="37" t="s">
        <v>1331</v>
      </c>
      <c r="E4" s="39" t="s">
        <v>1423</v>
      </c>
      <c r="F4" t="s">
        <v>653</v>
      </c>
      <c r="G4" s="32" t="s">
        <v>656</v>
      </c>
    </row>
    <row r="5" spans="1:7" x14ac:dyDescent="0.25">
      <c r="A5" s="33">
        <v>5</v>
      </c>
      <c r="B5" s="56" t="s">
        <v>540</v>
      </c>
      <c r="C5" s="37" t="s">
        <v>657</v>
      </c>
      <c r="D5" s="37" t="s">
        <v>1332</v>
      </c>
      <c r="E5" s="39" t="s">
        <v>1423</v>
      </c>
      <c r="F5" t="s">
        <v>653</v>
      </c>
      <c r="G5" s="32" t="s">
        <v>656</v>
      </c>
    </row>
    <row r="6" spans="1:7" x14ac:dyDescent="0.25">
      <c r="A6" s="33">
        <v>6</v>
      </c>
      <c r="B6" s="56" t="s">
        <v>541</v>
      </c>
      <c r="C6" s="37" t="s">
        <v>658</v>
      </c>
      <c r="D6" s="37" t="s">
        <v>1333</v>
      </c>
      <c r="E6" s="39" t="s">
        <v>1423</v>
      </c>
      <c r="F6" t="s">
        <v>653</v>
      </c>
      <c r="G6" s="32"/>
    </row>
    <row r="7" spans="1:7" x14ac:dyDescent="0.25">
      <c r="A7" s="33">
        <v>7</v>
      </c>
      <c r="B7" s="56" t="s">
        <v>542</v>
      </c>
      <c r="C7" s="37" t="s">
        <v>659</v>
      </c>
      <c r="D7" s="37" t="s">
        <v>1334</v>
      </c>
      <c r="E7" s="39" t="s">
        <v>1423</v>
      </c>
      <c r="F7" t="s">
        <v>653</v>
      </c>
      <c r="G7" s="32"/>
    </row>
    <row r="8" spans="1:7" x14ac:dyDescent="0.25">
      <c r="A8" s="33">
        <v>8</v>
      </c>
      <c r="B8" s="56" t="s">
        <v>543</v>
      </c>
      <c r="C8" s="37" t="s">
        <v>660</v>
      </c>
      <c r="D8" s="37" t="s">
        <v>1335</v>
      </c>
      <c r="E8" s="39" t="s">
        <v>1423</v>
      </c>
      <c r="F8" t="s">
        <v>653</v>
      </c>
      <c r="G8" s="32" t="s">
        <v>656</v>
      </c>
    </row>
    <row r="9" spans="1:7" x14ac:dyDescent="0.25">
      <c r="A9" s="33">
        <v>9</v>
      </c>
      <c r="B9" s="56" t="s">
        <v>544</v>
      </c>
      <c r="C9" s="37" t="s">
        <v>661</v>
      </c>
      <c r="D9" s="37" t="s">
        <v>1336</v>
      </c>
      <c r="E9" s="39" t="s">
        <v>1423</v>
      </c>
      <c r="F9" t="s">
        <v>653</v>
      </c>
      <c r="G9" s="32"/>
    </row>
    <row r="10" spans="1:7" x14ac:dyDescent="0.25">
      <c r="A10" s="33">
        <v>10</v>
      </c>
      <c r="B10" s="56" t="s">
        <v>545</v>
      </c>
      <c r="C10" s="37" t="s">
        <v>662</v>
      </c>
      <c r="D10" s="37" t="s">
        <v>1337</v>
      </c>
      <c r="E10" s="39" t="s">
        <v>1423</v>
      </c>
      <c r="F10" t="s">
        <v>653</v>
      </c>
      <c r="G10" s="32"/>
    </row>
    <row r="11" spans="1:7" x14ac:dyDescent="0.25">
      <c r="A11" s="33">
        <v>11</v>
      </c>
      <c r="B11" s="56" t="s">
        <v>546</v>
      </c>
      <c r="C11" s="37" t="s">
        <v>663</v>
      </c>
      <c r="D11" s="37" t="s">
        <v>663</v>
      </c>
      <c r="E11" s="39" t="s">
        <v>1423</v>
      </c>
      <c r="F11" t="s">
        <v>653</v>
      </c>
      <c r="G11" s="32" t="s">
        <v>656</v>
      </c>
    </row>
    <row r="12" spans="1:7" x14ac:dyDescent="0.25">
      <c r="A12" s="33">
        <v>12</v>
      </c>
      <c r="B12" s="56" t="s">
        <v>1</v>
      </c>
      <c r="C12" s="37" t="s">
        <v>664</v>
      </c>
      <c r="D12" s="37" t="s">
        <v>1338</v>
      </c>
      <c r="E12" s="39" t="s">
        <v>1423</v>
      </c>
      <c r="F12" t="s">
        <v>653</v>
      </c>
      <c r="G12" s="32" t="s">
        <v>656</v>
      </c>
    </row>
    <row r="13" spans="1:7" x14ac:dyDescent="0.25">
      <c r="A13" s="33">
        <v>13</v>
      </c>
      <c r="B13" s="56" t="s">
        <v>547</v>
      </c>
      <c r="C13" s="37" t="s">
        <v>665</v>
      </c>
      <c r="D13" s="37" t="s">
        <v>1339</v>
      </c>
      <c r="E13" s="39" t="s">
        <v>1423</v>
      </c>
      <c r="F13" t="s">
        <v>653</v>
      </c>
      <c r="G13" s="32" t="s">
        <v>656</v>
      </c>
    </row>
    <row r="14" spans="1:7" x14ac:dyDescent="0.25">
      <c r="A14" s="33">
        <v>14</v>
      </c>
      <c r="B14" s="56" t="s">
        <v>548</v>
      </c>
      <c r="C14" s="37" t="s">
        <v>666</v>
      </c>
      <c r="D14" s="37" t="s">
        <v>1340</v>
      </c>
      <c r="E14" s="39" t="s">
        <v>1423</v>
      </c>
      <c r="F14" t="s">
        <v>653</v>
      </c>
      <c r="G14" s="32"/>
    </row>
    <row r="15" spans="1:7" x14ac:dyDescent="0.25">
      <c r="A15" s="33">
        <v>15</v>
      </c>
      <c r="B15" s="56" t="s">
        <v>549</v>
      </c>
      <c r="C15" s="37" t="s">
        <v>667</v>
      </c>
      <c r="D15" s="37" t="s">
        <v>1341</v>
      </c>
      <c r="E15" s="39" t="s">
        <v>1423</v>
      </c>
      <c r="F15" t="s">
        <v>653</v>
      </c>
      <c r="G15" s="32" t="s">
        <v>656</v>
      </c>
    </row>
    <row r="16" spans="1:7" x14ac:dyDescent="0.25">
      <c r="A16" s="33">
        <v>16</v>
      </c>
      <c r="B16" s="56" t="s">
        <v>550</v>
      </c>
      <c r="C16" s="37" t="s">
        <v>668</v>
      </c>
      <c r="D16" s="37" t="s">
        <v>1342</v>
      </c>
      <c r="E16" s="39" t="s">
        <v>1423</v>
      </c>
      <c r="F16" t="s">
        <v>653</v>
      </c>
      <c r="G16" s="32" t="s">
        <v>656</v>
      </c>
    </row>
    <row r="17" spans="1:7" x14ac:dyDescent="0.25">
      <c r="A17" s="33">
        <v>17</v>
      </c>
      <c r="B17" s="56" t="s">
        <v>551</v>
      </c>
      <c r="C17" s="37" t="s">
        <v>669</v>
      </c>
      <c r="D17" s="37" t="s">
        <v>1343</v>
      </c>
      <c r="E17" s="39" t="s">
        <v>1423</v>
      </c>
      <c r="F17" t="s">
        <v>653</v>
      </c>
      <c r="G17" s="32"/>
    </row>
    <row r="18" spans="1:7" x14ac:dyDescent="0.25">
      <c r="A18" s="33">
        <v>18</v>
      </c>
      <c r="B18" s="56" t="s">
        <v>552</v>
      </c>
      <c r="C18" s="37" t="s">
        <v>670</v>
      </c>
      <c r="D18" s="37" t="s">
        <v>1344</v>
      </c>
      <c r="E18" s="39" t="s">
        <v>1423</v>
      </c>
      <c r="F18" t="s">
        <v>653</v>
      </c>
      <c r="G18" s="32"/>
    </row>
    <row r="19" spans="1:7" x14ac:dyDescent="0.25">
      <c r="A19" s="33">
        <v>19</v>
      </c>
      <c r="B19" s="56" t="s">
        <v>553</v>
      </c>
      <c r="C19" s="37" t="s">
        <v>671</v>
      </c>
      <c r="D19" s="37" t="s">
        <v>1345</v>
      </c>
      <c r="E19" s="39" t="s">
        <v>1423</v>
      </c>
      <c r="F19" t="s">
        <v>653</v>
      </c>
      <c r="G19" s="32" t="s">
        <v>656</v>
      </c>
    </row>
    <row r="20" spans="1:7" x14ac:dyDescent="0.25">
      <c r="A20" s="33">
        <v>20</v>
      </c>
      <c r="B20" s="56" t="s">
        <v>554</v>
      </c>
      <c r="C20" s="37" t="s">
        <v>672</v>
      </c>
      <c r="D20" s="37" t="s">
        <v>1346</v>
      </c>
      <c r="E20" s="39" t="s">
        <v>1423</v>
      </c>
      <c r="F20" t="s">
        <v>653</v>
      </c>
      <c r="G20" s="32" t="s">
        <v>656</v>
      </c>
    </row>
    <row r="21" spans="1:7" x14ac:dyDescent="0.25">
      <c r="A21" s="33">
        <v>21</v>
      </c>
      <c r="B21" s="56" t="s">
        <v>555</v>
      </c>
      <c r="C21" s="37" t="s">
        <v>8</v>
      </c>
      <c r="D21" s="37" t="s">
        <v>129</v>
      </c>
      <c r="E21" s="39" t="s">
        <v>1423</v>
      </c>
      <c r="F21" t="s">
        <v>653</v>
      </c>
      <c r="G21" s="32"/>
    </row>
    <row r="22" spans="1:7" x14ac:dyDescent="0.25">
      <c r="A22" s="33">
        <v>30</v>
      </c>
      <c r="B22" s="56" t="s">
        <v>563</v>
      </c>
      <c r="C22" s="37" t="s">
        <v>676</v>
      </c>
      <c r="D22" s="37" t="s">
        <v>1347</v>
      </c>
      <c r="E22" s="39" t="s">
        <v>1424</v>
      </c>
      <c r="F22" s="39" t="s">
        <v>677</v>
      </c>
      <c r="G22" s="32" t="s">
        <v>656</v>
      </c>
    </row>
    <row r="23" spans="1:7" x14ac:dyDescent="0.25">
      <c r="A23" s="33">
        <v>31</v>
      </c>
      <c r="B23" s="56" t="s">
        <v>564</v>
      </c>
      <c r="C23" s="37" t="s">
        <v>678</v>
      </c>
      <c r="D23" s="37" t="s">
        <v>1348</v>
      </c>
      <c r="E23" s="39" t="s">
        <v>1424</v>
      </c>
      <c r="F23" s="39" t="s">
        <v>677</v>
      </c>
      <c r="G23" s="32"/>
    </row>
    <row r="24" spans="1:7" x14ac:dyDescent="0.25">
      <c r="A24" s="33">
        <v>32</v>
      </c>
      <c r="B24" s="56" t="s">
        <v>565</v>
      </c>
      <c r="C24" s="37" t="s">
        <v>679</v>
      </c>
      <c r="D24" s="37" t="s">
        <v>1349</v>
      </c>
      <c r="E24" s="34" t="s">
        <v>1424</v>
      </c>
      <c r="F24" s="39" t="s">
        <v>677</v>
      </c>
      <c r="G24" s="32" t="s">
        <v>656</v>
      </c>
    </row>
    <row r="25" spans="1:7" x14ac:dyDescent="0.25">
      <c r="A25" s="33">
        <v>33</v>
      </c>
      <c r="B25" s="56" t="s">
        <v>566</v>
      </c>
      <c r="C25" s="37" t="s">
        <v>680</v>
      </c>
      <c r="D25" s="37" t="s">
        <v>1350</v>
      </c>
      <c r="E25" s="34" t="s">
        <v>1424</v>
      </c>
      <c r="F25" s="39" t="s">
        <v>677</v>
      </c>
      <c r="G25" s="32"/>
    </row>
    <row r="26" spans="1:7" x14ac:dyDescent="0.25">
      <c r="A26" s="33">
        <v>34</v>
      </c>
      <c r="B26" s="56" t="s">
        <v>567</v>
      </c>
      <c r="C26" s="37" t="s">
        <v>681</v>
      </c>
      <c r="D26" s="37" t="s">
        <v>1351</v>
      </c>
      <c r="E26" s="34" t="s">
        <v>1424</v>
      </c>
      <c r="F26" s="39" t="s">
        <v>677</v>
      </c>
      <c r="G26" s="32" t="s">
        <v>656</v>
      </c>
    </row>
    <row r="27" spans="1:7" x14ac:dyDescent="0.25">
      <c r="A27" s="33">
        <v>35</v>
      </c>
      <c r="B27" s="56" t="s">
        <v>568</v>
      </c>
      <c r="C27" s="37" t="s">
        <v>682</v>
      </c>
      <c r="D27" s="37" t="s">
        <v>682</v>
      </c>
      <c r="E27" s="34" t="s">
        <v>1424</v>
      </c>
      <c r="F27" t="s">
        <v>677</v>
      </c>
      <c r="G27" s="32" t="s">
        <v>656</v>
      </c>
    </row>
    <row r="28" spans="1:7" x14ac:dyDescent="0.25">
      <c r="A28" s="33">
        <v>36</v>
      </c>
      <c r="B28" s="56" t="s">
        <v>569</v>
      </c>
      <c r="C28" s="37" t="s">
        <v>683</v>
      </c>
      <c r="D28" s="37" t="s">
        <v>1352</v>
      </c>
      <c r="E28" s="34" t="s">
        <v>1424</v>
      </c>
      <c r="F28" t="s">
        <v>677</v>
      </c>
      <c r="G28" s="32" t="s">
        <v>656</v>
      </c>
    </row>
    <row r="29" spans="1:7" x14ac:dyDescent="0.25">
      <c r="A29" s="33">
        <v>37</v>
      </c>
      <c r="B29" s="57" t="s">
        <v>570</v>
      </c>
      <c r="C29" s="37" t="s">
        <v>684</v>
      </c>
      <c r="D29" s="37" t="s">
        <v>1353</v>
      </c>
      <c r="E29" s="34" t="s">
        <v>1424</v>
      </c>
      <c r="F29" t="s">
        <v>677</v>
      </c>
      <c r="G29" s="32"/>
    </row>
    <row r="30" spans="1:7" x14ac:dyDescent="0.25">
      <c r="A30" s="33">
        <v>38</v>
      </c>
      <c r="B30" s="57" t="s">
        <v>571</v>
      </c>
      <c r="C30" s="37" t="s">
        <v>685</v>
      </c>
      <c r="D30" s="37" t="s">
        <v>1354</v>
      </c>
      <c r="E30" s="34" t="s">
        <v>1424</v>
      </c>
      <c r="F30" t="s">
        <v>677</v>
      </c>
      <c r="G30" s="32" t="s">
        <v>656</v>
      </c>
    </row>
    <row r="31" spans="1:7" x14ac:dyDescent="0.25">
      <c r="A31" s="33">
        <v>39</v>
      </c>
      <c r="B31" s="58" t="s">
        <v>572</v>
      </c>
      <c r="C31" s="37" t="s">
        <v>686</v>
      </c>
      <c r="D31" s="37" t="s">
        <v>1355</v>
      </c>
      <c r="E31" s="34" t="s">
        <v>1424</v>
      </c>
      <c r="F31" s="39" t="s">
        <v>677</v>
      </c>
      <c r="G31" s="32" t="s">
        <v>656</v>
      </c>
    </row>
    <row r="32" spans="1:7" x14ac:dyDescent="0.25">
      <c r="A32" s="33">
        <v>40</v>
      </c>
      <c r="B32" s="58" t="s">
        <v>3</v>
      </c>
      <c r="C32" s="37" t="s">
        <v>687</v>
      </c>
      <c r="D32" s="37" t="s">
        <v>1356</v>
      </c>
      <c r="E32" s="34" t="s">
        <v>1424</v>
      </c>
      <c r="F32" s="39" t="s">
        <v>677</v>
      </c>
      <c r="G32" s="32" t="s">
        <v>656</v>
      </c>
    </row>
    <row r="33" spans="1:7" x14ac:dyDescent="0.25">
      <c r="A33" s="33">
        <v>41</v>
      </c>
      <c r="B33" s="58" t="s">
        <v>573</v>
      </c>
      <c r="C33" s="37" t="s">
        <v>688</v>
      </c>
      <c r="D33" s="37" t="s">
        <v>1357</v>
      </c>
      <c r="E33" s="34" t="s">
        <v>1424</v>
      </c>
      <c r="F33" s="39" t="s">
        <v>677</v>
      </c>
      <c r="G33" s="32"/>
    </row>
    <row r="34" spans="1:7" x14ac:dyDescent="0.25">
      <c r="A34" s="33">
        <v>132</v>
      </c>
      <c r="B34" s="58" t="s">
        <v>641</v>
      </c>
      <c r="C34" s="62" t="s">
        <v>31</v>
      </c>
      <c r="D34" s="62" t="s">
        <v>1358</v>
      </c>
      <c r="E34" s="34" t="s">
        <v>1425</v>
      </c>
      <c r="F34" t="s">
        <v>766</v>
      </c>
      <c r="G34" s="32"/>
    </row>
    <row r="35" spans="1:7" x14ac:dyDescent="0.25">
      <c r="A35" s="33">
        <v>133</v>
      </c>
      <c r="B35" s="58" t="s">
        <v>642</v>
      </c>
      <c r="C35" s="62" t="s">
        <v>32</v>
      </c>
      <c r="D35" s="62" t="s">
        <v>1359</v>
      </c>
      <c r="E35" s="34" t="s">
        <v>1425</v>
      </c>
      <c r="F35" t="s">
        <v>766</v>
      </c>
      <c r="G35" s="32"/>
    </row>
    <row r="36" spans="1:7" x14ac:dyDescent="0.25">
      <c r="A36" s="33">
        <v>134</v>
      </c>
      <c r="B36" s="58" t="s">
        <v>643</v>
      </c>
      <c r="C36" s="62" t="s">
        <v>767</v>
      </c>
      <c r="D36" s="62" t="s">
        <v>1360</v>
      </c>
      <c r="E36" s="34" t="s">
        <v>1425</v>
      </c>
      <c r="F36" t="s">
        <v>766</v>
      </c>
      <c r="G36" s="32" t="s">
        <v>656</v>
      </c>
    </row>
    <row r="37" spans="1:7" x14ac:dyDescent="0.25">
      <c r="A37" s="33">
        <v>135</v>
      </c>
      <c r="B37" s="58" t="s">
        <v>90</v>
      </c>
      <c r="C37" s="37" t="s">
        <v>768</v>
      </c>
      <c r="D37" s="37" t="s">
        <v>1361</v>
      </c>
      <c r="E37" s="34" t="s">
        <v>1426</v>
      </c>
      <c r="F37" t="s">
        <v>769</v>
      </c>
      <c r="G37" s="32" t="s">
        <v>656</v>
      </c>
    </row>
    <row r="38" spans="1:7" x14ac:dyDescent="0.25">
      <c r="A38" s="33">
        <v>1</v>
      </c>
      <c r="B38" s="58" t="s">
        <v>93</v>
      </c>
      <c r="C38" s="62" t="s">
        <v>649</v>
      </c>
      <c r="D38" s="62" t="s">
        <v>1362</v>
      </c>
      <c r="E38" s="34" t="s">
        <v>1427</v>
      </c>
      <c r="F38" t="s">
        <v>650</v>
      </c>
      <c r="G38" s="32" t="s">
        <v>651</v>
      </c>
    </row>
    <row r="39" spans="1:7" x14ac:dyDescent="0.25">
      <c r="A39" s="33">
        <v>42</v>
      </c>
      <c r="B39" s="58" t="s">
        <v>529</v>
      </c>
      <c r="C39" s="37" t="s">
        <v>689</v>
      </c>
      <c r="D39" s="37" t="s">
        <v>689</v>
      </c>
      <c r="E39" s="34" t="s">
        <v>1427</v>
      </c>
      <c r="F39" t="s">
        <v>650</v>
      </c>
      <c r="G39" s="32"/>
    </row>
    <row r="40" spans="1:7" x14ac:dyDescent="0.25">
      <c r="A40" s="33">
        <v>43</v>
      </c>
      <c r="B40" s="58" t="s">
        <v>574</v>
      </c>
      <c r="C40" s="62" t="s">
        <v>690</v>
      </c>
      <c r="D40" s="62" t="s">
        <v>1363</v>
      </c>
      <c r="E40" s="34" t="s">
        <v>1428</v>
      </c>
      <c r="F40" t="s">
        <v>691</v>
      </c>
      <c r="G40" s="32" t="s">
        <v>656</v>
      </c>
    </row>
    <row r="41" spans="1:7" x14ac:dyDescent="0.25">
      <c r="A41" s="33">
        <v>44</v>
      </c>
      <c r="B41" s="58" t="s">
        <v>575</v>
      </c>
      <c r="C41" s="62" t="s">
        <v>692</v>
      </c>
      <c r="D41" s="62" t="s">
        <v>1364</v>
      </c>
      <c r="E41" s="34" t="s">
        <v>1428</v>
      </c>
      <c r="F41" t="s">
        <v>691</v>
      </c>
      <c r="G41" s="32" t="s">
        <v>656</v>
      </c>
    </row>
    <row r="42" spans="1:7" x14ac:dyDescent="0.25">
      <c r="A42" s="33">
        <v>45</v>
      </c>
      <c r="B42" s="59" t="s">
        <v>576</v>
      </c>
      <c r="C42" s="62" t="s">
        <v>693</v>
      </c>
      <c r="D42" s="62" t="s">
        <v>1365</v>
      </c>
      <c r="E42" s="34" t="s">
        <v>1428</v>
      </c>
      <c r="F42" t="s">
        <v>691</v>
      </c>
      <c r="G42" s="32"/>
    </row>
    <row r="43" spans="1:7" x14ac:dyDescent="0.25">
      <c r="A43" s="33">
        <v>46</v>
      </c>
      <c r="B43" s="59" t="s">
        <v>577</v>
      </c>
      <c r="C43" s="62" t="s">
        <v>694</v>
      </c>
      <c r="D43" s="62" t="s">
        <v>1366</v>
      </c>
      <c r="E43" s="34" t="s">
        <v>1428</v>
      </c>
      <c r="F43" t="s">
        <v>691</v>
      </c>
      <c r="G43" s="32" t="s">
        <v>656</v>
      </c>
    </row>
    <row r="44" spans="1:7" x14ac:dyDescent="0.25">
      <c r="A44" s="33">
        <v>78</v>
      </c>
      <c r="B44" s="60" t="s">
        <v>644</v>
      </c>
      <c r="C44" s="37" t="s">
        <v>714</v>
      </c>
      <c r="D44" s="37" t="s">
        <v>1367</v>
      </c>
      <c r="E44" s="34" t="s">
        <v>1429</v>
      </c>
      <c r="F44" t="s">
        <v>715</v>
      </c>
      <c r="G44" s="32" t="s">
        <v>656</v>
      </c>
    </row>
    <row r="45" spans="1:7" x14ac:dyDescent="0.25">
      <c r="A45" s="33">
        <v>79</v>
      </c>
      <c r="B45" s="60" t="s">
        <v>645</v>
      </c>
      <c r="C45" s="37" t="s">
        <v>716</v>
      </c>
      <c r="D45" s="37" t="s">
        <v>1368</v>
      </c>
      <c r="E45" s="34" t="s">
        <v>1429</v>
      </c>
      <c r="F45" t="s">
        <v>715</v>
      </c>
      <c r="G45" s="32" t="s">
        <v>656</v>
      </c>
    </row>
    <row r="46" spans="1:7" x14ac:dyDescent="0.25">
      <c r="A46" s="33">
        <v>80</v>
      </c>
      <c r="B46" s="60" t="s">
        <v>646</v>
      </c>
      <c r="C46" s="37" t="s">
        <v>717</v>
      </c>
      <c r="D46" s="37" t="s">
        <v>1369</v>
      </c>
      <c r="E46" s="34" t="s">
        <v>1429</v>
      </c>
      <c r="F46" t="s">
        <v>715</v>
      </c>
      <c r="G46" s="32"/>
    </row>
    <row r="47" spans="1:7" x14ac:dyDescent="0.25">
      <c r="A47" s="33">
        <v>81</v>
      </c>
      <c r="B47" s="60" t="s">
        <v>109</v>
      </c>
      <c r="C47" s="37" t="s">
        <v>718</v>
      </c>
      <c r="D47" s="37" t="s">
        <v>1370</v>
      </c>
      <c r="E47" s="34" t="s">
        <v>1430</v>
      </c>
      <c r="F47" t="s">
        <v>719</v>
      </c>
      <c r="G47" s="32" t="s">
        <v>656</v>
      </c>
    </row>
    <row r="48" spans="1:7" x14ac:dyDescent="0.25">
      <c r="A48" s="33">
        <v>82</v>
      </c>
      <c r="B48" s="58" t="s">
        <v>115</v>
      </c>
      <c r="C48" s="37" t="s">
        <v>720</v>
      </c>
      <c r="D48" s="37" t="s">
        <v>1371</v>
      </c>
      <c r="E48" s="34" t="s">
        <v>1431</v>
      </c>
      <c r="F48" t="s">
        <v>721</v>
      </c>
      <c r="G48" s="32" t="s">
        <v>656</v>
      </c>
    </row>
    <row r="49" spans="1:7" x14ac:dyDescent="0.25">
      <c r="A49" s="33">
        <v>86</v>
      </c>
      <c r="B49" s="58" t="s">
        <v>121</v>
      </c>
      <c r="C49" s="37" t="s">
        <v>728</v>
      </c>
      <c r="D49" s="37" t="s">
        <v>1372</v>
      </c>
      <c r="E49" s="34" t="s">
        <v>1432</v>
      </c>
      <c r="F49" t="s">
        <v>729</v>
      </c>
      <c r="G49" s="32" t="s">
        <v>656</v>
      </c>
    </row>
    <row r="50" spans="1:7" x14ac:dyDescent="0.25">
      <c r="A50" s="33">
        <v>87</v>
      </c>
      <c r="B50" s="58" t="s">
        <v>122</v>
      </c>
      <c r="C50" s="37" t="s">
        <v>730</v>
      </c>
      <c r="D50" s="37" t="s">
        <v>1373</v>
      </c>
      <c r="E50" s="34" t="s">
        <v>1433</v>
      </c>
      <c r="F50" t="s">
        <v>731</v>
      </c>
      <c r="G50" s="32" t="s">
        <v>656</v>
      </c>
    </row>
    <row r="51" spans="1:7" x14ac:dyDescent="0.25">
      <c r="A51" s="33">
        <v>129</v>
      </c>
      <c r="B51" s="58" t="s">
        <v>637</v>
      </c>
      <c r="C51" s="37" t="s">
        <v>760</v>
      </c>
      <c r="D51" s="37" t="s">
        <v>1374</v>
      </c>
      <c r="E51" s="34" t="s">
        <v>1434</v>
      </c>
      <c r="F51" t="s">
        <v>761</v>
      </c>
      <c r="G51" s="32"/>
    </row>
    <row r="52" spans="1:7" x14ac:dyDescent="0.25">
      <c r="A52" s="33">
        <v>22</v>
      </c>
      <c r="B52" s="58" t="s">
        <v>556</v>
      </c>
      <c r="C52" s="37" t="s">
        <v>673</v>
      </c>
      <c r="D52" s="37" t="s">
        <v>127</v>
      </c>
      <c r="E52" s="34" t="s">
        <v>1435</v>
      </c>
      <c r="F52" t="s">
        <v>674</v>
      </c>
      <c r="G52" s="32"/>
    </row>
    <row r="53" spans="1:7" x14ac:dyDescent="0.25">
      <c r="A53" s="33">
        <v>23</v>
      </c>
      <c r="B53" s="58" t="s">
        <v>557</v>
      </c>
      <c r="C53" s="37" t="s">
        <v>9</v>
      </c>
      <c r="D53" s="37" t="s">
        <v>9</v>
      </c>
      <c r="E53" s="34" t="s">
        <v>1435</v>
      </c>
      <c r="F53" t="s">
        <v>674</v>
      </c>
      <c r="G53" s="32" t="s">
        <v>656</v>
      </c>
    </row>
    <row r="54" spans="1:7" x14ac:dyDescent="0.25">
      <c r="A54" s="33">
        <v>24</v>
      </c>
      <c r="B54" s="58" t="s">
        <v>558</v>
      </c>
      <c r="C54" s="37" t="s">
        <v>10</v>
      </c>
      <c r="D54" s="37" t="s">
        <v>10</v>
      </c>
      <c r="E54" s="34" t="s">
        <v>1435</v>
      </c>
      <c r="F54" t="s">
        <v>674</v>
      </c>
      <c r="G54" s="32" t="s">
        <v>656</v>
      </c>
    </row>
    <row r="55" spans="1:7" x14ac:dyDescent="0.25">
      <c r="A55" s="33">
        <v>25</v>
      </c>
      <c r="B55" s="58" t="s">
        <v>559</v>
      </c>
      <c r="C55" s="37" t="s">
        <v>11</v>
      </c>
      <c r="D55" s="37" t="s">
        <v>11</v>
      </c>
      <c r="E55" s="34" t="s">
        <v>1435</v>
      </c>
      <c r="F55" t="s">
        <v>674</v>
      </c>
      <c r="G55" s="32" t="s">
        <v>656</v>
      </c>
    </row>
    <row r="56" spans="1:7" x14ac:dyDescent="0.25">
      <c r="A56" s="33">
        <v>26</v>
      </c>
      <c r="B56" s="58" t="s">
        <v>560</v>
      </c>
      <c r="C56" s="37" t="s">
        <v>12</v>
      </c>
      <c r="D56" s="37" t="s">
        <v>12</v>
      </c>
      <c r="E56" s="34" t="s">
        <v>1435</v>
      </c>
      <c r="F56" t="s">
        <v>674</v>
      </c>
      <c r="G56" s="32" t="s">
        <v>656</v>
      </c>
    </row>
    <row r="57" spans="1:7" x14ac:dyDescent="0.25">
      <c r="A57" s="33">
        <v>27</v>
      </c>
      <c r="B57" s="58" t="s">
        <v>561</v>
      </c>
      <c r="C57" s="37" t="s">
        <v>13</v>
      </c>
      <c r="D57" s="37" t="s">
        <v>13</v>
      </c>
      <c r="E57" s="34" t="s">
        <v>1435</v>
      </c>
      <c r="F57" t="s">
        <v>674</v>
      </c>
      <c r="G57" s="32"/>
    </row>
    <row r="58" spans="1:7" x14ac:dyDescent="0.25">
      <c r="A58" s="33">
        <v>28</v>
      </c>
      <c r="B58" s="58" t="s">
        <v>562</v>
      </c>
      <c r="C58" s="37" t="s">
        <v>675</v>
      </c>
      <c r="D58" s="37" t="s">
        <v>675</v>
      </c>
      <c r="E58" s="34" t="s">
        <v>1435</v>
      </c>
      <c r="F58" t="s">
        <v>674</v>
      </c>
      <c r="G58" s="32" t="s">
        <v>656</v>
      </c>
    </row>
    <row r="59" spans="1:7" x14ac:dyDescent="0.25">
      <c r="A59" s="33">
        <v>29</v>
      </c>
      <c r="B59" s="58" t="s">
        <v>2</v>
      </c>
      <c r="C59" s="37" t="s">
        <v>8</v>
      </c>
      <c r="D59" s="37" t="s">
        <v>129</v>
      </c>
      <c r="E59" s="34" t="s">
        <v>1435</v>
      </c>
      <c r="F59" t="s">
        <v>674</v>
      </c>
      <c r="G59" s="32"/>
    </row>
    <row r="60" spans="1:7" x14ac:dyDescent="0.25">
      <c r="A60" s="33">
        <v>83</v>
      </c>
      <c r="B60" s="59" t="s">
        <v>131</v>
      </c>
      <c r="C60" s="37" t="s">
        <v>722</v>
      </c>
      <c r="D60" s="37" t="s">
        <v>1375</v>
      </c>
      <c r="E60" s="34" t="s">
        <v>1436</v>
      </c>
      <c r="F60" t="s">
        <v>723</v>
      </c>
      <c r="G60" s="32"/>
    </row>
    <row r="61" spans="1:7" x14ac:dyDescent="0.25">
      <c r="A61" s="33">
        <v>85</v>
      </c>
      <c r="B61" s="59" t="s">
        <v>132</v>
      </c>
      <c r="C61" s="37" t="s">
        <v>726</v>
      </c>
      <c r="D61" s="37" t="s">
        <v>1376</v>
      </c>
      <c r="E61" s="34" t="s">
        <v>1437</v>
      </c>
      <c r="F61" t="s">
        <v>727</v>
      </c>
      <c r="G61" s="32" t="s">
        <v>656</v>
      </c>
    </row>
    <row r="62" spans="1:7" x14ac:dyDescent="0.25">
      <c r="A62" s="33">
        <v>130</v>
      </c>
      <c r="B62" s="58" t="s">
        <v>138</v>
      </c>
      <c r="C62" s="37" t="s">
        <v>762</v>
      </c>
      <c r="D62" s="37" t="s">
        <v>762</v>
      </c>
      <c r="E62" s="34" t="s">
        <v>1438</v>
      </c>
      <c r="F62" t="s">
        <v>763</v>
      </c>
      <c r="G62" s="32" t="s">
        <v>656</v>
      </c>
    </row>
    <row r="63" spans="1:7" x14ac:dyDescent="0.25">
      <c r="A63" s="33">
        <v>88</v>
      </c>
      <c r="B63" s="58" t="s">
        <v>607</v>
      </c>
      <c r="C63" s="37" t="s">
        <v>732</v>
      </c>
      <c r="D63" s="37" t="s">
        <v>143</v>
      </c>
      <c r="E63" s="34" t="s">
        <v>1439</v>
      </c>
      <c r="F63" t="s">
        <v>733</v>
      </c>
      <c r="G63" s="32"/>
    </row>
    <row r="64" spans="1:7" x14ac:dyDescent="0.25">
      <c r="A64" s="33">
        <v>89</v>
      </c>
      <c r="B64" s="58" t="s">
        <v>608</v>
      </c>
      <c r="C64" s="37" t="s">
        <v>734</v>
      </c>
      <c r="D64" s="37" t="s">
        <v>1377</v>
      </c>
      <c r="E64" s="34" t="s">
        <v>1439</v>
      </c>
      <c r="F64" t="s">
        <v>733</v>
      </c>
      <c r="G64" s="32" t="s">
        <v>656</v>
      </c>
    </row>
    <row r="65" spans="1:7" x14ac:dyDescent="0.25">
      <c r="A65" s="33">
        <v>90</v>
      </c>
      <c r="B65" s="58" t="s">
        <v>609</v>
      </c>
      <c r="C65" s="37" t="s">
        <v>735</v>
      </c>
      <c r="D65" s="37" t="s">
        <v>1378</v>
      </c>
      <c r="E65" s="34" t="s">
        <v>1439</v>
      </c>
      <c r="F65" t="s">
        <v>733</v>
      </c>
      <c r="G65" s="32"/>
    </row>
    <row r="66" spans="1:7" x14ac:dyDescent="0.25">
      <c r="A66" s="33">
        <v>91</v>
      </c>
      <c r="B66" s="58" t="s">
        <v>610</v>
      </c>
      <c r="C66" s="37" t="s">
        <v>736</v>
      </c>
      <c r="D66" s="37" t="s">
        <v>1379</v>
      </c>
      <c r="E66" s="34" t="s">
        <v>1439</v>
      </c>
      <c r="F66" t="s">
        <v>733</v>
      </c>
      <c r="G66" s="32"/>
    </row>
    <row r="67" spans="1:7" x14ac:dyDescent="0.25">
      <c r="A67" s="33">
        <v>92</v>
      </c>
      <c r="B67" s="58" t="s">
        <v>611</v>
      </c>
      <c r="C67" s="37" t="s">
        <v>737</v>
      </c>
      <c r="D67" s="37" t="s">
        <v>1380</v>
      </c>
      <c r="E67" s="34" t="s">
        <v>1439</v>
      </c>
      <c r="F67" t="s">
        <v>733</v>
      </c>
      <c r="G67" s="32"/>
    </row>
    <row r="68" spans="1:7" x14ac:dyDescent="0.25">
      <c r="A68" s="33">
        <v>93</v>
      </c>
      <c r="B68" s="59" t="s">
        <v>612</v>
      </c>
      <c r="C68" s="37" t="s">
        <v>738</v>
      </c>
      <c r="D68" s="37" t="s">
        <v>142</v>
      </c>
      <c r="E68" s="34" t="s">
        <v>1439</v>
      </c>
      <c r="F68" t="s">
        <v>733</v>
      </c>
      <c r="G68" s="32"/>
    </row>
    <row r="69" spans="1:7" x14ac:dyDescent="0.25">
      <c r="A69" s="33">
        <v>94</v>
      </c>
      <c r="B69" s="58" t="s">
        <v>613</v>
      </c>
      <c r="C69" s="37" t="s">
        <v>30</v>
      </c>
      <c r="D69" s="37" t="s">
        <v>30</v>
      </c>
      <c r="E69" s="34" t="s">
        <v>1439</v>
      </c>
      <c r="F69" t="s">
        <v>733</v>
      </c>
      <c r="G69" s="32"/>
    </row>
    <row r="70" spans="1:7" x14ac:dyDescent="0.25">
      <c r="A70" s="33">
        <v>95</v>
      </c>
      <c r="B70" s="58" t="s">
        <v>614</v>
      </c>
      <c r="C70" s="37" t="s">
        <v>739</v>
      </c>
      <c r="D70" s="37" t="s">
        <v>1381</v>
      </c>
      <c r="E70" s="34" t="s">
        <v>1439</v>
      </c>
      <c r="F70" t="s">
        <v>733</v>
      </c>
      <c r="G70" s="32"/>
    </row>
    <row r="71" spans="1:7" x14ac:dyDescent="0.25">
      <c r="A71" s="33">
        <v>96</v>
      </c>
      <c r="B71" s="58" t="s">
        <v>615</v>
      </c>
      <c r="C71" s="37" t="s">
        <v>740</v>
      </c>
      <c r="D71" s="37" t="s">
        <v>1382</v>
      </c>
      <c r="E71" s="34" t="s">
        <v>1439</v>
      </c>
      <c r="F71" t="s">
        <v>733</v>
      </c>
      <c r="G71" s="32" t="s">
        <v>656</v>
      </c>
    </row>
    <row r="72" spans="1:7" x14ac:dyDescent="0.25">
      <c r="A72" s="33">
        <v>97</v>
      </c>
      <c r="B72" s="58" t="s">
        <v>616</v>
      </c>
      <c r="C72" s="37" t="s">
        <v>741</v>
      </c>
      <c r="D72" s="37" t="s">
        <v>1383</v>
      </c>
      <c r="E72" s="34" t="s">
        <v>1439</v>
      </c>
      <c r="F72" t="s">
        <v>733</v>
      </c>
      <c r="G72" s="32"/>
    </row>
    <row r="73" spans="1:7" x14ac:dyDescent="0.25">
      <c r="A73" s="33">
        <v>98</v>
      </c>
      <c r="B73" s="58" t="s">
        <v>6</v>
      </c>
      <c r="C73" s="37" t="s">
        <v>742</v>
      </c>
      <c r="D73" s="37" t="s">
        <v>1384</v>
      </c>
      <c r="E73" s="34" t="s">
        <v>1439</v>
      </c>
      <c r="F73" t="s">
        <v>733</v>
      </c>
      <c r="G73" s="32"/>
    </row>
    <row r="74" spans="1:7" x14ac:dyDescent="0.25">
      <c r="A74" s="33">
        <v>99</v>
      </c>
      <c r="B74" s="58" t="s">
        <v>617</v>
      </c>
      <c r="C74" s="37" t="s">
        <v>743</v>
      </c>
      <c r="D74" s="37" t="s">
        <v>1385</v>
      </c>
      <c r="E74" s="34" t="s">
        <v>1439</v>
      </c>
      <c r="F74" t="s">
        <v>733</v>
      </c>
      <c r="G74" s="32"/>
    </row>
    <row r="75" spans="1:7" x14ac:dyDescent="0.25">
      <c r="A75" s="33">
        <v>100</v>
      </c>
      <c r="B75" s="58" t="s">
        <v>618</v>
      </c>
      <c r="C75" s="37" t="s">
        <v>673</v>
      </c>
      <c r="D75" s="37" t="s">
        <v>127</v>
      </c>
      <c r="E75" s="34" t="s">
        <v>1439</v>
      </c>
      <c r="F75" t="s">
        <v>733</v>
      </c>
      <c r="G75" s="32"/>
    </row>
    <row r="76" spans="1:7" x14ac:dyDescent="0.25">
      <c r="A76" s="33">
        <v>101</v>
      </c>
      <c r="B76" s="58" t="s">
        <v>619</v>
      </c>
      <c r="C76" s="37" t="s">
        <v>732</v>
      </c>
      <c r="D76" s="37" t="s">
        <v>143</v>
      </c>
      <c r="E76" s="34" t="s">
        <v>1440</v>
      </c>
      <c r="F76" t="s">
        <v>744</v>
      </c>
      <c r="G76" s="32"/>
    </row>
    <row r="77" spans="1:7" x14ac:dyDescent="0.25">
      <c r="A77" s="33">
        <v>102</v>
      </c>
      <c r="B77" s="58" t="s">
        <v>620</v>
      </c>
      <c r="C77" s="37" t="s">
        <v>734</v>
      </c>
      <c r="D77" s="37" t="s">
        <v>1377</v>
      </c>
      <c r="E77" s="34" t="s">
        <v>1440</v>
      </c>
      <c r="F77" t="s">
        <v>744</v>
      </c>
      <c r="G77" s="32" t="s">
        <v>656</v>
      </c>
    </row>
    <row r="78" spans="1:7" x14ac:dyDescent="0.25">
      <c r="A78" s="33">
        <v>103</v>
      </c>
      <c r="B78" s="59" t="s">
        <v>621</v>
      </c>
      <c r="C78" s="37" t="s">
        <v>735</v>
      </c>
      <c r="D78" s="37" t="s">
        <v>1378</v>
      </c>
      <c r="E78" s="34" t="s">
        <v>1440</v>
      </c>
      <c r="F78" t="s">
        <v>744</v>
      </c>
      <c r="G78" s="32"/>
    </row>
    <row r="79" spans="1:7" x14ac:dyDescent="0.25">
      <c r="A79" s="33">
        <v>104</v>
      </c>
      <c r="B79" s="59" t="s">
        <v>622</v>
      </c>
      <c r="C79" s="37" t="s">
        <v>736</v>
      </c>
      <c r="D79" s="37" t="s">
        <v>1379</v>
      </c>
      <c r="E79" s="34" t="s">
        <v>1440</v>
      </c>
      <c r="F79" t="s">
        <v>744</v>
      </c>
      <c r="G79" s="32" t="s">
        <v>656</v>
      </c>
    </row>
    <row r="80" spans="1:7" x14ac:dyDescent="0.25">
      <c r="A80" s="33">
        <v>105</v>
      </c>
      <c r="B80" s="58" t="s">
        <v>623</v>
      </c>
      <c r="C80" s="37" t="s">
        <v>737</v>
      </c>
      <c r="D80" s="37" t="s">
        <v>1380</v>
      </c>
      <c r="E80" s="34" t="s">
        <v>1440</v>
      </c>
      <c r="F80" t="s">
        <v>744</v>
      </c>
      <c r="G80" s="32"/>
    </row>
    <row r="81" spans="1:7" x14ac:dyDescent="0.25">
      <c r="A81" s="33">
        <v>106</v>
      </c>
      <c r="B81" s="58" t="s">
        <v>624</v>
      </c>
      <c r="C81" s="37" t="s">
        <v>738</v>
      </c>
      <c r="D81" s="37" t="s">
        <v>142</v>
      </c>
      <c r="E81" s="34" t="s">
        <v>1440</v>
      </c>
      <c r="F81" t="s">
        <v>744</v>
      </c>
      <c r="G81" s="32"/>
    </row>
    <row r="82" spans="1:7" x14ac:dyDescent="0.25">
      <c r="A82" s="33">
        <v>107</v>
      </c>
      <c r="B82" s="59" t="s">
        <v>625</v>
      </c>
      <c r="C82" s="37" t="s">
        <v>30</v>
      </c>
      <c r="D82" s="37" t="s">
        <v>30</v>
      </c>
      <c r="E82" s="34" t="s">
        <v>1440</v>
      </c>
      <c r="F82" t="s">
        <v>744</v>
      </c>
      <c r="G82" s="32"/>
    </row>
    <row r="83" spans="1:7" x14ac:dyDescent="0.25">
      <c r="A83" s="33">
        <v>108</v>
      </c>
      <c r="B83" s="59" t="s">
        <v>626</v>
      </c>
      <c r="C83" s="37" t="s">
        <v>739</v>
      </c>
      <c r="D83" s="37" t="s">
        <v>1381</v>
      </c>
      <c r="E83" s="34" t="s">
        <v>1440</v>
      </c>
      <c r="F83" t="s">
        <v>744</v>
      </c>
      <c r="G83" s="32"/>
    </row>
    <row r="84" spans="1:7" x14ac:dyDescent="0.25">
      <c r="A84" s="33">
        <v>109</v>
      </c>
      <c r="B84" s="59" t="s">
        <v>627</v>
      </c>
      <c r="C84" s="37" t="s">
        <v>740</v>
      </c>
      <c r="D84" s="37" t="s">
        <v>1382</v>
      </c>
      <c r="E84" s="34" t="s">
        <v>1440</v>
      </c>
      <c r="F84" t="s">
        <v>744</v>
      </c>
      <c r="G84" s="32"/>
    </row>
    <row r="85" spans="1:7" x14ac:dyDescent="0.25">
      <c r="A85" s="33">
        <v>110</v>
      </c>
      <c r="B85" s="59" t="s">
        <v>628</v>
      </c>
      <c r="C85" s="37" t="s">
        <v>741</v>
      </c>
      <c r="D85" s="37" t="s">
        <v>1383</v>
      </c>
      <c r="E85" s="35" t="s">
        <v>1440</v>
      </c>
      <c r="F85" t="s">
        <v>744</v>
      </c>
      <c r="G85" s="32"/>
    </row>
    <row r="86" spans="1:7" x14ac:dyDescent="0.25">
      <c r="A86" s="33">
        <v>111</v>
      </c>
      <c r="B86" s="59" t="s">
        <v>7</v>
      </c>
      <c r="C86" s="37" t="s">
        <v>742</v>
      </c>
      <c r="D86" s="37" t="s">
        <v>1384</v>
      </c>
      <c r="E86" s="34" t="s">
        <v>1440</v>
      </c>
      <c r="F86" t="s">
        <v>744</v>
      </c>
      <c r="G86" s="32" t="s">
        <v>656</v>
      </c>
    </row>
    <row r="87" spans="1:7" x14ac:dyDescent="0.25">
      <c r="A87" s="33">
        <v>112</v>
      </c>
      <c r="B87" s="59" t="s">
        <v>629</v>
      </c>
      <c r="C87" s="37" t="s">
        <v>743</v>
      </c>
      <c r="D87" s="37" t="s">
        <v>1385</v>
      </c>
      <c r="E87" s="34" t="s">
        <v>1440</v>
      </c>
      <c r="F87" t="s">
        <v>744</v>
      </c>
      <c r="G87" s="32" t="s">
        <v>656</v>
      </c>
    </row>
    <row r="88" spans="1:7" x14ac:dyDescent="0.25">
      <c r="A88" s="33">
        <v>113</v>
      </c>
      <c r="B88" s="59" t="s">
        <v>630</v>
      </c>
      <c r="C88" s="37" t="s">
        <v>673</v>
      </c>
      <c r="D88" s="37" t="s">
        <v>127</v>
      </c>
      <c r="E88" s="34" t="s">
        <v>1440</v>
      </c>
      <c r="F88" t="s">
        <v>744</v>
      </c>
      <c r="G88" s="32" t="s">
        <v>656</v>
      </c>
    </row>
    <row r="89" spans="1:7" x14ac:dyDescent="0.25">
      <c r="A89" s="33">
        <v>114</v>
      </c>
      <c r="B89" s="59" t="s">
        <v>531</v>
      </c>
      <c r="C89" s="37" t="s">
        <v>732</v>
      </c>
      <c r="D89" s="37" t="s">
        <v>143</v>
      </c>
      <c r="E89" s="39" t="s">
        <v>1441</v>
      </c>
      <c r="F89" t="s">
        <v>745</v>
      </c>
      <c r="G89" s="32" t="s">
        <v>656</v>
      </c>
    </row>
    <row r="90" spans="1:7" x14ac:dyDescent="0.25">
      <c r="A90" s="33">
        <v>115</v>
      </c>
      <c r="B90" s="58" t="s">
        <v>532</v>
      </c>
      <c r="C90" s="37" t="s">
        <v>746</v>
      </c>
      <c r="D90" s="37" t="s">
        <v>746</v>
      </c>
      <c r="E90" s="34" t="s">
        <v>1441</v>
      </c>
      <c r="F90" t="s">
        <v>745</v>
      </c>
      <c r="G90" s="32" t="s">
        <v>656</v>
      </c>
    </row>
    <row r="91" spans="1:7" x14ac:dyDescent="0.25">
      <c r="A91" s="33">
        <v>116</v>
      </c>
      <c r="B91" s="58" t="s">
        <v>533</v>
      </c>
      <c r="C91" s="37" t="s">
        <v>747</v>
      </c>
      <c r="D91" s="37" t="s">
        <v>1386</v>
      </c>
      <c r="E91" s="34" t="s">
        <v>1441</v>
      </c>
      <c r="F91" t="s">
        <v>745</v>
      </c>
      <c r="G91" s="32" t="s">
        <v>656</v>
      </c>
    </row>
    <row r="92" spans="1:7" x14ac:dyDescent="0.25">
      <c r="A92" s="33">
        <v>117</v>
      </c>
      <c r="B92" s="58" t="s">
        <v>534</v>
      </c>
      <c r="C92" s="37" t="s">
        <v>736</v>
      </c>
      <c r="D92" s="37" t="s">
        <v>1379</v>
      </c>
      <c r="E92" s="34" t="s">
        <v>1441</v>
      </c>
      <c r="F92" t="s">
        <v>745</v>
      </c>
      <c r="G92" s="32"/>
    </row>
    <row r="93" spans="1:7" x14ac:dyDescent="0.25">
      <c r="A93" s="33">
        <v>118</v>
      </c>
      <c r="B93" s="58" t="s">
        <v>535</v>
      </c>
      <c r="C93" s="37" t="s">
        <v>739</v>
      </c>
      <c r="D93" s="37" t="s">
        <v>1381</v>
      </c>
      <c r="E93" s="34" t="s">
        <v>1441</v>
      </c>
      <c r="F93" t="s">
        <v>745</v>
      </c>
      <c r="G93" s="32" t="s">
        <v>656</v>
      </c>
    </row>
    <row r="94" spans="1:7" x14ac:dyDescent="0.25">
      <c r="A94" s="33">
        <v>119</v>
      </c>
      <c r="B94" s="58" t="s">
        <v>536</v>
      </c>
      <c r="C94" s="37" t="s">
        <v>741</v>
      </c>
      <c r="D94" s="37" t="s">
        <v>1383</v>
      </c>
      <c r="E94" s="34" t="s">
        <v>1441</v>
      </c>
      <c r="F94" t="s">
        <v>745</v>
      </c>
      <c r="G94" s="32"/>
    </row>
    <row r="95" spans="1:7" x14ac:dyDescent="0.25">
      <c r="A95" s="33">
        <v>125</v>
      </c>
      <c r="B95" s="58" t="s">
        <v>638</v>
      </c>
      <c r="C95" s="62" t="s">
        <v>754</v>
      </c>
      <c r="D95" s="62" t="s">
        <v>1387</v>
      </c>
      <c r="E95" s="34" t="s">
        <v>1442</v>
      </c>
      <c r="F95" s="39" t="s">
        <v>755</v>
      </c>
      <c r="G95" s="32"/>
    </row>
    <row r="96" spans="1:7" x14ac:dyDescent="0.25">
      <c r="A96" s="33">
        <v>126</v>
      </c>
      <c r="B96" s="58" t="s">
        <v>639</v>
      </c>
      <c r="C96" s="62" t="s">
        <v>756</v>
      </c>
      <c r="D96" s="62" t="s">
        <v>1388</v>
      </c>
      <c r="E96" s="34" t="s">
        <v>1442</v>
      </c>
      <c r="F96" s="39" t="s">
        <v>755</v>
      </c>
      <c r="G96" s="32"/>
    </row>
    <row r="97" spans="1:7" x14ac:dyDescent="0.25">
      <c r="A97" s="33">
        <v>127</v>
      </c>
      <c r="B97" s="58" t="s">
        <v>640</v>
      </c>
      <c r="C97" s="62" t="s">
        <v>757</v>
      </c>
      <c r="D97" s="62" t="s">
        <v>1389</v>
      </c>
      <c r="E97" s="34" t="s">
        <v>1442</v>
      </c>
      <c r="F97" s="39" t="s">
        <v>755</v>
      </c>
      <c r="G97" s="32"/>
    </row>
    <row r="98" spans="1:7" x14ac:dyDescent="0.25">
      <c r="A98" s="33">
        <v>120</v>
      </c>
      <c r="B98" s="58" t="s">
        <v>631</v>
      </c>
      <c r="C98" s="62" t="s">
        <v>748</v>
      </c>
      <c r="D98" s="62" t="s">
        <v>1390</v>
      </c>
      <c r="E98" s="34" t="s">
        <v>1443</v>
      </c>
      <c r="F98" s="39" t="s">
        <v>749</v>
      </c>
      <c r="G98" s="32"/>
    </row>
    <row r="99" spans="1:7" x14ac:dyDescent="0.25">
      <c r="A99" s="33">
        <v>121</v>
      </c>
      <c r="B99" s="58" t="s">
        <v>632</v>
      </c>
      <c r="C99" s="62" t="s">
        <v>750</v>
      </c>
      <c r="D99" s="62" t="s">
        <v>1391</v>
      </c>
      <c r="E99" s="34" t="s">
        <v>1443</v>
      </c>
      <c r="F99" s="39" t="s">
        <v>749</v>
      </c>
      <c r="G99" s="32" t="s">
        <v>656</v>
      </c>
    </row>
    <row r="100" spans="1:7" x14ac:dyDescent="0.25">
      <c r="A100" s="33">
        <v>122</v>
      </c>
      <c r="B100" s="58" t="s">
        <v>633</v>
      </c>
      <c r="C100" s="62" t="s">
        <v>751</v>
      </c>
      <c r="D100" s="62" t="s">
        <v>1392</v>
      </c>
      <c r="E100" s="34" t="s">
        <v>1443</v>
      </c>
      <c r="F100" s="39" t="s">
        <v>749</v>
      </c>
      <c r="G100" s="32" t="s">
        <v>656</v>
      </c>
    </row>
    <row r="101" spans="1:7" x14ac:dyDescent="0.25">
      <c r="A101" s="33">
        <v>123</v>
      </c>
      <c r="B101" s="58" t="s">
        <v>634</v>
      </c>
      <c r="C101" s="62" t="s">
        <v>752</v>
      </c>
      <c r="D101" s="62" t="s">
        <v>1393</v>
      </c>
      <c r="E101" s="34" t="s">
        <v>1443</v>
      </c>
      <c r="F101" s="39" t="s">
        <v>749</v>
      </c>
      <c r="G101" s="32" t="s">
        <v>656</v>
      </c>
    </row>
    <row r="102" spans="1:7" x14ac:dyDescent="0.25">
      <c r="A102" s="33">
        <v>124</v>
      </c>
      <c r="B102" s="58" t="s">
        <v>635</v>
      </c>
      <c r="C102" s="62" t="s">
        <v>753</v>
      </c>
      <c r="D102" s="62" t="s">
        <v>1394</v>
      </c>
      <c r="E102" s="34" t="s">
        <v>1443</v>
      </c>
      <c r="F102" s="39" t="s">
        <v>749</v>
      </c>
      <c r="G102" s="32"/>
    </row>
    <row r="103" spans="1:7" x14ac:dyDescent="0.25">
      <c r="A103" s="33">
        <v>128</v>
      </c>
      <c r="B103" s="58" t="s">
        <v>636</v>
      </c>
      <c r="C103" s="37" t="s">
        <v>758</v>
      </c>
      <c r="D103" s="37" t="s">
        <v>1395</v>
      </c>
      <c r="E103" s="34" t="s">
        <v>1444</v>
      </c>
      <c r="F103" t="s">
        <v>759</v>
      </c>
      <c r="G103" s="32"/>
    </row>
    <row r="104" spans="1:7" x14ac:dyDescent="0.25">
      <c r="A104" s="33">
        <v>47</v>
      </c>
      <c r="B104" s="58" t="s">
        <v>578</v>
      </c>
      <c r="C104" s="37" t="s">
        <v>695</v>
      </c>
      <c r="D104" s="37" t="s">
        <v>695</v>
      </c>
      <c r="E104" s="34" t="s">
        <v>1445</v>
      </c>
      <c r="F104" t="s">
        <v>696</v>
      </c>
      <c r="G104" s="32"/>
    </row>
    <row r="105" spans="1:7" x14ac:dyDescent="0.25">
      <c r="A105" s="33">
        <v>48</v>
      </c>
      <c r="B105" s="58" t="s">
        <v>579</v>
      </c>
      <c r="C105" s="37" t="s">
        <v>697</v>
      </c>
      <c r="D105" s="37" t="s">
        <v>1396</v>
      </c>
      <c r="E105" s="34" t="s">
        <v>1445</v>
      </c>
      <c r="F105" t="s">
        <v>696</v>
      </c>
      <c r="G105" s="32"/>
    </row>
    <row r="106" spans="1:7" x14ac:dyDescent="0.25">
      <c r="A106" s="33">
        <v>49</v>
      </c>
      <c r="B106" s="58" t="s">
        <v>580</v>
      </c>
      <c r="C106" s="37" t="s">
        <v>698</v>
      </c>
      <c r="D106" s="37" t="s">
        <v>1397</v>
      </c>
      <c r="E106" s="34" t="s">
        <v>1445</v>
      </c>
      <c r="F106" t="s">
        <v>696</v>
      </c>
      <c r="G106" s="32"/>
    </row>
    <row r="107" spans="1:7" x14ac:dyDescent="0.25">
      <c r="A107" s="33">
        <v>50</v>
      </c>
      <c r="B107" s="58" t="s">
        <v>581</v>
      </c>
      <c r="C107" s="37" t="s">
        <v>699</v>
      </c>
      <c r="D107" s="37" t="s">
        <v>1398</v>
      </c>
      <c r="E107" s="34" t="s">
        <v>1445</v>
      </c>
      <c r="F107" t="s">
        <v>696</v>
      </c>
      <c r="G107" s="32"/>
    </row>
    <row r="108" spans="1:7" x14ac:dyDescent="0.25">
      <c r="A108" s="33">
        <v>51</v>
      </c>
      <c r="B108" s="58" t="s">
        <v>582</v>
      </c>
      <c r="C108" s="37" t="s">
        <v>700</v>
      </c>
      <c r="D108" s="37" t="s">
        <v>700</v>
      </c>
      <c r="E108" s="34" t="s">
        <v>1445</v>
      </c>
      <c r="F108" t="s">
        <v>696</v>
      </c>
      <c r="G108" s="32" t="s">
        <v>656</v>
      </c>
    </row>
    <row r="109" spans="1:7" x14ac:dyDescent="0.25">
      <c r="A109" s="33">
        <v>52</v>
      </c>
      <c r="B109" s="58" t="s">
        <v>583</v>
      </c>
      <c r="C109" s="37" t="s">
        <v>14</v>
      </c>
      <c r="D109" s="37" t="s">
        <v>14</v>
      </c>
      <c r="E109" s="34" t="s">
        <v>1445</v>
      </c>
      <c r="F109" t="s">
        <v>696</v>
      </c>
      <c r="G109" s="32" t="s">
        <v>656</v>
      </c>
    </row>
    <row r="110" spans="1:7" x14ac:dyDescent="0.25">
      <c r="A110" s="33">
        <v>53</v>
      </c>
      <c r="B110" s="58" t="s">
        <v>4</v>
      </c>
      <c r="C110" s="37" t="s">
        <v>701</v>
      </c>
      <c r="D110" s="37" t="s">
        <v>1399</v>
      </c>
      <c r="E110" s="34" t="s">
        <v>1445</v>
      </c>
      <c r="F110" t="s">
        <v>696</v>
      </c>
      <c r="G110" s="32"/>
    </row>
    <row r="111" spans="1:7" x14ac:dyDescent="0.25">
      <c r="A111" s="33">
        <v>54</v>
      </c>
      <c r="B111" s="58" t="s">
        <v>584</v>
      </c>
      <c r="C111" s="37" t="s">
        <v>19</v>
      </c>
      <c r="D111" s="37" t="s">
        <v>19</v>
      </c>
      <c r="E111" s="34" t="s">
        <v>1445</v>
      </c>
      <c r="F111" t="s">
        <v>696</v>
      </c>
      <c r="G111" s="32"/>
    </row>
    <row r="112" spans="1:7" x14ac:dyDescent="0.25">
      <c r="A112" s="33">
        <v>55</v>
      </c>
      <c r="B112" s="58" t="s">
        <v>585</v>
      </c>
      <c r="C112" s="37" t="s">
        <v>702</v>
      </c>
      <c r="D112" s="37" t="s">
        <v>702</v>
      </c>
      <c r="E112" s="34" t="s">
        <v>1445</v>
      </c>
      <c r="F112" t="s">
        <v>696</v>
      </c>
      <c r="G112" s="32"/>
    </row>
    <row r="113" spans="1:7" x14ac:dyDescent="0.25">
      <c r="A113" s="33">
        <v>56</v>
      </c>
      <c r="B113" s="58" t="s">
        <v>586</v>
      </c>
      <c r="C113" s="37" t="s">
        <v>703</v>
      </c>
      <c r="D113" s="37" t="s">
        <v>1400</v>
      </c>
      <c r="E113" s="34" t="s">
        <v>1445</v>
      </c>
      <c r="F113" t="s">
        <v>696</v>
      </c>
      <c r="G113" s="32"/>
    </row>
    <row r="114" spans="1:7" x14ac:dyDescent="0.25">
      <c r="A114" s="33">
        <v>57</v>
      </c>
      <c r="B114" s="58" t="s">
        <v>587</v>
      </c>
      <c r="C114" s="37" t="s">
        <v>20</v>
      </c>
      <c r="D114" s="37" t="s">
        <v>20</v>
      </c>
      <c r="E114" s="34" t="s">
        <v>1445</v>
      </c>
      <c r="F114" t="s">
        <v>696</v>
      </c>
      <c r="G114" s="32"/>
    </row>
    <row r="115" spans="1:7" x14ac:dyDescent="0.25">
      <c r="A115" s="33">
        <v>58</v>
      </c>
      <c r="B115" s="58" t="s">
        <v>588</v>
      </c>
      <c r="C115" s="37" t="s">
        <v>704</v>
      </c>
      <c r="D115" s="37" t="s">
        <v>1401</v>
      </c>
      <c r="E115" s="34" t="s">
        <v>1445</v>
      </c>
      <c r="F115" t="s">
        <v>696</v>
      </c>
      <c r="G115" s="32" t="s">
        <v>656</v>
      </c>
    </row>
    <row r="116" spans="1:7" x14ac:dyDescent="0.25">
      <c r="A116" s="33">
        <v>59</v>
      </c>
      <c r="B116" s="61" t="s">
        <v>589</v>
      </c>
      <c r="C116" s="37" t="s">
        <v>8</v>
      </c>
      <c r="D116" s="37" t="s">
        <v>129</v>
      </c>
      <c r="E116" s="34" t="s">
        <v>1445</v>
      </c>
      <c r="F116" t="s">
        <v>696</v>
      </c>
      <c r="G116" s="32" t="s">
        <v>656</v>
      </c>
    </row>
    <row r="117" spans="1:7" x14ac:dyDescent="0.25">
      <c r="A117" s="33">
        <v>60</v>
      </c>
      <c r="B117" s="61" t="s">
        <v>590</v>
      </c>
      <c r="C117" s="37" t="s">
        <v>705</v>
      </c>
      <c r="D117" s="37" t="s">
        <v>1402</v>
      </c>
      <c r="E117" s="34" t="s">
        <v>1445</v>
      </c>
      <c r="F117" t="s">
        <v>696</v>
      </c>
      <c r="G117" s="32"/>
    </row>
    <row r="118" spans="1:7" x14ac:dyDescent="0.25">
      <c r="A118" s="33">
        <v>61</v>
      </c>
      <c r="B118" s="61" t="s">
        <v>591</v>
      </c>
      <c r="C118" s="37" t="s">
        <v>706</v>
      </c>
      <c r="D118" s="37" t="s">
        <v>1403</v>
      </c>
      <c r="E118" s="34" t="s">
        <v>1445</v>
      </c>
      <c r="F118" t="s">
        <v>696</v>
      </c>
      <c r="G118" s="32" t="s">
        <v>656</v>
      </c>
    </row>
    <row r="119" spans="1:7" x14ac:dyDescent="0.25">
      <c r="A119" s="33">
        <v>62</v>
      </c>
      <c r="B119" s="61" t="s">
        <v>592</v>
      </c>
      <c r="C119" s="37" t="s">
        <v>707</v>
      </c>
      <c r="D119" s="37" t="s">
        <v>1404</v>
      </c>
      <c r="E119" s="34" t="s">
        <v>1445</v>
      </c>
      <c r="F119" t="s">
        <v>696</v>
      </c>
      <c r="G119" s="32"/>
    </row>
    <row r="120" spans="1:7" x14ac:dyDescent="0.25">
      <c r="A120" s="33">
        <v>63</v>
      </c>
      <c r="B120" s="61" t="s">
        <v>593</v>
      </c>
      <c r="C120" s="37" t="s">
        <v>708</v>
      </c>
      <c r="D120" s="37" t="s">
        <v>1405</v>
      </c>
      <c r="E120" s="34" t="s">
        <v>1445</v>
      </c>
      <c r="F120" t="s">
        <v>696</v>
      </c>
      <c r="G120" s="32" t="s">
        <v>656</v>
      </c>
    </row>
    <row r="121" spans="1:7" x14ac:dyDescent="0.25">
      <c r="A121" s="33">
        <v>64</v>
      </c>
      <c r="B121" s="61" t="s">
        <v>594</v>
      </c>
      <c r="C121" s="37" t="s">
        <v>709</v>
      </c>
      <c r="D121" s="37" t="s">
        <v>1406</v>
      </c>
      <c r="E121" s="34" t="s">
        <v>1445</v>
      </c>
      <c r="F121" t="s">
        <v>696</v>
      </c>
      <c r="G121" s="32" t="s">
        <v>656</v>
      </c>
    </row>
    <row r="122" spans="1:7" x14ac:dyDescent="0.25">
      <c r="A122" s="33">
        <v>65</v>
      </c>
      <c r="B122" s="61" t="s">
        <v>595</v>
      </c>
      <c r="C122" s="37" t="s">
        <v>710</v>
      </c>
      <c r="D122" s="37" t="s">
        <v>1407</v>
      </c>
      <c r="E122" s="34" t="s">
        <v>1445</v>
      </c>
      <c r="F122" s="36" t="s">
        <v>696</v>
      </c>
      <c r="G122" s="32"/>
    </row>
    <row r="123" spans="1:7" x14ac:dyDescent="0.25">
      <c r="A123" s="33">
        <v>66</v>
      </c>
      <c r="B123" s="61" t="s">
        <v>596</v>
      </c>
      <c r="C123" s="37" t="s">
        <v>711</v>
      </c>
      <c r="D123" s="37" t="s">
        <v>1408</v>
      </c>
      <c r="E123" s="34" t="s">
        <v>1445</v>
      </c>
      <c r="F123" s="36" t="s">
        <v>696</v>
      </c>
      <c r="G123" s="32" t="s">
        <v>656</v>
      </c>
    </row>
    <row r="124" spans="1:7" x14ac:dyDescent="0.25">
      <c r="A124" s="33">
        <v>67</v>
      </c>
      <c r="B124" s="61" t="s">
        <v>597</v>
      </c>
      <c r="C124" s="37" t="s">
        <v>21</v>
      </c>
      <c r="D124" s="37" t="s">
        <v>21</v>
      </c>
      <c r="E124" s="34" t="s">
        <v>1446</v>
      </c>
      <c r="F124" s="36" t="s">
        <v>712</v>
      </c>
      <c r="G124" s="32"/>
    </row>
    <row r="125" spans="1:7" x14ac:dyDescent="0.25">
      <c r="A125" s="33">
        <v>68</v>
      </c>
      <c r="B125" s="61" t="s">
        <v>598</v>
      </c>
      <c r="C125" s="37" t="s">
        <v>22</v>
      </c>
      <c r="D125" s="37" t="s">
        <v>22</v>
      </c>
      <c r="E125" s="34" t="s">
        <v>1446</v>
      </c>
      <c r="F125" s="36" t="s">
        <v>712</v>
      </c>
      <c r="G125" s="32" t="s">
        <v>656</v>
      </c>
    </row>
    <row r="126" spans="1:7" x14ac:dyDescent="0.25">
      <c r="A126" s="33">
        <v>69</v>
      </c>
      <c r="B126" s="61" t="s">
        <v>599</v>
      </c>
      <c r="C126" s="37" t="s">
        <v>23</v>
      </c>
      <c r="D126" s="37" t="s">
        <v>23</v>
      </c>
      <c r="E126" s="34" t="s">
        <v>1446</v>
      </c>
      <c r="F126" s="36" t="s">
        <v>712</v>
      </c>
      <c r="G126" s="32" t="s">
        <v>656</v>
      </c>
    </row>
    <row r="127" spans="1:7" x14ac:dyDescent="0.25">
      <c r="A127" s="33">
        <v>70</v>
      </c>
      <c r="B127" s="61" t="s">
        <v>600</v>
      </c>
      <c r="C127" s="37" t="s">
        <v>24</v>
      </c>
      <c r="D127" s="37" t="s">
        <v>24</v>
      </c>
      <c r="E127" s="34" t="s">
        <v>1446</v>
      </c>
      <c r="F127" s="34" t="s">
        <v>712</v>
      </c>
      <c r="G127" s="32"/>
    </row>
    <row r="128" spans="1:7" x14ac:dyDescent="0.25">
      <c r="A128" s="33">
        <v>71</v>
      </c>
      <c r="B128" s="61" t="s">
        <v>601</v>
      </c>
      <c r="C128" s="37" t="s">
        <v>25</v>
      </c>
      <c r="D128" s="37" t="s">
        <v>25</v>
      </c>
      <c r="E128" s="34" t="s">
        <v>1446</v>
      </c>
      <c r="F128" s="34" t="s">
        <v>712</v>
      </c>
      <c r="G128" s="32"/>
    </row>
    <row r="129" spans="1:7" x14ac:dyDescent="0.25">
      <c r="A129" s="33">
        <v>72</v>
      </c>
      <c r="B129" s="61" t="s">
        <v>602</v>
      </c>
      <c r="C129" s="37" t="s">
        <v>26</v>
      </c>
      <c r="D129" s="37" t="s">
        <v>26</v>
      </c>
      <c r="E129" s="34" t="s">
        <v>1446</v>
      </c>
      <c r="F129" s="34" t="s">
        <v>712</v>
      </c>
      <c r="G129" s="32"/>
    </row>
    <row r="130" spans="1:7" x14ac:dyDescent="0.25">
      <c r="A130" s="33">
        <v>73</v>
      </c>
      <c r="B130" s="61" t="s">
        <v>603</v>
      </c>
      <c r="C130" s="37" t="s">
        <v>27</v>
      </c>
      <c r="D130" s="37" t="s">
        <v>27</v>
      </c>
      <c r="E130" s="34" t="s">
        <v>1446</v>
      </c>
      <c r="F130" t="s">
        <v>712</v>
      </c>
      <c r="G130" s="32"/>
    </row>
    <row r="131" spans="1:7" x14ac:dyDescent="0.25">
      <c r="A131" s="33">
        <v>74</v>
      </c>
      <c r="B131" s="61" t="s">
        <v>604</v>
      </c>
      <c r="C131" s="37" t="s">
        <v>28</v>
      </c>
      <c r="D131" s="37" t="s">
        <v>28</v>
      </c>
      <c r="E131" s="34" t="s">
        <v>1446</v>
      </c>
      <c r="F131" t="s">
        <v>712</v>
      </c>
      <c r="G131" s="32"/>
    </row>
    <row r="132" spans="1:7" x14ac:dyDescent="0.25">
      <c r="A132" s="33">
        <v>75</v>
      </c>
      <c r="B132" s="61" t="s">
        <v>605</v>
      </c>
      <c r="C132" s="37" t="s">
        <v>29</v>
      </c>
      <c r="D132" s="37" t="s">
        <v>29</v>
      </c>
      <c r="E132" s="34" t="s">
        <v>1446</v>
      </c>
      <c r="F132" t="s">
        <v>712</v>
      </c>
      <c r="G132" s="32" t="s">
        <v>656</v>
      </c>
    </row>
    <row r="133" spans="1:7" x14ac:dyDescent="0.25">
      <c r="A133" s="33">
        <v>76</v>
      </c>
      <c r="B133" s="61" t="s">
        <v>5</v>
      </c>
      <c r="C133" s="37" t="s">
        <v>713</v>
      </c>
      <c r="D133" s="37" t="s">
        <v>713</v>
      </c>
      <c r="E133" s="34" t="s">
        <v>1446</v>
      </c>
      <c r="F133" s="39" t="s">
        <v>712</v>
      </c>
      <c r="G133" s="32"/>
    </row>
    <row r="134" spans="1:7" x14ac:dyDescent="0.25">
      <c r="A134" s="33">
        <v>77</v>
      </c>
      <c r="B134" s="61" t="s">
        <v>606</v>
      </c>
      <c r="C134" s="37" t="s">
        <v>8</v>
      </c>
      <c r="D134" s="37" t="s">
        <v>129</v>
      </c>
      <c r="E134" s="34" t="s">
        <v>1446</v>
      </c>
      <c r="F134" s="39" t="s">
        <v>712</v>
      </c>
      <c r="G134" s="32" t="s">
        <v>656</v>
      </c>
    </row>
    <row r="135" spans="1:7" x14ac:dyDescent="0.25">
      <c r="A135" s="33">
        <v>131</v>
      </c>
      <c r="B135" s="61" t="s">
        <v>197</v>
      </c>
      <c r="C135" s="37" t="s">
        <v>764</v>
      </c>
      <c r="D135" s="37" t="s">
        <v>764</v>
      </c>
      <c r="E135" s="34" t="s">
        <v>1447</v>
      </c>
      <c r="F135" t="s">
        <v>765</v>
      </c>
      <c r="G135" s="32" t="s">
        <v>656</v>
      </c>
    </row>
    <row r="136" spans="1:7" x14ac:dyDescent="0.25">
      <c r="A136" s="33">
        <v>84</v>
      </c>
      <c r="B136" s="61" t="s">
        <v>198</v>
      </c>
      <c r="C136" s="37" t="s">
        <v>724</v>
      </c>
      <c r="D136" s="37" t="s">
        <v>1409</v>
      </c>
      <c r="E136" s="34" t="s">
        <v>1448</v>
      </c>
      <c r="F136" t="s">
        <v>725</v>
      </c>
      <c r="G136" s="32" t="s">
        <v>656</v>
      </c>
    </row>
    <row r="137" spans="1:7" x14ac:dyDescent="0.25">
      <c r="A137" s="50">
        <v>0</v>
      </c>
      <c r="B137" s="55" t="s">
        <v>530</v>
      </c>
      <c r="C137" s="51" t="s">
        <v>1325</v>
      </c>
      <c r="D137" s="51"/>
      <c r="E137" s="53"/>
      <c r="F137" s="52"/>
      <c r="G137" s="52"/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4FD63-622E-4BAD-8CB3-F534750F2B35}">
  <dimension ref="A1:AK322"/>
  <sheetViews>
    <sheetView zoomScale="85" zoomScaleNormal="85" workbookViewId="0">
      <selection activeCell="D40" sqref="D40"/>
    </sheetView>
  </sheetViews>
  <sheetFormatPr defaultRowHeight="15" x14ac:dyDescent="0.25"/>
  <cols>
    <col min="1" max="1" width="32.7109375" customWidth="1"/>
    <col min="2" max="3" width="9.140625" customWidth="1"/>
    <col min="7" max="7" width="25.140625" customWidth="1"/>
    <col min="8" max="8" width="14.7109375" customWidth="1"/>
    <col min="12" max="12" width="4.28515625" customWidth="1"/>
    <col min="13" max="13" width="3.85546875" customWidth="1"/>
    <col min="14" max="14" width="30.42578125" customWidth="1"/>
    <col min="19" max="19" width="6" customWidth="1"/>
    <col min="20" max="20" width="4.140625" customWidth="1"/>
    <col min="21" max="21" width="27.140625" customWidth="1"/>
    <col min="26" max="26" width="12.5703125" customWidth="1"/>
    <col min="27" max="27" width="31.7109375" customWidth="1"/>
    <col min="33" max="33" width="12" customWidth="1"/>
  </cols>
  <sheetData>
    <row r="1" spans="1:37" x14ac:dyDescent="0.25">
      <c r="A1" t="s">
        <v>221</v>
      </c>
      <c r="B1" s="30" t="s">
        <v>225</v>
      </c>
      <c r="C1" s="30" t="s">
        <v>226</v>
      </c>
      <c r="D1" s="31" t="s">
        <v>227</v>
      </c>
      <c r="E1" s="31" t="s">
        <v>228</v>
      </c>
      <c r="G1" t="s">
        <v>770</v>
      </c>
      <c r="H1" s="30" t="s">
        <v>225</v>
      </c>
      <c r="I1" s="30" t="s">
        <v>226</v>
      </c>
      <c r="J1" s="31" t="s">
        <v>227</v>
      </c>
      <c r="K1" s="31" t="s">
        <v>228</v>
      </c>
      <c r="N1" t="s">
        <v>833</v>
      </c>
      <c r="O1" s="30" t="s">
        <v>225</v>
      </c>
      <c r="P1" s="30" t="s">
        <v>226</v>
      </c>
      <c r="Q1" s="31" t="s">
        <v>227</v>
      </c>
      <c r="R1" s="31" t="s">
        <v>228</v>
      </c>
      <c r="U1" t="s">
        <v>834</v>
      </c>
      <c r="V1" s="30" t="s">
        <v>225</v>
      </c>
      <c r="W1" s="30" t="s">
        <v>226</v>
      </c>
      <c r="X1" s="31" t="s">
        <v>227</v>
      </c>
      <c r="Y1" s="31" t="s">
        <v>228</v>
      </c>
      <c r="AA1" t="s">
        <v>835</v>
      </c>
      <c r="AB1" s="30" t="s">
        <v>225</v>
      </c>
      <c r="AC1" s="30" t="s">
        <v>226</v>
      </c>
      <c r="AD1" s="31" t="s">
        <v>227</v>
      </c>
      <c r="AE1" s="31" t="s">
        <v>228</v>
      </c>
      <c r="AG1" t="s">
        <v>836</v>
      </c>
      <c r="AH1" s="30" t="s">
        <v>225</v>
      </c>
      <c r="AI1" s="30" t="s">
        <v>226</v>
      </c>
      <c r="AJ1" s="31" t="s">
        <v>227</v>
      </c>
      <c r="AK1" s="31" t="s">
        <v>228</v>
      </c>
    </row>
    <row r="2" spans="1:37" x14ac:dyDescent="0.25">
      <c r="A2" t="s">
        <v>220</v>
      </c>
      <c r="B2" s="38">
        <v>1.18E-4</v>
      </c>
      <c r="C2" s="38">
        <v>1504</v>
      </c>
      <c r="D2" s="38">
        <v>2.3371330000000001</v>
      </c>
      <c r="E2" s="38">
        <v>778.33709999999996</v>
      </c>
      <c r="G2" t="s">
        <v>220</v>
      </c>
      <c r="H2" s="48">
        <v>1.7141610000000001E-4</v>
      </c>
      <c r="I2" s="49">
        <v>752.00019999999995</v>
      </c>
      <c r="J2" s="48">
        <v>1.7141610000000001E-4</v>
      </c>
      <c r="K2" s="49">
        <v>752.00019999999995</v>
      </c>
      <c r="N2" t="s">
        <v>220</v>
      </c>
      <c r="O2" s="47">
        <v>1.5564140000000001E-4</v>
      </c>
      <c r="P2" s="48">
        <v>296.00020000000001</v>
      </c>
      <c r="Q2" s="48">
        <v>1.5564140000000001E-4</v>
      </c>
      <c r="R2" s="49">
        <v>296.00020000000001</v>
      </c>
      <c r="S2" t="b">
        <f>+O2&lt;O3</f>
        <v>1</v>
      </c>
      <c r="U2" t="s">
        <v>220</v>
      </c>
      <c r="V2" s="47">
        <v>1.2253909999999999E-4</v>
      </c>
      <c r="W2" s="48">
        <v>592.00009999999997</v>
      </c>
      <c r="X2" s="48">
        <v>1.2253909999999999E-4</v>
      </c>
      <c r="Y2" s="49">
        <v>592.00009999999997</v>
      </c>
      <c r="Z2" t="b">
        <f>+X2&lt;X3</f>
        <v>1</v>
      </c>
      <c r="AA2" t="s">
        <v>220</v>
      </c>
      <c r="AB2" s="47">
        <v>1.189218E-4</v>
      </c>
      <c r="AC2" s="48">
        <v>704.00009999999997</v>
      </c>
      <c r="AD2" s="48">
        <v>1.189218E-4</v>
      </c>
      <c r="AE2" s="49">
        <v>704.00009999999997</v>
      </c>
      <c r="AG2" t="s">
        <v>220</v>
      </c>
      <c r="AH2" s="40">
        <v>1.6455300000000001E-4</v>
      </c>
      <c r="AI2" s="38">
        <v>444.00020000000001</v>
      </c>
      <c r="AJ2" s="38">
        <v>1.6455300000000001E-4</v>
      </c>
      <c r="AK2" s="38">
        <v>444.00020000000001</v>
      </c>
    </row>
    <row r="3" spans="1:37" x14ac:dyDescent="0.25">
      <c r="A3" t="s">
        <v>218</v>
      </c>
      <c r="B3" s="41">
        <v>1.9900000000000001E-4</v>
      </c>
      <c r="C3" s="38">
        <v>1504</v>
      </c>
      <c r="D3" s="38">
        <v>1.0323830000000001</v>
      </c>
      <c r="E3" s="38">
        <v>801.03240000000005</v>
      </c>
      <c r="G3" t="s">
        <v>218</v>
      </c>
      <c r="H3" s="47">
        <v>1.5960320000000001E-4</v>
      </c>
      <c r="I3" s="48">
        <v>752.00019999999995</v>
      </c>
      <c r="J3" s="47">
        <v>1.5960320000000001E-4</v>
      </c>
      <c r="K3" s="48">
        <v>752.00019999999995</v>
      </c>
      <c r="N3" t="s">
        <v>218</v>
      </c>
      <c r="O3" s="47">
        <v>1.9003450000000001E-4</v>
      </c>
      <c r="P3" s="48">
        <v>296.00020000000001</v>
      </c>
      <c r="Q3" s="47">
        <v>1.9003450000000001E-4</v>
      </c>
      <c r="R3" s="48">
        <v>296.00020000000001</v>
      </c>
      <c r="U3" t="s">
        <v>218</v>
      </c>
      <c r="V3" s="47">
        <v>1.7506189999999999E-4</v>
      </c>
      <c r="W3" s="48">
        <v>592.00019999999995</v>
      </c>
      <c r="X3" s="47">
        <v>1.7506189999999999E-4</v>
      </c>
      <c r="Y3" s="48">
        <v>592.00019999999995</v>
      </c>
      <c r="AA3" t="s">
        <v>218</v>
      </c>
      <c r="AB3" s="47">
        <v>1.138178E-4</v>
      </c>
      <c r="AC3" s="48">
        <v>704.00009999999997</v>
      </c>
      <c r="AD3" s="48">
        <v>1.138178E-4</v>
      </c>
      <c r="AE3" s="49">
        <v>704.00009999999997</v>
      </c>
      <c r="AF3" t="b">
        <f>+AD3&gt;AD2</f>
        <v>0</v>
      </c>
      <c r="AG3" t="s">
        <v>218</v>
      </c>
      <c r="AH3" s="40">
        <v>1.5746639999999999E-4</v>
      </c>
      <c r="AI3" s="38">
        <v>444.00020000000001</v>
      </c>
      <c r="AJ3" s="38">
        <v>1.5746639999999999E-4</v>
      </c>
      <c r="AK3" s="42">
        <v>444.00020000000001</v>
      </c>
    </row>
    <row r="4" spans="1:37" s="32" customFormat="1" x14ac:dyDescent="0.25">
      <c r="A4" s="32" t="s">
        <v>217</v>
      </c>
      <c r="B4" s="38">
        <v>477.03680000000003</v>
      </c>
      <c r="C4" s="38">
        <v>859.03679999999997</v>
      </c>
      <c r="D4" s="38">
        <v>521.83270000000005</v>
      </c>
      <c r="E4" s="38">
        <v>737.83270000000005</v>
      </c>
      <c r="G4" s="32" t="s">
        <v>217</v>
      </c>
      <c r="H4" s="43">
        <v>1.677714E-6</v>
      </c>
      <c r="I4" s="38">
        <v>352</v>
      </c>
      <c r="J4" s="38">
        <v>3.1501779999999999</v>
      </c>
      <c r="K4" s="38">
        <v>101.1502</v>
      </c>
      <c r="N4" s="32" t="s">
        <v>217</v>
      </c>
      <c r="O4" s="43">
        <v>1.50092E-8</v>
      </c>
      <c r="P4" s="38">
        <v>352</v>
      </c>
      <c r="Q4" s="38">
        <v>1.0287599999999999</v>
      </c>
      <c r="R4" s="38">
        <v>39.028759999999998</v>
      </c>
      <c r="U4" s="32" t="s">
        <v>217</v>
      </c>
      <c r="V4" s="54">
        <v>1.8576779999999999E-7</v>
      </c>
      <c r="W4" s="48">
        <v>352</v>
      </c>
      <c r="X4" s="48">
        <v>2.2351109999999998</v>
      </c>
      <c r="Y4" s="48">
        <v>70.235110000000006</v>
      </c>
      <c r="AA4" s="32" t="s">
        <v>217</v>
      </c>
      <c r="AB4" s="43">
        <v>2.7006040000000001E-5</v>
      </c>
      <c r="AC4" s="38">
        <v>352</v>
      </c>
      <c r="AD4" s="38">
        <v>0.66113040000000001</v>
      </c>
      <c r="AE4" s="38">
        <v>78.66113</v>
      </c>
      <c r="AG4" s="32" t="s">
        <v>217</v>
      </c>
      <c r="AH4" s="43"/>
      <c r="AI4" s="38"/>
      <c r="AK4" s="38"/>
    </row>
    <row r="5" spans="1:37" x14ac:dyDescent="0.25">
      <c r="A5" t="s">
        <v>219</v>
      </c>
      <c r="B5" s="38">
        <v>477.03680000000003</v>
      </c>
      <c r="C5" s="38">
        <v>859.03679999999997</v>
      </c>
      <c r="D5" s="38">
        <v>521.83270000000005</v>
      </c>
      <c r="E5" s="38">
        <v>737.83270000000005</v>
      </c>
      <c r="G5" t="s">
        <v>219</v>
      </c>
      <c r="H5" s="43">
        <v>1.0115659999999999E-5</v>
      </c>
      <c r="I5" s="38">
        <v>352</v>
      </c>
      <c r="J5" s="38">
        <v>3.1501779999999999</v>
      </c>
      <c r="K5" s="38">
        <v>101.1502</v>
      </c>
      <c r="N5" t="s">
        <v>219</v>
      </c>
      <c r="O5" s="43">
        <v>4.9854300000000001E-8</v>
      </c>
      <c r="P5" s="38">
        <v>352</v>
      </c>
      <c r="Q5" s="38">
        <v>1.0287599999999999</v>
      </c>
      <c r="R5" s="38">
        <v>39.028759999999998</v>
      </c>
      <c r="U5" t="s">
        <v>219</v>
      </c>
      <c r="V5" s="43">
        <v>3.124228E-6</v>
      </c>
      <c r="W5" s="38">
        <v>352</v>
      </c>
      <c r="X5" s="38">
        <v>2.2351109999999998</v>
      </c>
      <c r="Y5" s="38">
        <v>70.235110000000006</v>
      </c>
      <c r="AA5" t="s">
        <v>219</v>
      </c>
      <c r="AB5" s="43">
        <v>5.715304E-7</v>
      </c>
      <c r="AC5" s="38">
        <v>352</v>
      </c>
      <c r="AD5" s="38">
        <v>0.66113040000000001</v>
      </c>
      <c r="AE5" s="38">
        <v>78.66113</v>
      </c>
      <c r="AG5" t="s">
        <v>219</v>
      </c>
      <c r="AH5" s="43"/>
      <c r="AI5" s="38"/>
      <c r="AJ5" s="38"/>
      <c r="AK5" s="38"/>
    </row>
    <row r="7" spans="1:37" x14ac:dyDescent="0.25">
      <c r="A7" s="2" t="s">
        <v>199</v>
      </c>
    </row>
    <row r="8" spans="1:37" x14ac:dyDescent="0.25">
      <c r="A8" s="2" t="s">
        <v>201</v>
      </c>
      <c r="G8" s="26" t="s">
        <v>832</v>
      </c>
      <c r="H8" s="40"/>
      <c r="N8" s="2" t="s">
        <v>862</v>
      </c>
      <c r="U8" s="2" t="s">
        <v>832</v>
      </c>
      <c r="AA8" s="2" t="s">
        <v>832</v>
      </c>
      <c r="AG8" s="2" t="s">
        <v>861</v>
      </c>
    </row>
    <row r="9" spans="1:37" x14ac:dyDescent="0.25">
      <c r="A9" s="2" t="s">
        <v>229</v>
      </c>
      <c r="G9" s="26" t="s">
        <v>199</v>
      </c>
      <c r="N9" s="2" t="s">
        <v>199</v>
      </c>
      <c r="U9" s="2" t="s">
        <v>199</v>
      </c>
      <c r="AA9" s="2" t="s">
        <v>199</v>
      </c>
      <c r="AG9" s="2" t="s">
        <v>199</v>
      </c>
    </row>
    <row r="10" spans="1:37" x14ac:dyDescent="0.25">
      <c r="A10" s="2" t="s">
        <v>230</v>
      </c>
      <c r="G10" s="26" t="s">
        <v>771</v>
      </c>
      <c r="N10" s="2" t="s">
        <v>837</v>
      </c>
      <c r="U10" s="2" t="s">
        <v>864</v>
      </c>
      <c r="AA10" s="2" t="s">
        <v>905</v>
      </c>
      <c r="AG10" s="2" t="s">
        <v>1007</v>
      </c>
    </row>
    <row r="11" spans="1:37" x14ac:dyDescent="0.25">
      <c r="A11" s="2" t="s">
        <v>231</v>
      </c>
      <c r="G11" s="26" t="s">
        <v>772</v>
      </c>
      <c r="N11" s="2" t="s">
        <v>838</v>
      </c>
      <c r="U11" s="2" t="s">
        <v>865</v>
      </c>
      <c r="AA11" s="2" t="s">
        <v>906</v>
      </c>
      <c r="AG11" s="2" t="s">
        <v>1008</v>
      </c>
    </row>
    <row r="12" spans="1:37" x14ac:dyDescent="0.25">
      <c r="A12" s="2" t="s">
        <v>232</v>
      </c>
      <c r="G12" s="26" t="s">
        <v>773</v>
      </c>
      <c r="N12" s="2" t="s">
        <v>839</v>
      </c>
      <c r="U12" s="2" t="s">
        <v>866</v>
      </c>
      <c r="AA12" s="2" t="s">
        <v>907</v>
      </c>
      <c r="AG12" s="2" t="s">
        <v>1009</v>
      </c>
    </row>
    <row r="13" spans="1:37" x14ac:dyDescent="0.25">
      <c r="A13" s="2" t="s">
        <v>233</v>
      </c>
      <c r="G13" s="26" t="s">
        <v>774</v>
      </c>
      <c r="N13" s="29"/>
      <c r="U13" s="2" t="s">
        <v>867</v>
      </c>
      <c r="AA13" s="2" t="s">
        <v>908</v>
      </c>
      <c r="AG13" s="2" t="s">
        <v>1010</v>
      </c>
    </row>
    <row r="14" spans="1:37" x14ac:dyDescent="0.25">
      <c r="A14" s="2" t="s">
        <v>234</v>
      </c>
      <c r="G14" s="26" t="s">
        <v>775</v>
      </c>
      <c r="N14" s="2" t="s">
        <v>200</v>
      </c>
      <c r="U14" s="2" t="s">
        <v>868</v>
      </c>
      <c r="AA14" s="2" t="s">
        <v>909</v>
      </c>
      <c r="AG14" s="2" t="s">
        <v>1011</v>
      </c>
    </row>
    <row r="15" spans="1:37" x14ac:dyDescent="0.25">
      <c r="A15" s="2" t="s">
        <v>235</v>
      </c>
      <c r="G15" s="26" t="s">
        <v>776</v>
      </c>
      <c r="N15" s="2" t="s">
        <v>840</v>
      </c>
      <c r="U15" s="29"/>
      <c r="AA15" s="2" t="s">
        <v>910</v>
      </c>
      <c r="AG15" s="2" t="s">
        <v>1012</v>
      </c>
    </row>
    <row r="16" spans="1:37" x14ac:dyDescent="0.25">
      <c r="A16" s="2" t="s">
        <v>236</v>
      </c>
      <c r="G16" s="26" t="s">
        <v>777</v>
      </c>
      <c r="N16" s="2" t="s">
        <v>841</v>
      </c>
      <c r="U16" s="2" t="s">
        <v>200</v>
      </c>
      <c r="AA16" s="29"/>
      <c r="AG16" s="2" t="s">
        <v>1013</v>
      </c>
    </row>
    <row r="17" spans="1:33" x14ac:dyDescent="0.25">
      <c r="A17" s="2" t="s">
        <v>237</v>
      </c>
      <c r="G17" s="26" t="s">
        <v>778</v>
      </c>
      <c r="N17" s="2" t="s">
        <v>842</v>
      </c>
      <c r="U17" s="2" t="s">
        <v>840</v>
      </c>
      <c r="AA17" s="2" t="s">
        <v>200</v>
      </c>
      <c r="AG17" s="2" t="s">
        <v>1014</v>
      </c>
    </row>
    <row r="18" spans="1:33" x14ac:dyDescent="0.25">
      <c r="A18" s="29"/>
      <c r="G18" s="44"/>
      <c r="N18" s="2" t="s">
        <v>843</v>
      </c>
      <c r="U18" s="2" t="s">
        <v>869</v>
      </c>
      <c r="AA18" s="2" t="s">
        <v>911</v>
      </c>
      <c r="AG18" s="2" t="s">
        <v>1015</v>
      </c>
    </row>
    <row r="19" spans="1:33" x14ac:dyDescent="0.25">
      <c r="A19" s="2" t="s">
        <v>200</v>
      </c>
      <c r="G19" s="26" t="s">
        <v>200</v>
      </c>
      <c r="N19" s="2" t="s">
        <v>844</v>
      </c>
      <c r="U19" s="2" t="s">
        <v>870</v>
      </c>
      <c r="AA19" s="2" t="s">
        <v>912</v>
      </c>
      <c r="AG19" s="2" t="s">
        <v>1016</v>
      </c>
    </row>
    <row r="20" spans="1:33" x14ac:dyDescent="0.25">
      <c r="A20" s="2" t="s">
        <v>238</v>
      </c>
      <c r="G20" s="26" t="s">
        <v>779</v>
      </c>
      <c r="N20" s="2" t="s">
        <v>845</v>
      </c>
      <c r="U20" s="2" t="s">
        <v>871</v>
      </c>
      <c r="AA20" s="2" t="s">
        <v>913</v>
      </c>
      <c r="AG20" s="2" t="s">
        <v>1017</v>
      </c>
    </row>
    <row r="21" spans="1:33" x14ac:dyDescent="0.25">
      <c r="A21" s="2" t="s">
        <v>239</v>
      </c>
      <c r="G21" s="26" t="s">
        <v>780</v>
      </c>
      <c r="N21" s="2" t="s">
        <v>846</v>
      </c>
      <c r="U21" s="2" t="s">
        <v>872</v>
      </c>
      <c r="AA21" s="2" t="s">
        <v>914</v>
      </c>
      <c r="AG21" s="2" t="s">
        <v>1018</v>
      </c>
    </row>
    <row r="22" spans="1:33" x14ac:dyDescent="0.25">
      <c r="A22" s="2" t="s">
        <v>240</v>
      </c>
      <c r="G22" s="26" t="s">
        <v>781</v>
      </c>
      <c r="N22" s="2" t="s">
        <v>847</v>
      </c>
      <c r="U22" s="2" t="s">
        <v>873</v>
      </c>
      <c r="AA22" s="2" t="s">
        <v>915</v>
      </c>
      <c r="AG22" s="2" t="s">
        <v>1019</v>
      </c>
    </row>
    <row r="23" spans="1:33" x14ac:dyDescent="0.25">
      <c r="A23" s="2" t="s">
        <v>241</v>
      </c>
      <c r="G23" s="26" t="s">
        <v>782</v>
      </c>
      <c r="N23" s="2" t="s">
        <v>848</v>
      </c>
      <c r="U23" s="2" t="s">
        <v>874</v>
      </c>
      <c r="AA23" s="2" t="s">
        <v>916</v>
      </c>
      <c r="AG23" s="2" t="s">
        <v>1020</v>
      </c>
    </row>
    <row r="24" spans="1:33" x14ac:dyDescent="0.25">
      <c r="A24" s="2" t="s">
        <v>242</v>
      </c>
      <c r="G24" s="26" t="s">
        <v>783</v>
      </c>
      <c r="N24" s="2" t="s">
        <v>849</v>
      </c>
      <c r="U24" s="2" t="s">
        <v>875</v>
      </c>
      <c r="AA24" s="2" t="s">
        <v>917</v>
      </c>
      <c r="AG24" s="2" t="s">
        <v>1021</v>
      </c>
    </row>
    <row r="25" spans="1:33" x14ac:dyDescent="0.25">
      <c r="A25" s="2" t="s">
        <v>243</v>
      </c>
      <c r="G25" s="26" t="s">
        <v>784</v>
      </c>
      <c r="N25" s="2" t="s">
        <v>850</v>
      </c>
      <c r="U25" s="2" t="s">
        <v>876</v>
      </c>
      <c r="AA25" s="2" t="s">
        <v>918</v>
      </c>
      <c r="AG25" s="2" t="s">
        <v>1022</v>
      </c>
    </row>
    <row r="26" spans="1:33" x14ac:dyDescent="0.25">
      <c r="A26" s="2" t="s">
        <v>244</v>
      </c>
      <c r="G26" s="26" t="s">
        <v>785</v>
      </c>
      <c r="N26" s="2" t="s">
        <v>851</v>
      </c>
      <c r="U26" s="2" t="s">
        <v>877</v>
      </c>
      <c r="AA26" s="2" t="s">
        <v>919</v>
      </c>
      <c r="AG26" s="2" t="s">
        <v>1023</v>
      </c>
    </row>
    <row r="27" spans="1:33" x14ac:dyDescent="0.25">
      <c r="A27" s="2" t="s">
        <v>245</v>
      </c>
      <c r="G27" s="26" t="s">
        <v>786</v>
      </c>
      <c r="N27" s="2" t="s">
        <v>852</v>
      </c>
      <c r="U27" s="2" t="s">
        <v>878</v>
      </c>
      <c r="AA27" s="2" t="s">
        <v>920</v>
      </c>
      <c r="AG27" s="2" t="s">
        <v>1024</v>
      </c>
    </row>
    <row r="28" spans="1:33" x14ac:dyDescent="0.25">
      <c r="A28" s="2" t="s">
        <v>246</v>
      </c>
      <c r="G28" s="26" t="s">
        <v>787</v>
      </c>
      <c r="N28" s="2" t="s">
        <v>853</v>
      </c>
      <c r="U28" s="2" t="s">
        <v>879</v>
      </c>
      <c r="AA28" s="2" t="s">
        <v>921</v>
      </c>
      <c r="AG28" s="2" t="s">
        <v>1025</v>
      </c>
    </row>
    <row r="29" spans="1:33" x14ac:dyDescent="0.25">
      <c r="A29" s="2" t="s">
        <v>247</v>
      </c>
      <c r="G29" s="26" t="s">
        <v>788</v>
      </c>
      <c r="N29" s="2" t="s">
        <v>854</v>
      </c>
      <c r="U29" s="2" t="s">
        <v>880</v>
      </c>
      <c r="AA29" s="2" t="s">
        <v>922</v>
      </c>
      <c r="AG29" s="29"/>
    </row>
    <row r="30" spans="1:33" x14ac:dyDescent="0.25">
      <c r="A30" s="2" t="s">
        <v>248</v>
      </c>
      <c r="G30" s="26" t="s">
        <v>789</v>
      </c>
      <c r="N30" s="46" t="s">
        <v>855</v>
      </c>
      <c r="U30" s="2" t="s">
        <v>881</v>
      </c>
      <c r="AA30" s="2" t="s">
        <v>923</v>
      </c>
      <c r="AG30" s="2" t="s">
        <v>200</v>
      </c>
    </row>
    <row r="31" spans="1:33" x14ac:dyDescent="0.25">
      <c r="A31" s="2" t="s">
        <v>249</v>
      </c>
      <c r="G31" s="26" t="s">
        <v>790</v>
      </c>
      <c r="N31" s="29"/>
      <c r="U31" s="2" t="s">
        <v>882</v>
      </c>
      <c r="AA31" s="2" t="s">
        <v>924</v>
      </c>
      <c r="AG31" s="2" t="s">
        <v>1026</v>
      </c>
    </row>
    <row r="32" spans="1:33" x14ac:dyDescent="0.25">
      <c r="A32" s="2" t="s">
        <v>250</v>
      </c>
      <c r="G32" s="26" t="s">
        <v>791</v>
      </c>
      <c r="N32" s="2" t="s">
        <v>202</v>
      </c>
      <c r="U32" s="2" t="s">
        <v>883</v>
      </c>
      <c r="AA32" s="2" t="s">
        <v>925</v>
      </c>
      <c r="AG32" s="2" t="s">
        <v>1027</v>
      </c>
    </row>
    <row r="33" spans="1:33" x14ac:dyDescent="0.25">
      <c r="A33" s="2" t="s">
        <v>251</v>
      </c>
      <c r="G33" s="26" t="s">
        <v>792</v>
      </c>
      <c r="N33" s="2" t="s">
        <v>825</v>
      </c>
      <c r="U33" s="2" t="s">
        <v>884</v>
      </c>
      <c r="AA33" s="2" t="s">
        <v>926</v>
      </c>
      <c r="AG33" s="2" t="s">
        <v>1028</v>
      </c>
    </row>
    <row r="34" spans="1:33" x14ac:dyDescent="0.25">
      <c r="A34" s="2" t="s">
        <v>252</v>
      </c>
      <c r="G34" s="26" t="s">
        <v>793</v>
      </c>
      <c r="N34" s="2" t="s">
        <v>856</v>
      </c>
      <c r="U34" s="2" t="s">
        <v>885</v>
      </c>
      <c r="AA34" s="2" t="s">
        <v>927</v>
      </c>
      <c r="AG34" s="2" t="s">
        <v>1029</v>
      </c>
    </row>
    <row r="35" spans="1:33" x14ac:dyDescent="0.25">
      <c r="A35" s="2" t="s">
        <v>253</v>
      </c>
      <c r="G35" s="26" t="s">
        <v>794</v>
      </c>
      <c r="N35" s="2" t="s">
        <v>857</v>
      </c>
      <c r="U35" s="2" t="s">
        <v>886</v>
      </c>
      <c r="AA35" s="2" t="s">
        <v>928</v>
      </c>
      <c r="AG35" s="2" t="s">
        <v>1030</v>
      </c>
    </row>
    <row r="36" spans="1:33" x14ac:dyDescent="0.25">
      <c r="A36" s="2" t="s">
        <v>254</v>
      </c>
      <c r="G36" s="26" t="s">
        <v>795</v>
      </c>
      <c r="N36" s="2" t="s">
        <v>858</v>
      </c>
      <c r="U36" s="2" t="s">
        <v>887</v>
      </c>
      <c r="AA36" s="2" t="s">
        <v>929</v>
      </c>
      <c r="AG36" s="2" t="s">
        <v>1031</v>
      </c>
    </row>
    <row r="37" spans="1:33" x14ac:dyDescent="0.25">
      <c r="A37" s="2" t="s">
        <v>255</v>
      </c>
      <c r="G37" s="26" t="s">
        <v>796</v>
      </c>
      <c r="N37" s="2" t="s">
        <v>859</v>
      </c>
      <c r="U37" s="2" t="s">
        <v>888</v>
      </c>
      <c r="AA37" s="2" t="s">
        <v>930</v>
      </c>
      <c r="AG37" s="2" t="s">
        <v>1032</v>
      </c>
    </row>
    <row r="38" spans="1:33" x14ac:dyDescent="0.25">
      <c r="A38" s="2" t="s">
        <v>256</v>
      </c>
      <c r="G38" s="26" t="s">
        <v>797</v>
      </c>
      <c r="N38" s="29"/>
      <c r="U38" s="2" t="s">
        <v>889</v>
      </c>
      <c r="AA38" s="2" t="s">
        <v>931</v>
      </c>
      <c r="AG38" s="2" t="s">
        <v>1033</v>
      </c>
    </row>
    <row r="39" spans="1:33" x14ac:dyDescent="0.25">
      <c r="A39" s="2" t="s">
        <v>257</v>
      </c>
      <c r="G39" s="26" t="s">
        <v>798</v>
      </c>
      <c r="N39" s="2" t="s">
        <v>860</v>
      </c>
      <c r="U39" s="2" t="s">
        <v>890</v>
      </c>
      <c r="AA39" s="2" t="s">
        <v>932</v>
      </c>
      <c r="AG39" s="2" t="s">
        <v>1034</v>
      </c>
    </row>
    <row r="40" spans="1:33" x14ac:dyDescent="0.25">
      <c r="A40" s="2" t="s">
        <v>258</v>
      </c>
      <c r="G40" s="26" t="s">
        <v>799</v>
      </c>
      <c r="N40" s="2" t="s">
        <v>863</v>
      </c>
      <c r="U40" s="2" t="s">
        <v>891</v>
      </c>
      <c r="AA40" s="2" t="s">
        <v>933</v>
      </c>
      <c r="AG40" s="2" t="s">
        <v>1035</v>
      </c>
    </row>
    <row r="41" spans="1:33" x14ac:dyDescent="0.25">
      <c r="A41" s="2" t="s">
        <v>259</v>
      </c>
      <c r="G41" s="26" t="s">
        <v>800</v>
      </c>
      <c r="N41" s="2"/>
      <c r="U41" s="2" t="s">
        <v>892</v>
      </c>
      <c r="AA41" s="2" t="s">
        <v>934</v>
      </c>
      <c r="AG41" s="2" t="s">
        <v>1036</v>
      </c>
    </row>
    <row r="42" spans="1:33" x14ac:dyDescent="0.25">
      <c r="A42" s="2" t="s">
        <v>260</v>
      </c>
      <c r="G42" s="26" t="s">
        <v>801</v>
      </c>
      <c r="N42" s="2"/>
      <c r="U42" s="2" t="s">
        <v>893</v>
      </c>
      <c r="AA42" s="2" t="s">
        <v>935</v>
      </c>
      <c r="AG42" s="2" t="s">
        <v>1037</v>
      </c>
    </row>
    <row r="43" spans="1:33" x14ac:dyDescent="0.25">
      <c r="A43" s="2" t="s">
        <v>261</v>
      </c>
      <c r="G43" s="26" t="s">
        <v>802</v>
      </c>
      <c r="N43" s="2"/>
      <c r="U43" s="2" t="s">
        <v>894</v>
      </c>
      <c r="AA43" s="2" t="s">
        <v>936</v>
      </c>
      <c r="AG43" s="2" t="s">
        <v>1038</v>
      </c>
    </row>
    <row r="44" spans="1:33" x14ac:dyDescent="0.25">
      <c r="A44" s="2" t="s">
        <v>262</v>
      </c>
      <c r="G44" s="26" t="s">
        <v>803</v>
      </c>
      <c r="N44" s="2"/>
      <c r="U44" s="2" t="s">
        <v>895</v>
      </c>
      <c r="AA44" s="2" t="s">
        <v>937</v>
      </c>
      <c r="AG44" s="2" t="s">
        <v>1039</v>
      </c>
    </row>
    <row r="45" spans="1:33" x14ac:dyDescent="0.25">
      <c r="A45" s="2" t="s">
        <v>263</v>
      </c>
      <c r="G45" s="26" t="s">
        <v>804</v>
      </c>
      <c r="N45" s="2"/>
      <c r="U45" s="2" t="s">
        <v>896</v>
      </c>
      <c r="AA45" s="2" t="s">
        <v>938</v>
      </c>
      <c r="AG45" s="2" t="s">
        <v>1040</v>
      </c>
    </row>
    <row r="46" spans="1:33" x14ac:dyDescent="0.25">
      <c r="A46" s="2" t="s">
        <v>264</v>
      </c>
      <c r="G46" s="26" t="s">
        <v>805</v>
      </c>
      <c r="N46" s="29"/>
      <c r="U46" s="2" t="s">
        <v>897</v>
      </c>
      <c r="AA46" s="2" t="s">
        <v>939</v>
      </c>
      <c r="AG46" s="2" t="s">
        <v>1041</v>
      </c>
    </row>
    <row r="47" spans="1:33" x14ac:dyDescent="0.25">
      <c r="A47" s="2" t="s">
        <v>265</v>
      </c>
      <c r="G47" s="26" t="s">
        <v>806</v>
      </c>
      <c r="N47" s="2"/>
      <c r="U47" s="2" t="s">
        <v>898</v>
      </c>
      <c r="AA47" s="2" t="s">
        <v>940</v>
      </c>
      <c r="AG47" s="2" t="s">
        <v>1042</v>
      </c>
    </row>
    <row r="48" spans="1:33" x14ac:dyDescent="0.25">
      <c r="A48" s="2" t="s">
        <v>266</v>
      </c>
      <c r="G48" s="26" t="s">
        <v>807</v>
      </c>
      <c r="N48" s="2"/>
      <c r="U48" s="29"/>
      <c r="AA48" s="2" t="s">
        <v>941</v>
      </c>
      <c r="AG48" s="2" t="s">
        <v>1043</v>
      </c>
    </row>
    <row r="49" spans="1:33" x14ac:dyDescent="0.25">
      <c r="A49" s="2" t="s">
        <v>267</v>
      </c>
      <c r="G49" s="26" t="s">
        <v>808</v>
      </c>
      <c r="N49" s="2"/>
      <c r="U49" s="2" t="s">
        <v>202</v>
      </c>
      <c r="AA49" s="2" t="s">
        <v>942</v>
      </c>
      <c r="AG49" s="2" t="s">
        <v>1044</v>
      </c>
    </row>
    <row r="50" spans="1:33" x14ac:dyDescent="0.25">
      <c r="A50" s="2" t="s">
        <v>268</v>
      </c>
      <c r="G50" s="26" t="s">
        <v>809</v>
      </c>
      <c r="N50" s="2"/>
      <c r="U50" s="2" t="s">
        <v>825</v>
      </c>
      <c r="AA50" s="2" t="s">
        <v>943</v>
      </c>
      <c r="AG50" s="2" t="s">
        <v>1045</v>
      </c>
    </row>
    <row r="51" spans="1:33" x14ac:dyDescent="0.25">
      <c r="A51" s="2" t="s">
        <v>269</v>
      </c>
      <c r="G51" s="26" t="s">
        <v>810</v>
      </c>
      <c r="N51" s="2"/>
      <c r="U51" s="2" t="s">
        <v>899</v>
      </c>
      <c r="AA51" s="2" t="s">
        <v>944</v>
      </c>
      <c r="AG51" s="2" t="s">
        <v>1046</v>
      </c>
    </row>
    <row r="52" spans="1:33" x14ac:dyDescent="0.25">
      <c r="A52" s="2" t="s">
        <v>270</v>
      </c>
      <c r="G52" s="26" t="s">
        <v>811</v>
      </c>
      <c r="N52" s="2"/>
      <c r="U52" s="2" t="s">
        <v>900</v>
      </c>
      <c r="AA52" s="2" t="s">
        <v>945</v>
      </c>
      <c r="AG52" s="2" t="s">
        <v>1047</v>
      </c>
    </row>
    <row r="53" spans="1:33" x14ac:dyDescent="0.25">
      <c r="A53" s="2" t="s">
        <v>271</v>
      </c>
      <c r="G53" s="26" t="s">
        <v>812</v>
      </c>
      <c r="N53" s="2"/>
      <c r="U53" s="2" t="s">
        <v>901</v>
      </c>
      <c r="AA53" s="2" t="s">
        <v>946</v>
      </c>
      <c r="AG53" s="2" t="s">
        <v>1048</v>
      </c>
    </row>
    <row r="54" spans="1:33" x14ac:dyDescent="0.25">
      <c r="A54" s="2" t="s">
        <v>272</v>
      </c>
      <c r="G54" s="26" t="s">
        <v>813</v>
      </c>
      <c r="N54" s="2"/>
      <c r="U54" s="2" t="s">
        <v>902</v>
      </c>
      <c r="AA54" s="29"/>
      <c r="AG54" s="2" t="s">
        <v>1049</v>
      </c>
    </row>
    <row r="55" spans="1:33" x14ac:dyDescent="0.25">
      <c r="A55" s="2" t="s">
        <v>273</v>
      </c>
      <c r="G55" s="26" t="s">
        <v>814</v>
      </c>
      <c r="N55" s="2"/>
      <c r="U55" s="29"/>
      <c r="AA55" s="2" t="s">
        <v>202</v>
      </c>
      <c r="AG55" s="2" t="s">
        <v>1050</v>
      </c>
    </row>
    <row r="56" spans="1:33" x14ac:dyDescent="0.25">
      <c r="A56" s="2" t="s">
        <v>274</v>
      </c>
      <c r="G56" s="26" t="s">
        <v>815</v>
      </c>
      <c r="N56" s="2"/>
      <c r="U56" s="2" t="s">
        <v>903</v>
      </c>
      <c r="AA56" s="2" t="s">
        <v>947</v>
      </c>
      <c r="AG56" s="2" t="s">
        <v>1051</v>
      </c>
    </row>
    <row r="57" spans="1:33" x14ac:dyDescent="0.25">
      <c r="A57" s="2" t="s">
        <v>275</v>
      </c>
      <c r="G57" s="26" t="s">
        <v>816</v>
      </c>
      <c r="N57" s="2"/>
      <c r="U57" s="2" t="s">
        <v>904</v>
      </c>
      <c r="AA57" s="2" t="s">
        <v>948</v>
      </c>
      <c r="AG57" s="2" t="s">
        <v>1052</v>
      </c>
    </row>
    <row r="58" spans="1:33" x14ac:dyDescent="0.25">
      <c r="A58" s="2" t="s">
        <v>276</v>
      </c>
      <c r="G58" s="26" t="s">
        <v>817</v>
      </c>
      <c r="N58" s="2"/>
      <c r="AA58" s="2" t="s">
        <v>949</v>
      </c>
      <c r="AG58" s="2" t="s">
        <v>1053</v>
      </c>
    </row>
    <row r="59" spans="1:33" x14ac:dyDescent="0.25">
      <c r="A59" s="2" t="s">
        <v>277</v>
      </c>
      <c r="G59" s="26" t="s">
        <v>818</v>
      </c>
      <c r="N59" s="2"/>
      <c r="AA59" s="2" t="s">
        <v>950</v>
      </c>
      <c r="AG59" s="2" t="s">
        <v>1054</v>
      </c>
    </row>
    <row r="60" spans="1:33" x14ac:dyDescent="0.25">
      <c r="A60" s="2" t="s">
        <v>278</v>
      </c>
      <c r="G60" s="26" t="s">
        <v>819</v>
      </c>
      <c r="N60" s="2"/>
      <c r="U60" s="45"/>
      <c r="AA60" s="2" t="s">
        <v>951</v>
      </c>
      <c r="AG60" s="2" t="s">
        <v>1055</v>
      </c>
    </row>
    <row r="61" spans="1:33" x14ac:dyDescent="0.25">
      <c r="A61" s="2" t="s">
        <v>279</v>
      </c>
      <c r="G61" s="26" t="s">
        <v>820</v>
      </c>
      <c r="N61" s="2"/>
      <c r="U61" s="2" t="s">
        <v>862</v>
      </c>
      <c r="AA61" s="29"/>
      <c r="AG61" s="2" t="s">
        <v>1056</v>
      </c>
    </row>
    <row r="62" spans="1:33" x14ac:dyDescent="0.25">
      <c r="A62" s="2" t="s">
        <v>280</v>
      </c>
      <c r="G62" s="26" t="s">
        <v>821</v>
      </c>
      <c r="N62" s="2"/>
      <c r="U62" s="2" t="s">
        <v>199</v>
      </c>
      <c r="AA62" s="2" t="s">
        <v>952</v>
      </c>
      <c r="AG62" s="2" t="s">
        <v>1057</v>
      </c>
    </row>
    <row r="63" spans="1:33" x14ac:dyDescent="0.25">
      <c r="A63" s="2" t="s">
        <v>281</v>
      </c>
      <c r="G63" s="26" t="s">
        <v>822</v>
      </c>
      <c r="N63" s="2"/>
      <c r="U63" s="2" t="s">
        <v>1285</v>
      </c>
      <c r="AA63" s="2" t="s">
        <v>953</v>
      </c>
      <c r="AG63" s="2" t="s">
        <v>1058</v>
      </c>
    </row>
    <row r="64" spans="1:33" x14ac:dyDescent="0.25">
      <c r="A64" s="2" t="s">
        <v>282</v>
      </c>
      <c r="G64" s="26" t="s">
        <v>823</v>
      </c>
      <c r="N64" s="29"/>
      <c r="U64" s="2" t="s">
        <v>1286</v>
      </c>
      <c r="AG64" s="2" t="s">
        <v>1059</v>
      </c>
    </row>
    <row r="65" spans="1:33" x14ac:dyDescent="0.25">
      <c r="A65" s="2" t="s">
        <v>283</v>
      </c>
      <c r="G65" s="26" t="s">
        <v>824</v>
      </c>
      <c r="N65" s="2"/>
      <c r="U65" s="2" t="s">
        <v>1287</v>
      </c>
      <c r="AA65" s="2" t="s">
        <v>954</v>
      </c>
      <c r="AG65" s="2" t="s">
        <v>1060</v>
      </c>
    </row>
    <row r="66" spans="1:33" x14ac:dyDescent="0.25">
      <c r="A66" s="2" t="s">
        <v>284</v>
      </c>
      <c r="G66" s="44"/>
      <c r="N66" s="2"/>
      <c r="U66" s="2" t="s">
        <v>1288</v>
      </c>
      <c r="AA66" s="2" t="s">
        <v>199</v>
      </c>
      <c r="AG66" s="2" t="s">
        <v>1061</v>
      </c>
    </row>
    <row r="67" spans="1:33" x14ac:dyDescent="0.25">
      <c r="A67" s="2" t="s">
        <v>285</v>
      </c>
      <c r="G67" s="26" t="s">
        <v>202</v>
      </c>
      <c r="N67" s="2"/>
      <c r="U67" s="2" t="s">
        <v>1289</v>
      </c>
      <c r="AA67" s="2" t="s">
        <v>955</v>
      </c>
      <c r="AG67" s="2" t="s">
        <v>1062</v>
      </c>
    </row>
    <row r="68" spans="1:33" x14ac:dyDescent="0.25">
      <c r="A68" s="2" t="s">
        <v>286</v>
      </c>
      <c r="G68" s="26" t="s">
        <v>825</v>
      </c>
      <c r="N68" s="2"/>
      <c r="U68" s="29"/>
      <c r="AA68" s="2" t="s">
        <v>956</v>
      </c>
      <c r="AG68" s="2" t="s">
        <v>1063</v>
      </c>
    </row>
    <row r="69" spans="1:33" x14ac:dyDescent="0.25">
      <c r="A69" s="2" t="s">
        <v>287</v>
      </c>
      <c r="G69" s="26" t="s">
        <v>826</v>
      </c>
      <c r="N69" s="2"/>
      <c r="U69" s="2" t="s">
        <v>200</v>
      </c>
      <c r="AA69" s="2" t="s">
        <v>957</v>
      </c>
      <c r="AG69" s="2" t="s">
        <v>1064</v>
      </c>
    </row>
    <row r="70" spans="1:33" x14ac:dyDescent="0.25">
      <c r="A70" s="2" t="s">
        <v>288</v>
      </c>
      <c r="G70" s="26" t="s">
        <v>827</v>
      </c>
      <c r="N70" s="2"/>
      <c r="U70" s="2" t="s">
        <v>840</v>
      </c>
      <c r="AA70" s="2" t="s">
        <v>958</v>
      </c>
      <c r="AG70" s="2" t="s">
        <v>1065</v>
      </c>
    </row>
    <row r="71" spans="1:33" x14ac:dyDescent="0.25">
      <c r="A71" s="2" t="s">
        <v>289</v>
      </c>
      <c r="G71" s="26" t="s">
        <v>828</v>
      </c>
      <c r="N71" s="29"/>
      <c r="U71" s="2" t="s">
        <v>1290</v>
      </c>
      <c r="AA71" s="2" t="s">
        <v>959</v>
      </c>
      <c r="AG71" s="2" t="s">
        <v>1066</v>
      </c>
    </row>
    <row r="72" spans="1:33" x14ac:dyDescent="0.25">
      <c r="A72" s="2" t="s">
        <v>290</v>
      </c>
      <c r="G72" s="26" t="s">
        <v>829</v>
      </c>
      <c r="N72" s="2"/>
      <c r="U72" s="2" t="s">
        <v>1291</v>
      </c>
      <c r="AA72" s="2" t="s">
        <v>960</v>
      </c>
      <c r="AG72" s="2" t="s">
        <v>1067</v>
      </c>
    </row>
    <row r="73" spans="1:33" x14ac:dyDescent="0.25">
      <c r="A73" s="2" t="s">
        <v>291</v>
      </c>
      <c r="G73" s="44"/>
      <c r="N73" s="2"/>
      <c r="U73" s="2" t="s">
        <v>1292</v>
      </c>
      <c r="AA73" s="29"/>
      <c r="AG73" s="2" t="s">
        <v>1068</v>
      </c>
    </row>
    <row r="74" spans="1:33" x14ac:dyDescent="0.25">
      <c r="A74" s="2" t="s">
        <v>292</v>
      </c>
      <c r="G74" s="26" t="s">
        <v>830</v>
      </c>
      <c r="U74" s="2" t="s">
        <v>1293</v>
      </c>
      <c r="AA74" s="2" t="s">
        <v>200</v>
      </c>
      <c r="AG74" s="2" t="s">
        <v>1069</v>
      </c>
    </row>
    <row r="75" spans="1:33" x14ac:dyDescent="0.25">
      <c r="A75" s="2" t="s">
        <v>293</v>
      </c>
      <c r="G75" s="26" t="s">
        <v>831</v>
      </c>
      <c r="U75" s="2" t="s">
        <v>1294</v>
      </c>
      <c r="AA75" s="2" t="s">
        <v>961</v>
      </c>
      <c r="AG75" s="2" t="s">
        <v>1070</v>
      </c>
    </row>
    <row r="76" spans="1:33" x14ac:dyDescent="0.25">
      <c r="A76" s="2" t="s">
        <v>294</v>
      </c>
      <c r="U76" s="2" t="s">
        <v>1295</v>
      </c>
      <c r="AA76" s="2" t="s">
        <v>962</v>
      </c>
      <c r="AG76" s="2" t="s">
        <v>1071</v>
      </c>
    </row>
    <row r="77" spans="1:33" x14ac:dyDescent="0.25">
      <c r="A77" s="2" t="s">
        <v>295</v>
      </c>
      <c r="U77" s="2" t="s">
        <v>1296</v>
      </c>
      <c r="AA77" s="2" t="s">
        <v>963</v>
      </c>
      <c r="AG77" s="2" t="s">
        <v>1072</v>
      </c>
    </row>
    <row r="78" spans="1:33" x14ac:dyDescent="0.25">
      <c r="A78" s="2" t="s">
        <v>296</v>
      </c>
      <c r="U78" s="2" t="s">
        <v>1297</v>
      </c>
      <c r="AA78" s="2" t="s">
        <v>964</v>
      </c>
      <c r="AG78" s="2" t="s">
        <v>1073</v>
      </c>
    </row>
    <row r="79" spans="1:33" x14ac:dyDescent="0.25">
      <c r="A79" s="2" t="s">
        <v>297</v>
      </c>
      <c r="U79" s="2" t="s">
        <v>1298</v>
      </c>
      <c r="AA79" s="2" t="s">
        <v>965</v>
      </c>
      <c r="AG79" s="2" t="s">
        <v>1074</v>
      </c>
    </row>
    <row r="80" spans="1:33" x14ac:dyDescent="0.25">
      <c r="A80" s="2" t="s">
        <v>298</v>
      </c>
      <c r="U80" s="2" t="s">
        <v>1299</v>
      </c>
      <c r="AA80" s="2" t="s">
        <v>966</v>
      </c>
      <c r="AG80" s="2" t="s">
        <v>1075</v>
      </c>
    </row>
    <row r="81" spans="1:33" x14ac:dyDescent="0.25">
      <c r="A81" s="2" t="s">
        <v>299</v>
      </c>
      <c r="U81" s="2" t="s">
        <v>1300</v>
      </c>
      <c r="AA81" s="2" t="s">
        <v>967</v>
      </c>
      <c r="AG81" s="2" t="s">
        <v>1076</v>
      </c>
    </row>
    <row r="82" spans="1:33" x14ac:dyDescent="0.25">
      <c r="A82" s="2" t="s">
        <v>300</v>
      </c>
      <c r="U82" s="2" t="s">
        <v>1301</v>
      </c>
      <c r="AA82" s="2" t="s">
        <v>968</v>
      </c>
      <c r="AG82" s="2" t="s">
        <v>1077</v>
      </c>
    </row>
    <row r="83" spans="1:33" x14ac:dyDescent="0.25">
      <c r="A83" s="2" t="s">
        <v>301</v>
      </c>
      <c r="U83" s="2" t="s">
        <v>1302</v>
      </c>
      <c r="AA83" s="2" t="s">
        <v>969</v>
      </c>
      <c r="AG83" s="2" t="s">
        <v>1078</v>
      </c>
    </row>
    <row r="84" spans="1:33" x14ac:dyDescent="0.25">
      <c r="A84" s="2" t="s">
        <v>302</v>
      </c>
      <c r="U84" s="2" t="s">
        <v>1303</v>
      </c>
      <c r="AA84" s="2" t="s">
        <v>970</v>
      </c>
      <c r="AG84" s="2" t="s">
        <v>1079</v>
      </c>
    </row>
    <row r="85" spans="1:33" x14ac:dyDescent="0.25">
      <c r="A85" s="2" t="s">
        <v>303</v>
      </c>
      <c r="U85" s="2" t="s">
        <v>1304</v>
      </c>
      <c r="AA85" s="2" t="s">
        <v>971</v>
      </c>
      <c r="AG85" s="2" t="s">
        <v>1080</v>
      </c>
    </row>
    <row r="86" spans="1:33" x14ac:dyDescent="0.25">
      <c r="A86" s="2" t="s">
        <v>304</v>
      </c>
      <c r="U86" s="2" t="s">
        <v>1305</v>
      </c>
      <c r="AA86" s="2" t="s">
        <v>972</v>
      </c>
      <c r="AG86" s="2" t="s">
        <v>1081</v>
      </c>
    </row>
    <row r="87" spans="1:33" x14ac:dyDescent="0.25">
      <c r="A87" s="2" t="s">
        <v>305</v>
      </c>
      <c r="U87" s="2" t="s">
        <v>1306</v>
      </c>
      <c r="AA87" s="2" t="s">
        <v>973</v>
      </c>
      <c r="AG87" s="2" t="s">
        <v>1082</v>
      </c>
    </row>
    <row r="88" spans="1:33" x14ac:dyDescent="0.25">
      <c r="A88" s="2" t="s">
        <v>306</v>
      </c>
      <c r="U88" s="2" t="s">
        <v>1307</v>
      </c>
      <c r="AA88" s="2" t="s">
        <v>974</v>
      </c>
      <c r="AG88" s="2" t="s">
        <v>1083</v>
      </c>
    </row>
    <row r="89" spans="1:33" x14ac:dyDescent="0.25">
      <c r="A89" s="2" t="s">
        <v>307</v>
      </c>
      <c r="U89" s="2" t="s">
        <v>1308</v>
      </c>
      <c r="AA89" s="2" t="s">
        <v>975</v>
      </c>
      <c r="AG89" s="2" t="s">
        <v>1084</v>
      </c>
    </row>
    <row r="90" spans="1:33" x14ac:dyDescent="0.25">
      <c r="A90" s="2" t="s">
        <v>308</v>
      </c>
      <c r="U90" s="2" t="s">
        <v>1309</v>
      </c>
      <c r="AA90" s="2" t="s">
        <v>976</v>
      </c>
      <c r="AG90" s="2" t="s">
        <v>1085</v>
      </c>
    </row>
    <row r="91" spans="1:33" x14ac:dyDescent="0.25">
      <c r="A91" s="2" t="s">
        <v>309</v>
      </c>
      <c r="U91" s="2" t="s">
        <v>1310</v>
      </c>
      <c r="AA91" s="2" t="s">
        <v>977</v>
      </c>
      <c r="AG91" s="2" t="s">
        <v>1086</v>
      </c>
    </row>
    <row r="92" spans="1:33" x14ac:dyDescent="0.25">
      <c r="A92" s="2" t="s">
        <v>310</v>
      </c>
      <c r="U92" s="2" t="s">
        <v>1311</v>
      </c>
      <c r="AA92" s="2" t="s">
        <v>978</v>
      </c>
      <c r="AG92" s="2" t="s">
        <v>1087</v>
      </c>
    </row>
    <row r="93" spans="1:33" x14ac:dyDescent="0.25">
      <c r="A93" s="2" t="s">
        <v>311</v>
      </c>
      <c r="U93" s="2" t="s">
        <v>1312</v>
      </c>
      <c r="AA93" s="2" t="s">
        <v>979</v>
      </c>
      <c r="AG93" s="2" t="s">
        <v>1088</v>
      </c>
    </row>
    <row r="94" spans="1:33" x14ac:dyDescent="0.25">
      <c r="A94" s="2" t="s">
        <v>312</v>
      </c>
      <c r="U94" s="2" t="s">
        <v>1313</v>
      </c>
      <c r="AA94" s="2" t="s">
        <v>980</v>
      </c>
      <c r="AG94" s="2" t="s">
        <v>1089</v>
      </c>
    </row>
    <row r="95" spans="1:33" x14ac:dyDescent="0.25">
      <c r="A95" s="2" t="s">
        <v>313</v>
      </c>
      <c r="U95" s="2" t="s">
        <v>1314</v>
      </c>
      <c r="AA95" s="2" t="s">
        <v>981</v>
      </c>
      <c r="AG95" s="2" t="s">
        <v>1090</v>
      </c>
    </row>
    <row r="96" spans="1:33" x14ac:dyDescent="0.25">
      <c r="A96" s="2" t="s">
        <v>314</v>
      </c>
      <c r="U96" s="2" t="s">
        <v>1315</v>
      </c>
      <c r="AA96" s="2" t="s">
        <v>982</v>
      </c>
      <c r="AG96" s="2" t="s">
        <v>1091</v>
      </c>
    </row>
    <row r="97" spans="1:33" x14ac:dyDescent="0.25">
      <c r="A97" s="2" t="s">
        <v>315</v>
      </c>
      <c r="U97" s="2" t="s">
        <v>1316</v>
      </c>
      <c r="AA97" s="2" t="s">
        <v>983</v>
      </c>
      <c r="AG97" s="2" t="s">
        <v>1092</v>
      </c>
    </row>
    <row r="98" spans="1:33" x14ac:dyDescent="0.25">
      <c r="A98" s="2" t="s">
        <v>316</v>
      </c>
      <c r="U98" s="2" t="s">
        <v>1317</v>
      </c>
      <c r="AA98" s="2" t="s">
        <v>984</v>
      </c>
      <c r="AG98" s="2" t="s">
        <v>1093</v>
      </c>
    </row>
    <row r="99" spans="1:33" x14ac:dyDescent="0.25">
      <c r="A99" s="2" t="s">
        <v>317</v>
      </c>
      <c r="U99" s="2" t="s">
        <v>1318</v>
      </c>
      <c r="AA99" s="2" t="s">
        <v>985</v>
      </c>
      <c r="AG99" s="2" t="s">
        <v>1094</v>
      </c>
    </row>
    <row r="100" spans="1:33" x14ac:dyDescent="0.25">
      <c r="A100" s="2" t="s">
        <v>318</v>
      </c>
      <c r="U100" s="29"/>
      <c r="AA100" s="2" t="s">
        <v>986</v>
      </c>
      <c r="AG100" s="2" t="s">
        <v>1095</v>
      </c>
    </row>
    <row r="101" spans="1:33" x14ac:dyDescent="0.25">
      <c r="A101" s="2" t="s">
        <v>319</v>
      </c>
      <c r="U101" s="2" t="s">
        <v>202</v>
      </c>
      <c r="AA101" s="2" t="s">
        <v>987</v>
      </c>
      <c r="AG101" s="2" t="s">
        <v>1096</v>
      </c>
    </row>
    <row r="102" spans="1:33" x14ac:dyDescent="0.25">
      <c r="A102" s="2" t="s">
        <v>320</v>
      </c>
      <c r="U102" s="2" t="s">
        <v>825</v>
      </c>
      <c r="AA102" s="2" t="s">
        <v>988</v>
      </c>
      <c r="AG102" s="2" t="s">
        <v>1097</v>
      </c>
    </row>
    <row r="103" spans="1:33" x14ac:dyDescent="0.25">
      <c r="A103" s="2" t="s">
        <v>321</v>
      </c>
      <c r="U103" s="2" t="s">
        <v>1319</v>
      </c>
      <c r="AA103" s="2" t="s">
        <v>989</v>
      </c>
      <c r="AG103" s="2" t="s">
        <v>1098</v>
      </c>
    </row>
    <row r="104" spans="1:33" x14ac:dyDescent="0.25">
      <c r="A104" s="2" t="s">
        <v>322</v>
      </c>
      <c r="U104" s="2" t="s">
        <v>1320</v>
      </c>
      <c r="AA104" s="2" t="s">
        <v>990</v>
      </c>
      <c r="AG104" s="2" t="s">
        <v>1099</v>
      </c>
    </row>
    <row r="105" spans="1:33" x14ac:dyDescent="0.25">
      <c r="A105" s="2" t="s">
        <v>323</v>
      </c>
      <c r="U105" s="2" t="s">
        <v>1321</v>
      </c>
      <c r="AA105" s="2" t="s">
        <v>991</v>
      </c>
      <c r="AG105" s="2" t="s">
        <v>1100</v>
      </c>
    </row>
    <row r="106" spans="1:33" x14ac:dyDescent="0.25">
      <c r="A106" s="2" t="s">
        <v>324</v>
      </c>
      <c r="U106" s="2" t="s">
        <v>1322</v>
      </c>
      <c r="AA106" s="2" t="s">
        <v>992</v>
      </c>
      <c r="AG106" s="2" t="s">
        <v>1101</v>
      </c>
    </row>
    <row r="107" spans="1:33" x14ac:dyDescent="0.25">
      <c r="A107" s="2" t="s">
        <v>325</v>
      </c>
      <c r="U107" s="29"/>
      <c r="AA107" s="2" t="s">
        <v>993</v>
      </c>
      <c r="AG107" s="2" t="s">
        <v>1102</v>
      </c>
    </row>
    <row r="108" spans="1:33" x14ac:dyDescent="0.25">
      <c r="A108" s="2" t="s">
        <v>326</v>
      </c>
      <c r="U108" s="2" t="s">
        <v>1323</v>
      </c>
      <c r="AA108" s="2" t="s">
        <v>994</v>
      </c>
      <c r="AG108" s="2" t="s">
        <v>1103</v>
      </c>
    </row>
    <row r="109" spans="1:33" x14ac:dyDescent="0.25">
      <c r="A109" s="2" t="s">
        <v>327</v>
      </c>
      <c r="U109" s="2" t="s">
        <v>1324</v>
      </c>
      <c r="AA109" s="2" t="s">
        <v>995</v>
      </c>
      <c r="AG109" s="2" t="s">
        <v>1104</v>
      </c>
    </row>
    <row r="110" spans="1:33" x14ac:dyDescent="0.25">
      <c r="A110" s="2" t="s">
        <v>328</v>
      </c>
      <c r="U110" s="2" t="s">
        <v>904</v>
      </c>
      <c r="AA110" s="2" t="s">
        <v>996</v>
      </c>
      <c r="AG110" s="2" t="s">
        <v>1105</v>
      </c>
    </row>
    <row r="111" spans="1:33" x14ac:dyDescent="0.25">
      <c r="A111" s="2" t="s">
        <v>329</v>
      </c>
      <c r="AA111" s="2" t="s">
        <v>997</v>
      </c>
      <c r="AG111" s="2" t="s">
        <v>1106</v>
      </c>
    </row>
    <row r="112" spans="1:33" x14ac:dyDescent="0.25">
      <c r="A112" s="2" t="s">
        <v>330</v>
      </c>
      <c r="AA112" s="2" t="s">
        <v>998</v>
      </c>
      <c r="AG112" s="2" t="s">
        <v>1107</v>
      </c>
    </row>
    <row r="113" spans="1:33" x14ac:dyDescent="0.25">
      <c r="A113" s="2" t="s">
        <v>331</v>
      </c>
      <c r="AA113" s="2" t="s">
        <v>999</v>
      </c>
      <c r="AG113" s="2" t="s">
        <v>1108</v>
      </c>
    </row>
    <row r="114" spans="1:33" x14ac:dyDescent="0.25">
      <c r="A114" s="2" t="s">
        <v>332</v>
      </c>
      <c r="AA114" s="29"/>
      <c r="AG114" s="2" t="s">
        <v>1109</v>
      </c>
    </row>
    <row r="115" spans="1:33" x14ac:dyDescent="0.25">
      <c r="A115" s="2" t="s">
        <v>333</v>
      </c>
      <c r="AA115" s="2" t="s">
        <v>202</v>
      </c>
      <c r="AG115" s="2" t="s">
        <v>1110</v>
      </c>
    </row>
    <row r="116" spans="1:33" x14ac:dyDescent="0.25">
      <c r="A116" s="2" t="s">
        <v>334</v>
      </c>
      <c r="AA116" s="2" t="s">
        <v>1000</v>
      </c>
      <c r="AG116" s="2" t="s">
        <v>1111</v>
      </c>
    </row>
    <row r="117" spans="1:33" x14ac:dyDescent="0.25">
      <c r="A117" s="2" t="s">
        <v>335</v>
      </c>
      <c r="AA117" s="2" t="s">
        <v>1001</v>
      </c>
      <c r="AG117" s="2" t="s">
        <v>1112</v>
      </c>
    </row>
    <row r="118" spans="1:33" x14ac:dyDescent="0.25">
      <c r="A118" s="2" t="s">
        <v>336</v>
      </c>
      <c r="AA118" s="2" t="s">
        <v>1002</v>
      </c>
      <c r="AG118" s="2" t="s">
        <v>1113</v>
      </c>
    </row>
    <row r="119" spans="1:33" x14ac:dyDescent="0.25">
      <c r="A119" s="2" t="s">
        <v>337</v>
      </c>
      <c r="AA119" s="2" t="s">
        <v>1003</v>
      </c>
      <c r="AG119" s="2" t="s">
        <v>1114</v>
      </c>
    </row>
    <row r="120" spans="1:33" x14ac:dyDescent="0.25">
      <c r="A120" s="2" t="s">
        <v>338</v>
      </c>
      <c r="AA120" s="2" t="s">
        <v>1004</v>
      </c>
      <c r="AG120" s="2" t="s">
        <v>1115</v>
      </c>
    </row>
    <row r="121" spans="1:33" x14ac:dyDescent="0.25">
      <c r="A121" s="2" t="s">
        <v>339</v>
      </c>
      <c r="AA121" s="29"/>
      <c r="AG121" s="2" t="s">
        <v>1116</v>
      </c>
    </row>
    <row r="122" spans="1:33" x14ac:dyDescent="0.25">
      <c r="A122" s="2" t="s">
        <v>340</v>
      </c>
      <c r="AA122" s="2" t="s">
        <v>1005</v>
      </c>
      <c r="AG122" s="2" t="s">
        <v>1117</v>
      </c>
    </row>
    <row r="123" spans="1:33" x14ac:dyDescent="0.25">
      <c r="A123" s="2" t="s">
        <v>341</v>
      </c>
      <c r="AA123" s="2" t="s">
        <v>1006</v>
      </c>
      <c r="AG123" s="2" t="s">
        <v>1118</v>
      </c>
    </row>
    <row r="124" spans="1:33" x14ac:dyDescent="0.25">
      <c r="A124" s="2" t="s">
        <v>342</v>
      </c>
      <c r="AG124" s="2" t="s">
        <v>1119</v>
      </c>
    </row>
    <row r="125" spans="1:33" x14ac:dyDescent="0.25">
      <c r="A125" s="29"/>
      <c r="AG125" s="2" t="s">
        <v>1120</v>
      </c>
    </row>
    <row r="126" spans="1:33" x14ac:dyDescent="0.25">
      <c r="A126" s="2" t="s">
        <v>202</v>
      </c>
      <c r="AG126" s="2" t="s">
        <v>1121</v>
      </c>
    </row>
    <row r="127" spans="1:33" x14ac:dyDescent="0.25">
      <c r="A127" s="2" t="s">
        <v>214</v>
      </c>
      <c r="AG127" s="2" t="s">
        <v>1122</v>
      </c>
    </row>
    <row r="128" spans="1:33" x14ac:dyDescent="0.25">
      <c r="A128" s="2" t="s">
        <v>343</v>
      </c>
      <c r="AG128" s="2" t="s">
        <v>1123</v>
      </c>
    </row>
    <row r="129" spans="1:33" x14ac:dyDescent="0.25">
      <c r="A129" s="2" t="s">
        <v>344</v>
      </c>
      <c r="AG129" s="2" t="s">
        <v>1124</v>
      </c>
    </row>
    <row r="130" spans="1:33" x14ac:dyDescent="0.25">
      <c r="A130" s="2" t="s">
        <v>345</v>
      </c>
      <c r="AG130" s="2" t="s">
        <v>1125</v>
      </c>
    </row>
    <row r="131" spans="1:33" x14ac:dyDescent="0.25">
      <c r="A131" s="2" t="s">
        <v>346</v>
      </c>
      <c r="AG131" s="2" t="s">
        <v>1126</v>
      </c>
    </row>
    <row r="132" spans="1:33" x14ac:dyDescent="0.25">
      <c r="A132" s="29"/>
      <c r="AG132" s="2" t="s">
        <v>1127</v>
      </c>
    </row>
    <row r="133" spans="1:33" x14ac:dyDescent="0.25">
      <c r="A133" s="2" t="s">
        <v>222</v>
      </c>
      <c r="AG133" s="2" t="s">
        <v>1128</v>
      </c>
    </row>
    <row r="134" spans="1:33" x14ac:dyDescent="0.25">
      <c r="A134" s="2" t="s">
        <v>223</v>
      </c>
      <c r="AG134" s="2" t="s">
        <v>1129</v>
      </c>
    </row>
    <row r="135" spans="1:33" x14ac:dyDescent="0.25">
      <c r="AG135" s="2" t="s">
        <v>1130</v>
      </c>
    </row>
    <row r="136" spans="1:33" x14ac:dyDescent="0.25">
      <c r="A136" s="2" t="s">
        <v>347</v>
      </c>
      <c r="AG136" s="2" t="s">
        <v>1131</v>
      </c>
    </row>
    <row r="137" spans="1:33" x14ac:dyDescent="0.25">
      <c r="A137" s="2" t="s">
        <v>348</v>
      </c>
      <c r="AG137" s="2" t="s">
        <v>1132</v>
      </c>
    </row>
    <row r="138" spans="1:33" x14ac:dyDescent="0.25">
      <c r="A138" s="2" t="s">
        <v>349</v>
      </c>
      <c r="AG138" s="2" t="s">
        <v>1133</v>
      </c>
    </row>
    <row r="139" spans="1:33" x14ac:dyDescent="0.25">
      <c r="AG139" s="2" t="s">
        <v>1134</v>
      </c>
    </row>
    <row r="140" spans="1:33" x14ac:dyDescent="0.25">
      <c r="A140" s="2" t="s">
        <v>350</v>
      </c>
      <c r="AG140" s="2" t="s">
        <v>1135</v>
      </c>
    </row>
    <row r="141" spans="1:33" x14ac:dyDescent="0.25">
      <c r="A141" s="2" t="s">
        <v>215</v>
      </c>
      <c r="AG141" s="2" t="s">
        <v>1136</v>
      </c>
    </row>
    <row r="142" spans="1:33" x14ac:dyDescent="0.25">
      <c r="A142" s="2" t="s">
        <v>224</v>
      </c>
      <c r="AG142" s="2" t="s">
        <v>1137</v>
      </c>
    </row>
    <row r="143" spans="1:33" x14ac:dyDescent="0.25">
      <c r="A143" s="2" t="s">
        <v>351</v>
      </c>
      <c r="AG143" s="2" t="s">
        <v>1138</v>
      </c>
    </row>
    <row r="144" spans="1:33" x14ac:dyDescent="0.25">
      <c r="A144" s="2" t="s">
        <v>352</v>
      </c>
      <c r="AG144" s="2" t="s">
        <v>1139</v>
      </c>
    </row>
    <row r="145" spans="1:33" x14ac:dyDescent="0.25">
      <c r="A145" s="2" t="s">
        <v>353</v>
      </c>
      <c r="AG145" s="2" t="s">
        <v>1140</v>
      </c>
    </row>
    <row r="146" spans="1:33" x14ac:dyDescent="0.25">
      <c r="A146" s="2" t="s">
        <v>354</v>
      </c>
      <c r="AG146" s="2" t="s">
        <v>1141</v>
      </c>
    </row>
    <row r="147" spans="1:33" x14ac:dyDescent="0.25">
      <c r="A147" s="2" t="s">
        <v>355</v>
      </c>
      <c r="AG147" s="2" t="s">
        <v>1142</v>
      </c>
    </row>
    <row r="148" spans="1:33" x14ac:dyDescent="0.25">
      <c r="A148" s="2" t="s">
        <v>356</v>
      </c>
      <c r="AG148" s="2" t="s">
        <v>1143</v>
      </c>
    </row>
    <row r="149" spans="1:33" x14ac:dyDescent="0.25">
      <c r="A149" s="2" t="s">
        <v>357</v>
      </c>
      <c r="AG149" s="2" t="s">
        <v>1144</v>
      </c>
    </row>
    <row r="150" spans="1:33" x14ac:dyDescent="0.25">
      <c r="A150" s="2" t="s">
        <v>358</v>
      </c>
      <c r="AG150" s="2" t="s">
        <v>1145</v>
      </c>
    </row>
    <row r="151" spans="1:33" x14ac:dyDescent="0.25">
      <c r="A151" s="2" t="s">
        <v>359</v>
      </c>
      <c r="AG151" s="2" t="s">
        <v>1146</v>
      </c>
    </row>
    <row r="152" spans="1:33" x14ac:dyDescent="0.25">
      <c r="A152" s="2" t="s">
        <v>360</v>
      </c>
      <c r="AG152" s="2" t="s">
        <v>1147</v>
      </c>
    </row>
    <row r="153" spans="1:33" x14ac:dyDescent="0.25">
      <c r="A153" s="2" t="s">
        <v>361</v>
      </c>
      <c r="AG153" s="2" t="s">
        <v>1148</v>
      </c>
    </row>
    <row r="154" spans="1:33" x14ac:dyDescent="0.25">
      <c r="A154" s="2" t="s">
        <v>362</v>
      </c>
      <c r="AG154" s="2" t="s">
        <v>1149</v>
      </c>
    </row>
    <row r="155" spans="1:33" x14ac:dyDescent="0.25">
      <c r="A155" s="2" t="s">
        <v>363</v>
      </c>
      <c r="AG155" s="2" t="s">
        <v>1150</v>
      </c>
    </row>
    <row r="156" spans="1:33" x14ac:dyDescent="0.25">
      <c r="A156" s="2" t="s">
        <v>364</v>
      </c>
      <c r="AG156" s="2" t="s">
        <v>1151</v>
      </c>
    </row>
    <row r="157" spans="1:33" x14ac:dyDescent="0.25">
      <c r="A157" s="2" t="s">
        <v>365</v>
      </c>
      <c r="AG157" s="2" t="s">
        <v>1152</v>
      </c>
    </row>
    <row r="158" spans="1:33" x14ac:dyDescent="0.25">
      <c r="A158" s="2" t="s">
        <v>366</v>
      </c>
      <c r="AG158" s="2" t="s">
        <v>1153</v>
      </c>
    </row>
    <row r="159" spans="1:33" x14ac:dyDescent="0.25">
      <c r="A159" s="2" t="s">
        <v>367</v>
      </c>
      <c r="AG159" s="2" t="s">
        <v>1154</v>
      </c>
    </row>
    <row r="160" spans="1:33" x14ac:dyDescent="0.25">
      <c r="A160" s="2" t="s">
        <v>368</v>
      </c>
      <c r="AG160" s="2" t="s">
        <v>1155</v>
      </c>
    </row>
    <row r="161" spans="1:33" x14ac:dyDescent="0.25">
      <c r="A161" s="2" t="s">
        <v>369</v>
      </c>
      <c r="AG161" s="2" t="s">
        <v>1156</v>
      </c>
    </row>
    <row r="162" spans="1:33" x14ac:dyDescent="0.25">
      <c r="A162" s="2" t="s">
        <v>370</v>
      </c>
      <c r="AG162" s="2" t="s">
        <v>1157</v>
      </c>
    </row>
    <row r="163" spans="1:33" x14ac:dyDescent="0.25">
      <c r="A163" s="2" t="s">
        <v>371</v>
      </c>
      <c r="AG163" s="2" t="s">
        <v>1158</v>
      </c>
    </row>
    <row r="164" spans="1:33" x14ac:dyDescent="0.25">
      <c r="A164" s="2" t="s">
        <v>372</v>
      </c>
      <c r="AG164" s="2" t="s">
        <v>1159</v>
      </c>
    </row>
    <row r="165" spans="1:33" x14ac:dyDescent="0.25">
      <c r="A165" s="2" t="s">
        <v>373</v>
      </c>
      <c r="AG165" s="2" t="s">
        <v>1160</v>
      </c>
    </row>
    <row r="166" spans="1:33" x14ac:dyDescent="0.25">
      <c r="A166" s="2" t="s">
        <v>374</v>
      </c>
      <c r="AG166" s="2" t="s">
        <v>1161</v>
      </c>
    </row>
    <row r="167" spans="1:33" x14ac:dyDescent="0.25">
      <c r="A167" s="2" t="s">
        <v>375</v>
      </c>
      <c r="AG167" s="2" t="s">
        <v>1162</v>
      </c>
    </row>
    <row r="168" spans="1:33" x14ac:dyDescent="0.25">
      <c r="A168" s="2" t="s">
        <v>376</v>
      </c>
      <c r="AG168" s="2" t="s">
        <v>1163</v>
      </c>
    </row>
    <row r="169" spans="1:33" x14ac:dyDescent="0.25">
      <c r="A169" s="2" t="s">
        <v>377</v>
      </c>
      <c r="AG169" s="2" t="s">
        <v>1164</v>
      </c>
    </row>
    <row r="170" spans="1:33" x14ac:dyDescent="0.25">
      <c r="A170" s="2" t="s">
        <v>378</v>
      </c>
      <c r="AG170" s="2" t="s">
        <v>1165</v>
      </c>
    </row>
    <row r="171" spans="1:33" x14ac:dyDescent="0.25">
      <c r="A171" s="2" t="s">
        <v>379</v>
      </c>
      <c r="AG171" s="29"/>
    </row>
    <row r="172" spans="1:33" x14ac:dyDescent="0.25">
      <c r="A172" s="2" t="s">
        <v>380</v>
      </c>
      <c r="AG172" s="2" t="s">
        <v>1166</v>
      </c>
    </row>
    <row r="173" spans="1:33" x14ac:dyDescent="0.25">
      <c r="A173" s="2" t="s">
        <v>381</v>
      </c>
      <c r="AG173" s="2" t="s">
        <v>1167</v>
      </c>
    </row>
    <row r="174" spans="1:33" x14ac:dyDescent="0.25">
      <c r="A174" s="2" t="s">
        <v>382</v>
      </c>
      <c r="AG174" s="2" t="s">
        <v>1168</v>
      </c>
    </row>
    <row r="175" spans="1:33" x14ac:dyDescent="0.25">
      <c r="A175" s="2" t="s">
        <v>383</v>
      </c>
      <c r="AG175" s="2" t="s">
        <v>1169</v>
      </c>
    </row>
    <row r="176" spans="1:33" x14ac:dyDescent="0.25">
      <c r="A176" s="2" t="s">
        <v>384</v>
      </c>
      <c r="AG176" s="2" t="s">
        <v>1170</v>
      </c>
    </row>
    <row r="177" spans="1:33" x14ac:dyDescent="0.25">
      <c r="A177" s="2" t="s">
        <v>385</v>
      </c>
      <c r="AG177" s="2" t="s">
        <v>1171</v>
      </c>
    </row>
    <row r="178" spans="1:33" x14ac:dyDescent="0.25">
      <c r="A178" s="2" t="s">
        <v>386</v>
      </c>
      <c r="AG178" s="2" t="s">
        <v>1172</v>
      </c>
    </row>
    <row r="179" spans="1:33" x14ac:dyDescent="0.25">
      <c r="A179" s="2" t="s">
        <v>387</v>
      </c>
      <c r="AG179" s="2" t="s">
        <v>1173</v>
      </c>
    </row>
    <row r="180" spans="1:33" x14ac:dyDescent="0.25">
      <c r="A180" s="2" t="s">
        <v>388</v>
      </c>
      <c r="AG180" s="2" t="s">
        <v>1174</v>
      </c>
    </row>
    <row r="181" spans="1:33" x14ac:dyDescent="0.25">
      <c r="A181" s="2" t="s">
        <v>389</v>
      </c>
      <c r="AG181" s="2" t="s">
        <v>1175</v>
      </c>
    </row>
    <row r="182" spans="1:33" x14ac:dyDescent="0.25">
      <c r="A182" s="2" t="s">
        <v>390</v>
      </c>
      <c r="AG182" s="2" t="s">
        <v>1176</v>
      </c>
    </row>
    <row r="183" spans="1:33" x14ac:dyDescent="0.25">
      <c r="A183" s="2" t="s">
        <v>391</v>
      </c>
      <c r="AG183" s="2" t="s">
        <v>1177</v>
      </c>
    </row>
    <row r="184" spans="1:33" x14ac:dyDescent="0.25">
      <c r="A184" s="2" t="s">
        <v>392</v>
      </c>
      <c r="AG184" s="2" t="s">
        <v>1178</v>
      </c>
    </row>
    <row r="185" spans="1:33" x14ac:dyDescent="0.25">
      <c r="A185" s="2" t="s">
        <v>393</v>
      </c>
      <c r="AG185" s="2" t="s">
        <v>1179</v>
      </c>
    </row>
    <row r="186" spans="1:33" x14ac:dyDescent="0.25">
      <c r="A186" s="2" t="s">
        <v>394</v>
      </c>
      <c r="AG186" s="2" t="s">
        <v>1180</v>
      </c>
    </row>
    <row r="187" spans="1:33" x14ac:dyDescent="0.25">
      <c r="A187" s="2" t="s">
        <v>395</v>
      </c>
      <c r="AG187" s="2" t="s">
        <v>1181</v>
      </c>
    </row>
    <row r="188" spans="1:33" x14ac:dyDescent="0.25">
      <c r="A188" s="2" t="s">
        <v>396</v>
      </c>
      <c r="AG188" s="2" t="s">
        <v>1182</v>
      </c>
    </row>
    <row r="189" spans="1:33" x14ac:dyDescent="0.25">
      <c r="A189" s="2" t="s">
        <v>397</v>
      </c>
      <c r="AG189" s="2" t="s">
        <v>1183</v>
      </c>
    </row>
    <row r="190" spans="1:33" x14ac:dyDescent="0.25">
      <c r="A190" s="2" t="s">
        <v>398</v>
      </c>
      <c r="AG190" s="2" t="s">
        <v>1184</v>
      </c>
    </row>
    <row r="191" spans="1:33" x14ac:dyDescent="0.25">
      <c r="A191" s="2" t="s">
        <v>399</v>
      </c>
      <c r="AG191" s="2" t="s">
        <v>1185</v>
      </c>
    </row>
    <row r="192" spans="1:33" x14ac:dyDescent="0.25">
      <c r="A192" s="2" t="s">
        <v>400</v>
      </c>
      <c r="AG192" s="2" t="s">
        <v>1186</v>
      </c>
    </row>
    <row r="193" spans="1:33" x14ac:dyDescent="0.25">
      <c r="A193" s="2" t="s">
        <v>401</v>
      </c>
      <c r="AG193" s="2" t="s">
        <v>1187</v>
      </c>
    </row>
    <row r="194" spans="1:33" x14ac:dyDescent="0.25">
      <c r="A194" s="2" t="s">
        <v>402</v>
      </c>
      <c r="AG194" s="2" t="s">
        <v>1188</v>
      </c>
    </row>
    <row r="195" spans="1:33" x14ac:dyDescent="0.25">
      <c r="A195" s="2" t="s">
        <v>403</v>
      </c>
      <c r="AG195" s="2" t="s">
        <v>1189</v>
      </c>
    </row>
    <row r="196" spans="1:33" x14ac:dyDescent="0.25">
      <c r="A196" s="2" t="s">
        <v>404</v>
      </c>
      <c r="AG196" s="2" t="s">
        <v>1190</v>
      </c>
    </row>
    <row r="197" spans="1:33" x14ac:dyDescent="0.25">
      <c r="A197" s="2" t="s">
        <v>405</v>
      </c>
      <c r="AG197" s="2" t="s">
        <v>1191</v>
      </c>
    </row>
    <row r="198" spans="1:33" x14ac:dyDescent="0.25">
      <c r="A198" s="2" t="s">
        <v>406</v>
      </c>
      <c r="AG198" s="2" t="s">
        <v>1192</v>
      </c>
    </row>
    <row r="199" spans="1:33" x14ac:dyDescent="0.25">
      <c r="A199" s="2" t="s">
        <v>407</v>
      </c>
      <c r="AG199" s="2" t="s">
        <v>1193</v>
      </c>
    </row>
    <row r="200" spans="1:33" x14ac:dyDescent="0.25">
      <c r="A200" s="2" t="s">
        <v>408</v>
      </c>
      <c r="AG200" s="2" t="s">
        <v>1194</v>
      </c>
    </row>
    <row r="201" spans="1:33" x14ac:dyDescent="0.25">
      <c r="A201" s="2" t="s">
        <v>409</v>
      </c>
      <c r="AG201" s="2" t="s">
        <v>1195</v>
      </c>
    </row>
    <row r="202" spans="1:33" x14ac:dyDescent="0.25">
      <c r="A202" s="2" t="s">
        <v>410</v>
      </c>
      <c r="AG202" s="2" t="s">
        <v>1196</v>
      </c>
    </row>
    <row r="203" spans="1:33" x14ac:dyDescent="0.25">
      <c r="A203" s="2" t="s">
        <v>411</v>
      </c>
      <c r="AG203" s="2" t="s">
        <v>1197</v>
      </c>
    </row>
    <row r="204" spans="1:33" x14ac:dyDescent="0.25">
      <c r="A204" s="2" t="s">
        <v>412</v>
      </c>
      <c r="AG204" s="2" t="s">
        <v>1198</v>
      </c>
    </row>
    <row r="205" spans="1:33" x14ac:dyDescent="0.25">
      <c r="A205" s="2" t="s">
        <v>413</v>
      </c>
      <c r="AG205" s="2" t="s">
        <v>1199</v>
      </c>
    </row>
    <row r="206" spans="1:33" x14ac:dyDescent="0.25">
      <c r="A206" s="2" t="s">
        <v>414</v>
      </c>
      <c r="AG206" s="2" t="s">
        <v>1200</v>
      </c>
    </row>
    <row r="207" spans="1:33" x14ac:dyDescent="0.25">
      <c r="A207" s="2" t="s">
        <v>415</v>
      </c>
      <c r="AG207" s="2" t="s">
        <v>1201</v>
      </c>
    </row>
    <row r="208" spans="1:33" x14ac:dyDescent="0.25">
      <c r="A208" s="2" t="s">
        <v>416</v>
      </c>
      <c r="AG208" s="2" t="s">
        <v>1202</v>
      </c>
    </row>
    <row r="209" spans="1:33" x14ac:dyDescent="0.25">
      <c r="A209" s="2" t="s">
        <v>417</v>
      </c>
      <c r="AG209" s="2" t="s">
        <v>1203</v>
      </c>
    </row>
    <row r="210" spans="1:33" x14ac:dyDescent="0.25">
      <c r="A210" s="2" t="s">
        <v>418</v>
      </c>
      <c r="AG210" s="2" t="s">
        <v>1204</v>
      </c>
    </row>
    <row r="211" spans="1:33" x14ac:dyDescent="0.25">
      <c r="A211" s="2" t="s">
        <v>419</v>
      </c>
      <c r="AG211" s="2" t="s">
        <v>1205</v>
      </c>
    </row>
    <row r="212" spans="1:33" x14ac:dyDescent="0.25">
      <c r="AG212" s="2" t="s">
        <v>1206</v>
      </c>
    </row>
    <row r="213" spans="1:33" x14ac:dyDescent="0.25">
      <c r="A213" s="2" t="s">
        <v>216</v>
      </c>
      <c r="AG213" s="2" t="s">
        <v>1207</v>
      </c>
    </row>
    <row r="214" spans="1:33" x14ac:dyDescent="0.25">
      <c r="A214" s="2" t="s">
        <v>420</v>
      </c>
      <c r="AG214" s="2" t="s">
        <v>1208</v>
      </c>
    </row>
    <row r="215" spans="1:33" x14ac:dyDescent="0.25">
      <c r="A215" s="2" t="s">
        <v>421</v>
      </c>
      <c r="AG215" s="2" t="s">
        <v>1209</v>
      </c>
    </row>
    <row r="216" spans="1:33" x14ac:dyDescent="0.25">
      <c r="A216" s="2" t="s">
        <v>422</v>
      </c>
      <c r="AG216" s="2" t="s">
        <v>1210</v>
      </c>
    </row>
    <row r="217" spans="1:33" x14ac:dyDescent="0.25">
      <c r="A217" s="2" t="s">
        <v>423</v>
      </c>
      <c r="AG217" s="2" t="s">
        <v>1211</v>
      </c>
    </row>
    <row r="218" spans="1:33" x14ac:dyDescent="0.25">
      <c r="A218" s="2" t="s">
        <v>424</v>
      </c>
      <c r="AG218" s="2" t="s">
        <v>1212</v>
      </c>
    </row>
    <row r="219" spans="1:33" x14ac:dyDescent="0.25">
      <c r="A219" s="2" t="s">
        <v>425</v>
      </c>
      <c r="AG219" s="2" t="s">
        <v>1213</v>
      </c>
    </row>
    <row r="220" spans="1:33" x14ac:dyDescent="0.25">
      <c r="A220" s="2" t="s">
        <v>426</v>
      </c>
      <c r="AG220" s="2" t="s">
        <v>1214</v>
      </c>
    </row>
    <row r="221" spans="1:33" x14ac:dyDescent="0.25">
      <c r="A221" s="2" t="s">
        <v>427</v>
      </c>
      <c r="AG221" s="2" t="s">
        <v>1215</v>
      </c>
    </row>
    <row r="222" spans="1:33" x14ac:dyDescent="0.25">
      <c r="A222" s="2" t="s">
        <v>428</v>
      </c>
      <c r="AG222" s="2" t="s">
        <v>1216</v>
      </c>
    </row>
    <row r="223" spans="1:33" x14ac:dyDescent="0.25">
      <c r="A223" s="2" t="s">
        <v>429</v>
      </c>
      <c r="AG223" s="2" t="s">
        <v>1217</v>
      </c>
    </row>
    <row r="224" spans="1:33" x14ac:dyDescent="0.25">
      <c r="A224" s="2" t="s">
        <v>430</v>
      </c>
      <c r="AG224" s="2" t="s">
        <v>1218</v>
      </c>
    </row>
    <row r="225" spans="1:33" x14ac:dyDescent="0.25">
      <c r="A225" s="2" t="s">
        <v>431</v>
      </c>
      <c r="AG225" s="2" t="s">
        <v>1219</v>
      </c>
    </row>
    <row r="226" spans="1:33" x14ac:dyDescent="0.25">
      <c r="A226" s="2" t="s">
        <v>432</v>
      </c>
      <c r="AG226" s="2" t="s">
        <v>1220</v>
      </c>
    </row>
    <row r="227" spans="1:33" x14ac:dyDescent="0.25">
      <c r="A227" s="2" t="s">
        <v>433</v>
      </c>
      <c r="AG227" s="2" t="s">
        <v>1221</v>
      </c>
    </row>
    <row r="228" spans="1:33" x14ac:dyDescent="0.25">
      <c r="A228" s="2" t="s">
        <v>434</v>
      </c>
      <c r="AG228" s="2" t="s">
        <v>1222</v>
      </c>
    </row>
    <row r="229" spans="1:33" x14ac:dyDescent="0.25">
      <c r="A229" s="2" t="s">
        <v>435</v>
      </c>
      <c r="AG229" s="2" t="s">
        <v>1223</v>
      </c>
    </row>
    <row r="230" spans="1:33" x14ac:dyDescent="0.25">
      <c r="A230" s="2" t="s">
        <v>436</v>
      </c>
      <c r="AG230" s="2" t="s">
        <v>1224</v>
      </c>
    </row>
    <row r="231" spans="1:33" x14ac:dyDescent="0.25">
      <c r="A231" s="2" t="s">
        <v>437</v>
      </c>
      <c r="AG231" s="2" t="s">
        <v>1225</v>
      </c>
    </row>
    <row r="232" spans="1:33" x14ac:dyDescent="0.25">
      <c r="A232" s="2" t="s">
        <v>438</v>
      </c>
      <c r="AG232" s="2" t="s">
        <v>1226</v>
      </c>
    </row>
    <row r="233" spans="1:33" x14ac:dyDescent="0.25">
      <c r="A233" s="2" t="s">
        <v>439</v>
      </c>
      <c r="AG233" s="2" t="s">
        <v>1227</v>
      </c>
    </row>
    <row r="234" spans="1:33" x14ac:dyDescent="0.25">
      <c r="A234" s="2" t="s">
        <v>440</v>
      </c>
      <c r="AG234" s="2" t="s">
        <v>1228</v>
      </c>
    </row>
    <row r="235" spans="1:33" x14ac:dyDescent="0.25">
      <c r="A235" s="2" t="s">
        <v>441</v>
      </c>
      <c r="AG235" s="2" t="s">
        <v>1229</v>
      </c>
    </row>
    <row r="236" spans="1:33" x14ac:dyDescent="0.25">
      <c r="A236" s="2" t="s">
        <v>442</v>
      </c>
      <c r="AG236" s="2" t="s">
        <v>1230</v>
      </c>
    </row>
    <row r="237" spans="1:33" x14ac:dyDescent="0.25">
      <c r="A237" s="2" t="s">
        <v>443</v>
      </c>
      <c r="AG237" s="2" t="s">
        <v>1231</v>
      </c>
    </row>
    <row r="238" spans="1:33" x14ac:dyDescent="0.25">
      <c r="A238" s="2" t="s">
        <v>444</v>
      </c>
      <c r="AG238" s="2" t="s">
        <v>1232</v>
      </c>
    </row>
    <row r="239" spans="1:33" x14ac:dyDescent="0.25">
      <c r="A239" s="2" t="s">
        <v>445</v>
      </c>
      <c r="AG239" s="2" t="s">
        <v>1233</v>
      </c>
    </row>
    <row r="240" spans="1:33" x14ac:dyDescent="0.25">
      <c r="A240" s="2" t="s">
        <v>446</v>
      </c>
      <c r="AG240" s="2" t="s">
        <v>1234</v>
      </c>
    </row>
    <row r="241" spans="1:33" x14ac:dyDescent="0.25">
      <c r="A241" s="2" t="s">
        <v>447</v>
      </c>
      <c r="AG241" s="2" t="s">
        <v>1235</v>
      </c>
    </row>
    <row r="242" spans="1:33" x14ac:dyDescent="0.25">
      <c r="A242" s="2" t="s">
        <v>448</v>
      </c>
      <c r="AG242" s="2" t="s">
        <v>1236</v>
      </c>
    </row>
    <row r="243" spans="1:33" x14ac:dyDescent="0.25">
      <c r="A243" s="2" t="s">
        <v>449</v>
      </c>
      <c r="AG243" s="2" t="s">
        <v>1237</v>
      </c>
    </row>
    <row r="244" spans="1:33" x14ac:dyDescent="0.25">
      <c r="A244" s="2" t="s">
        <v>450</v>
      </c>
      <c r="AG244" s="2" t="s">
        <v>1238</v>
      </c>
    </row>
    <row r="245" spans="1:33" x14ac:dyDescent="0.25">
      <c r="A245" s="2" t="s">
        <v>451</v>
      </c>
      <c r="AG245" s="2" t="s">
        <v>1239</v>
      </c>
    </row>
    <row r="246" spans="1:33" x14ac:dyDescent="0.25">
      <c r="A246" s="2" t="s">
        <v>452</v>
      </c>
      <c r="AG246" s="2" t="s">
        <v>1240</v>
      </c>
    </row>
    <row r="247" spans="1:33" x14ac:dyDescent="0.25">
      <c r="A247" s="2" t="s">
        <v>453</v>
      </c>
      <c r="AG247" s="2" t="s">
        <v>1241</v>
      </c>
    </row>
    <row r="248" spans="1:33" x14ac:dyDescent="0.25">
      <c r="A248" s="2" t="s">
        <v>454</v>
      </c>
      <c r="AG248" s="2" t="s">
        <v>1242</v>
      </c>
    </row>
    <row r="249" spans="1:33" x14ac:dyDescent="0.25">
      <c r="A249" s="2" t="s">
        <v>455</v>
      </c>
      <c r="AG249" s="2" t="s">
        <v>1243</v>
      </c>
    </row>
    <row r="250" spans="1:33" x14ac:dyDescent="0.25">
      <c r="A250" s="2" t="s">
        <v>456</v>
      </c>
      <c r="AG250" s="2" t="s">
        <v>1244</v>
      </c>
    </row>
    <row r="251" spans="1:33" x14ac:dyDescent="0.25">
      <c r="A251" s="2" t="s">
        <v>457</v>
      </c>
      <c r="AG251" s="2" t="s">
        <v>1245</v>
      </c>
    </row>
    <row r="252" spans="1:33" x14ac:dyDescent="0.25">
      <c r="A252" s="2" t="s">
        <v>458</v>
      </c>
      <c r="AG252" s="2" t="s">
        <v>1246</v>
      </c>
    </row>
    <row r="253" spans="1:33" x14ac:dyDescent="0.25">
      <c r="A253" s="2" t="s">
        <v>459</v>
      </c>
      <c r="AG253" s="2" t="s">
        <v>1247</v>
      </c>
    </row>
    <row r="254" spans="1:33" x14ac:dyDescent="0.25">
      <c r="A254" s="2" t="s">
        <v>460</v>
      </c>
      <c r="AG254" s="2" t="s">
        <v>1248</v>
      </c>
    </row>
    <row r="255" spans="1:33" x14ac:dyDescent="0.25">
      <c r="A255" s="2" t="s">
        <v>461</v>
      </c>
      <c r="AG255" s="2" t="s">
        <v>1249</v>
      </c>
    </row>
    <row r="256" spans="1:33" x14ac:dyDescent="0.25">
      <c r="A256" s="2" t="s">
        <v>462</v>
      </c>
      <c r="AG256" s="2" t="s">
        <v>1250</v>
      </c>
    </row>
    <row r="257" spans="1:33" x14ac:dyDescent="0.25">
      <c r="A257" s="2" t="s">
        <v>463</v>
      </c>
      <c r="AG257" s="2" t="s">
        <v>1251</v>
      </c>
    </row>
    <row r="258" spans="1:33" x14ac:dyDescent="0.25">
      <c r="A258" s="2" t="s">
        <v>464</v>
      </c>
      <c r="AG258" s="2" t="s">
        <v>1252</v>
      </c>
    </row>
    <row r="259" spans="1:33" x14ac:dyDescent="0.25">
      <c r="A259" s="2" t="s">
        <v>465</v>
      </c>
      <c r="AG259" s="2" t="s">
        <v>1253</v>
      </c>
    </row>
    <row r="260" spans="1:33" x14ac:dyDescent="0.25">
      <c r="A260" s="2" t="s">
        <v>466</v>
      </c>
      <c r="AG260" s="2" t="s">
        <v>1254</v>
      </c>
    </row>
    <row r="261" spans="1:33" x14ac:dyDescent="0.25">
      <c r="A261" s="2" t="s">
        <v>467</v>
      </c>
      <c r="AG261" s="2" t="s">
        <v>1255</v>
      </c>
    </row>
    <row r="262" spans="1:33" x14ac:dyDescent="0.25">
      <c r="A262" s="2" t="s">
        <v>468</v>
      </c>
      <c r="AG262" s="2" t="s">
        <v>1256</v>
      </c>
    </row>
    <row r="263" spans="1:33" x14ac:dyDescent="0.25">
      <c r="A263" s="2" t="s">
        <v>469</v>
      </c>
      <c r="AG263" s="2" t="s">
        <v>1257</v>
      </c>
    </row>
    <row r="264" spans="1:33" x14ac:dyDescent="0.25">
      <c r="A264" s="2" t="s">
        <v>470</v>
      </c>
      <c r="AG264" s="2" t="s">
        <v>1258</v>
      </c>
    </row>
    <row r="265" spans="1:33" x14ac:dyDescent="0.25">
      <c r="A265" s="2" t="s">
        <v>471</v>
      </c>
      <c r="AG265" s="2" t="s">
        <v>1259</v>
      </c>
    </row>
    <row r="266" spans="1:33" x14ac:dyDescent="0.25">
      <c r="A266" s="2" t="s">
        <v>472</v>
      </c>
      <c r="AG266" s="2" t="s">
        <v>1260</v>
      </c>
    </row>
    <row r="267" spans="1:33" x14ac:dyDescent="0.25">
      <c r="A267" s="2" t="s">
        <v>473</v>
      </c>
      <c r="AG267" s="2" t="s">
        <v>1261</v>
      </c>
    </row>
    <row r="268" spans="1:33" x14ac:dyDescent="0.25">
      <c r="A268" s="2" t="s">
        <v>474</v>
      </c>
      <c r="AG268" s="2" t="s">
        <v>1262</v>
      </c>
    </row>
    <row r="269" spans="1:33" x14ac:dyDescent="0.25">
      <c r="A269" s="2" t="s">
        <v>475</v>
      </c>
      <c r="AG269" s="2" t="s">
        <v>1263</v>
      </c>
    </row>
    <row r="270" spans="1:33" x14ac:dyDescent="0.25">
      <c r="A270" s="2" t="s">
        <v>476</v>
      </c>
      <c r="AG270" s="2" t="s">
        <v>1264</v>
      </c>
    </row>
    <row r="271" spans="1:33" x14ac:dyDescent="0.25">
      <c r="A271" s="2" t="s">
        <v>477</v>
      </c>
      <c r="AG271" s="2" t="s">
        <v>1265</v>
      </c>
    </row>
    <row r="272" spans="1:33" x14ac:dyDescent="0.25">
      <c r="A272" s="2" t="s">
        <v>478</v>
      </c>
      <c r="AG272" s="2" t="s">
        <v>1266</v>
      </c>
    </row>
    <row r="273" spans="1:33" x14ac:dyDescent="0.25">
      <c r="A273" s="2" t="s">
        <v>479</v>
      </c>
      <c r="AG273" s="2" t="s">
        <v>1267</v>
      </c>
    </row>
    <row r="274" spans="1:33" x14ac:dyDescent="0.25">
      <c r="A274" s="2" t="s">
        <v>480</v>
      </c>
      <c r="AG274" s="2" t="s">
        <v>1268</v>
      </c>
    </row>
    <row r="275" spans="1:33" x14ac:dyDescent="0.25">
      <c r="A275" s="2" t="s">
        <v>481</v>
      </c>
      <c r="AG275" s="2" t="s">
        <v>1269</v>
      </c>
    </row>
    <row r="276" spans="1:33" x14ac:dyDescent="0.25">
      <c r="A276" s="2" t="s">
        <v>482</v>
      </c>
      <c r="AG276" s="2" t="s">
        <v>1270</v>
      </c>
    </row>
    <row r="277" spans="1:33" x14ac:dyDescent="0.25">
      <c r="A277" s="2" t="s">
        <v>483</v>
      </c>
      <c r="AG277" s="2" t="s">
        <v>1271</v>
      </c>
    </row>
    <row r="278" spans="1:33" x14ac:dyDescent="0.25">
      <c r="A278" s="2" t="s">
        <v>484</v>
      </c>
      <c r="AG278" s="2" t="s">
        <v>1272</v>
      </c>
    </row>
    <row r="279" spans="1:33" x14ac:dyDescent="0.25">
      <c r="A279" s="2" t="s">
        <v>485</v>
      </c>
      <c r="AG279" s="2" t="s">
        <v>1273</v>
      </c>
    </row>
    <row r="280" spans="1:33" x14ac:dyDescent="0.25">
      <c r="A280" s="2" t="s">
        <v>486</v>
      </c>
      <c r="AG280" s="2" t="s">
        <v>1274</v>
      </c>
    </row>
    <row r="281" spans="1:33" x14ac:dyDescent="0.25">
      <c r="A281" s="2" t="s">
        <v>487</v>
      </c>
      <c r="AG281" s="2" t="s">
        <v>1275</v>
      </c>
    </row>
    <row r="282" spans="1:33" x14ac:dyDescent="0.25">
      <c r="A282" s="2" t="s">
        <v>488</v>
      </c>
      <c r="AG282" s="2" t="s">
        <v>1276</v>
      </c>
    </row>
    <row r="283" spans="1:33" x14ac:dyDescent="0.25">
      <c r="A283" s="2" t="s">
        <v>489</v>
      </c>
      <c r="AG283" s="2" t="s">
        <v>1277</v>
      </c>
    </row>
    <row r="284" spans="1:33" x14ac:dyDescent="0.25">
      <c r="A284" s="2" t="s">
        <v>490</v>
      </c>
      <c r="AG284" s="2" t="s">
        <v>1278</v>
      </c>
    </row>
    <row r="285" spans="1:33" x14ac:dyDescent="0.25">
      <c r="A285" s="2" t="s">
        <v>491</v>
      </c>
      <c r="AG285" s="2" t="s">
        <v>1279</v>
      </c>
    </row>
    <row r="286" spans="1:33" x14ac:dyDescent="0.25">
      <c r="A286" s="2" t="s">
        <v>492</v>
      </c>
      <c r="AG286" s="2" t="s">
        <v>1280</v>
      </c>
    </row>
    <row r="287" spans="1:33" x14ac:dyDescent="0.25">
      <c r="A287" s="2" t="s">
        <v>493</v>
      </c>
      <c r="AG287" s="2" t="s">
        <v>1281</v>
      </c>
    </row>
    <row r="288" spans="1:33" x14ac:dyDescent="0.25">
      <c r="A288" s="2" t="s">
        <v>494</v>
      </c>
      <c r="AG288" s="2" t="s">
        <v>1282</v>
      </c>
    </row>
    <row r="289" spans="1:33" x14ac:dyDescent="0.25">
      <c r="A289" s="2" t="s">
        <v>495</v>
      </c>
      <c r="AG289" s="29"/>
    </row>
    <row r="290" spans="1:33" x14ac:dyDescent="0.25">
      <c r="A290" s="2" t="s">
        <v>496</v>
      </c>
      <c r="AG290" s="2" t="s">
        <v>1283</v>
      </c>
    </row>
    <row r="291" spans="1:33" x14ac:dyDescent="0.25">
      <c r="A291" s="2" t="s">
        <v>497</v>
      </c>
      <c r="AG291" s="2" t="s">
        <v>1284</v>
      </c>
    </row>
    <row r="292" spans="1:33" x14ac:dyDescent="0.25">
      <c r="A292" s="2" t="s">
        <v>498</v>
      </c>
    </row>
    <row r="293" spans="1:33" x14ac:dyDescent="0.25">
      <c r="A293" s="2" t="s">
        <v>499</v>
      </c>
    </row>
    <row r="294" spans="1:33" x14ac:dyDescent="0.25">
      <c r="A294" s="2" t="s">
        <v>500</v>
      </c>
    </row>
    <row r="295" spans="1:33" x14ac:dyDescent="0.25">
      <c r="A295" s="2" t="s">
        <v>501</v>
      </c>
    </row>
    <row r="296" spans="1:33" x14ac:dyDescent="0.25">
      <c r="A296" s="2" t="s">
        <v>502</v>
      </c>
    </row>
    <row r="297" spans="1:33" x14ac:dyDescent="0.25">
      <c r="A297" s="2" t="s">
        <v>503</v>
      </c>
    </row>
    <row r="298" spans="1:33" x14ac:dyDescent="0.25">
      <c r="A298" s="2" t="s">
        <v>504</v>
      </c>
    </row>
    <row r="299" spans="1:33" x14ac:dyDescent="0.25">
      <c r="A299" s="2" t="s">
        <v>505</v>
      </c>
    </row>
    <row r="300" spans="1:33" x14ac:dyDescent="0.25">
      <c r="A300" s="2" t="s">
        <v>506</v>
      </c>
    </row>
    <row r="301" spans="1:33" x14ac:dyDescent="0.25">
      <c r="A301" s="2" t="s">
        <v>507</v>
      </c>
    </row>
    <row r="302" spans="1:33" x14ac:dyDescent="0.25">
      <c r="A302" s="2" t="s">
        <v>508</v>
      </c>
    </row>
    <row r="303" spans="1:33" x14ac:dyDescent="0.25">
      <c r="A303" s="2" t="s">
        <v>509</v>
      </c>
    </row>
    <row r="304" spans="1:33" x14ac:dyDescent="0.25">
      <c r="A304" s="2" t="s">
        <v>510</v>
      </c>
    </row>
    <row r="305" spans="1:1" x14ac:dyDescent="0.25">
      <c r="A305" s="2" t="s">
        <v>511</v>
      </c>
    </row>
    <row r="306" spans="1:1" x14ac:dyDescent="0.25">
      <c r="A306" s="2" t="s">
        <v>512</v>
      </c>
    </row>
    <row r="307" spans="1:1" x14ac:dyDescent="0.25">
      <c r="A307" s="2" t="s">
        <v>513</v>
      </c>
    </row>
    <row r="308" spans="1:1" x14ac:dyDescent="0.25">
      <c r="A308" s="2" t="s">
        <v>514</v>
      </c>
    </row>
    <row r="309" spans="1:1" x14ac:dyDescent="0.25">
      <c r="A309" s="2" t="s">
        <v>515</v>
      </c>
    </row>
    <row r="310" spans="1:1" x14ac:dyDescent="0.25">
      <c r="A310" s="2" t="s">
        <v>516</v>
      </c>
    </row>
    <row r="311" spans="1:1" x14ac:dyDescent="0.25">
      <c r="A311" s="2" t="s">
        <v>517</v>
      </c>
    </row>
    <row r="312" spans="1:1" x14ac:dyDescent="0.25">
      <c r="A312" s="2" t="s">
        <v>518</v>
      </c>
    </row>
    <row r="313" spans="1:1" x14ac:dyDescent="0.25">
      <c r="A313" s="2" t="s">
        <v>519</v>
      </c>
    </row>
    <row r="314" spans="1:1" x14ac:dyDescent="0.25">
      <c r="A314" s="2" t="s">
        <v>520</v>
      </c>
    </row>
    <row r="315" spans="1:1" x14ac:dyDescent="0.25">
      <c r="A315" s="2" t="s">
        <v>521</v>
      </c>
    </row>
    <row r="316" spans="1:1" x14ac:dyDescent="0.25">
      <c r="A316" s="2" t="s">
        <v>522</v>
      </c>
    </row>
    <row r="317" spans="1:1" x14ac:dyDescent="0.25">
      <c r="A317" s="2" t="s">
        <v>523</v>
      </c>
    </row>
    <row r="318" spans="1:1" x14ac:dyDescent="0.25">
      <c r="A318" s="2" t="s">
        <v>524</v>
      </c>
    </row>
    <row r="319" spans="1:1" x14ac:dyDescent="0.25">
      <c r="A319" s="2" t="s">
        <v>525</v>
      </c>
    </row>
    <row r="320" spans="1:1" x14ac:dyDescent="0.25">
      <c r="A320" s="2" t="s">
        <v>526</v>
      </c>
    </row>
    <row r="321" spans="1:1" x14ac:dyDescent="0.25">
      <c r="A321" s="2" t="s">
        <v>527</v>
      </c>
    </row>
    <row r="322" spans="1:1" x14ac:dyDescent="0.25">
      <c r="A322" s="2" t="s">
        <v>528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92"/>
  <sheetViews>
    <sheetView topLeftCell="A172" zoomScaleNormal="100" workbookViewId="0">
      <selection activeCell="A10" sqref="A10"/>
    </sheetView>
  </sheetViews>
  <sheetFormatPr defaultColWidth="11.42578125" defaultRowHeight="15" x14ac:dyDescent="0.25"/>
  <cols>
    <col min="1" max="1" width="47.7109375" customWidth="1"/>
    <col min="2" max="2" width="17" customWidth="1"/>
    <col min="3" max="3" width="18" customWidth="1"/>
    <col min="4" max="5" width="17.140625" customWidth="1"/>
    <col min="6" max="6" width="19" customWidth="1"/>
    <col min="7" max="7" width="18.140625" customWidth="1"/>
  </cols>
  <sheetData>
    <row r="1" spans="1:7" x14ac:dyDescent="0.25">
      <c r="A1" t="s">
        <v>1412</v>
      </c>
      <c r="B1" t="s">
        <v>63</v>
      </c>
      <c r="C1" t="s">
        <v>62</v>
      </c>
      <c r="D1" t="s">
        <v>61</v>
      </c>
      <c r="E1" t="s">
        <v>60</v>
      </c>
      <c r="F1" t="s">
        <v>59</v>
      </c>
      <c r="G1" s="3" t="s">
        <v>1411</v>
      </c>
    </row>
    <row r="2" spans="1:7" x14ac:dyDescent="0.25">
      <c r="A2" t="s">
        <v>54</v>
      </c>
      <c r="B2">
        <v>2.0833332999999999E-2</v>
      </c>
      <c r="C2">
        <v>0.14583333300000001</v>
      </c>
      <c r="D2">
        <v>6.25E-2</v>
      </c>
      <c r="E2">
        <v>0.20833333300000001</v>
      </c>
      <c r="F2" s="32">
        <v>0.5625</v>
      </c>
      <c r="G2">
        <f>+SUM(Tabla1[[#This Row],[Strong]:[Substancial]])</f>
        <v>0.77083333300000001</v>
      </c>
    </row>
    <row r="3" spans="1:7" x14ac:dyDescent="0.25">
      <c r="A3" t="s">
        <v>58</v>
      </c>
      <c r="B3">
        <v>4.3478260999999997E-2</v>
      </c>
      <c r="C3">
        <v>0.115942029</v>
      </c>
      <c r="D3">
        <v>2.8985507000000001E-2</v>
      </c>
      <c r="E3">
        <v>0.31884057999999998</v>
      </c>
      <c r="F3" s="32">
        <v>0.49275362299999997</v>
      </c>
      <c r="G3">
        <f>+SUM(Tabla1[[#This Row],[Strong]:[Substancial]])</f>
        <v>0.81159420299999996</v>
      </c>
    </row>
    <row r="4" spans="1:7" x14ac:dyDescent="0.25">
      <c r="A4" t="s">
        <v>53</v>
      </c>
      <c r="B4">
        <v>9.0090090000000001E-3</v>
      </c>
      <c r="C4">
        <v>0.11711711700000001</v>
      </c>
      <c r="D4">
        <v>0.10810810799999999</v>
      </c>
      <c r="E4">
        <v>0.29729729700000002</v>
      </c>
      <c r="F4" s="32">
        <v>0.46846846800000003</v>
      </c>
      <c r="G4">
        <f>+SUM(Tabla1[[#This Row],[Strong]:[Substancial]])</f>
        <v>0.76576576500000004</v>
      </c>
    </row>
    <row r="5" spans="1:7" x14ac:dyDescent="0.25">
      <c r="A5" t="s">
        <v>50</v>
      </c>
      <c r="B5">
        <v>7.4829932000000002E-2</v>
      </c>
      <c r="C5">
        <v>8.8435373999999997E-2</v>
      </c>
      <c r="D5">
        <v>0.12244898</v>
      </c>
      <c r="E5">
        <v>0.25170068000000001</v>
      </c>
      <c r="F5" s="32">
        <v>0.46258503400000001</v>
      </c>
      <c r="G5">
        <f>+SUM(Tabla1[[#This Row],[Strong]:[Substancial]])</f>
        <v>0.71428571400000007</v>
      </c>
    </row>
    <row r="6" spans="1:7" x14ac:dyDescent="0.25">
      <c r="A6" t="s">
        <v>55</v>
      </c>
      <c r="B6">
        <v>4.3010752999999999E-2</v>
      </c>
      <c r="C6">
        <v>7.5268817000000002E-2</v>
      </c>
      <c r="D6">
        <v>0.107526882</v>
      </c>
      <c r="E6">
        <v>0.31182795699999999</v>
      </c>
      <c r="F6" s="32">
        <v>0.46236559100000002</v>
      </c>
      <c r="G6">
        <f>+SUM(Tabla1[[#This Row],[Strong]:[Substancial]])</f>
        <v>0.77419354799999995</v>
      </c>
    </row>
    <row r="7" spans="1:7" x14ac:dyDescent="0.25">
      <c r="A7" t="s">
        <v>52</v>
      </c>
      <c r="B7">
        <v>7.6923077000000006E-2</v>
      </c>
      <c r="C7">
        <v>0.115384615</v>
      </c>
      <c r="D7">
        <v>7.6923077000000006E-2</v>
      </c>
      <c r="E7">
        <v>0.26923076899999998</v>
      </c>
      <c r="F7" s="32">
        <v>0.46153846199999998</v>
      </c>
      <c r="G7">
        <f>+SUM(Tabla1[[#This Row],[Strong]:[Substancial]])</f>
        <v>0.73076923100000002</v>
      </c>
    </row>
    <row r="8" spans="1:7" x14ac:dyDescent="0.25">
      <c r="A8" t="s">
        <v>46</v>
      </c>
      <c r="B8">
        <v>0.125</v>
      </c>
      <c r="C8">
        <v>6.25E-2</v>
      </c>
      <c r="D8">
        <v>0.1875</v>
      </c>
      <c r="E8">
        <v>0.1875</v>
      </c>
      <c r="F8" s="32">
        <v>0.4375</v>
      </c>
      <c r="G8">
        <f>+SUM(Tabla1[[#This Row],[Strong]:[Substancial]])</f>
        <v>0.625</v>
      </c>
    </row>
    <row r="9" spans="1:7" x14ac:dyDescent="0.25">
      <c r="A9" t="s">
        <v>49</v>
      </c>
      <c r="B9">
        <v>4.2105262999999997E-2</v>
      </c>
      <c r="C9">
        <v>0.122807018</v>
      </c>
      <c r="D9">
        <v>0.12631578900000001</v>
      </c>
      <c r="E9">
        <v>0.27368421100000001</v>
      </c>
      <c r="F9" s="32">
        <v>0.43508771899999998</v>
      </c>
      <c r="G9">
        <f>+SUM(Tabla1[[#This Row],[Strong]:[Substancial]])</f>
        <v>0.70877192999999994</v>
      </c>
    </row>
    <row r="10" spans="1:7" x14ac:dyDescent="0.25">
      <c r="A10" t="s">
        <v>47</v>
      </c>
      <c r="B10">
        <v>5.5555555999999999E-2</v>
      </c>
      <c r="C10">
        <v>0.111111111</v>
      </c>
      <c r="D10">
        <v>0.13636363600000001</v>
      </c>
      <c r="E10">
        <v>0.26262626300000003</v>
      </c>
      <c r="F10" s="32">
        <v>0.43434343399999997</v>
      </c>
      <c r="G10">
        <f>+SUM(Tabla1[[#This Row],[Strong]:[Substancial]])</f>
        <v>0.696969697</v>
      </c>
    </row>
    <row r="11" spans="1:7" x14ac:dyDescent="0.25">
      <c r="A11" t="s">
        <v>51</v>
      </c>
      <c r="B11">
        <v>5.9880240000000001E-2</v>
      </c>
      <c r="C11">
        <v>0.11377245499999999</v>
      </c>
      <c r="D11">
        <v>9.5808382999999997E-2</v>
      </c>
      <c r="E11">
        <v>0.32934131700000002</v>
      </c>
      <c r="F11" s="32">
        <v>0.40119760500000001</v>
      </c>
      <c r="G11">
        <f>+SUM(Tabla1[[#This Row],[Strong]:[Substancial]])</f>
        <v>0.73053892200000003</v>
      </c>
    </row>
    <row r="12" spans="1:7" x14ac:dyDescent="0.25">
      <c r="A12" t="s">
        <v>57</v>
      </c>
      <c r="B12">
        <v>0</v>
      </c>
      <c r="C12">
        <v>0</v>
      </c>
      <c r="D12">
        <v>0.2</v>
      </c>
      <c r="E12">
        <v>0.4</v>
      </c>
      <c r="F12" s="32">
        <v>0.4</v>
      </c>
      <c r="G12">
        <f>+SUM(Tabla1[[#This Row],[Strong]:[Substancial]])</f>
        <v>0.8</v>
      </c>
    </row>
    <row r="13" spans="1:7" x14ac:dyDescent="0.25">
      <c r="A13" t="s">
        <v>48</v>
      </c>
      <c r="B13">
        <v>0</v>
      </c>
      <c r="C13">
        <v>0.15</v>
      </c>
      <c r="D13">
        <v>0.15</v>
      </c>
      <c r="E13">
        <v>0.32500000000000001</v>
      </c>
      <c r="F13" s="32">
        <v>0.375</v>
      </c>
      <c r="G13">
        <f>+SUM(Tabla1[[#This Row],[Strong]:[Substancial]])</f>
        <v>0.7</v>
      </c>
    </row>
    <row r="14" spans="1:7" x14ac:dyDescent="0.25">
      <c r="A14" t="s">
        <v>56</v>
      </c>
      <c r="B14">
        <v>0.04</v>
      </c>
      <c r="C14">
        <v>0.14000000000000001</v>
      </c>
      <c r="D14">
        <v>0.04</v>
      </c>
      <c r="E14">
        <v>0.48</v>
      </c>
      <c r="F14" s="32">
        <v>0.3</v>
      </c>
      <c r="G14">
        <f>+SUM(Tabla1[[#This Row],[Strong]:[Substancial]])</f>
        <v>0.78</v>
      </c>
    </row>
    <row r="16" spans="1:7" x14ac:dyDescent="0.25">
      <c r="A16" s="2" t="s">
        <v>1413</v>
      </c>
      <c r="B16" s="4" t="s">
        <v>63</v>
      </c>
      <c r="C16" s="4" t="s">
        <v>62</v>
      </c>
      <c r="D16" s="4" t="s">
        <v>61</v>
      </c>
      <c r="E16" s="4" t="s">
        <v>60</v>
      </c>
      <c r="F16" s="4" t="s">
        <v>59</v>
      </c>
      <c r="G16" s="5" t="s">
        <v>1411</v>
      </c>
    </row>
    <row r="17" spans="1:7" x14ac:dyDescent="0.25">
      <c r="A17" s="2" t="s">
        <v>82</v>
      </c>
      <c r="B17">
        <v>3.1578950000000001E-2</v>
      </c>
      <c r="C17">
        <v>0.11578947000000001</v>
      </c>
      <c r="D17">
        <v>6.3157889999999994E-2</v>
      </c>
      <c r="E17">
        <v>0.32631578999999999</v>
      </c>
      <c r="F17">
        <v>0.46315789000000002</v>
      </c>
      <c r="G17">
        <f>+SUM(Table2[[#This Row],[Strong]:[Substancial]])</f>
        <v>0.78947367999999996</v>
      </c>
    </row>
    <row r="18" spans="1:7" x14ac:dyDescent="0.25">
      <c r="A18" s="2" t="s">
        <v>67</v>
      </c>
      <c r="B18">
        <v>0.05</v>
      </c>
      <c r="C18">
        <v>0.1</v>
      </c>
      <c r="D18">
        <v>6.25E-2</v>
      </c>
      <c r="E18">
        <v>0.3125</v>
      </c>
      <c r="F18">
        <v>0.47499999999999998</v>
      </c>
      <c r="G18">
        <f>+SUM(Table2[[#This Row],[Strong]:[Substancial]])</f>
        <v>0.78749999999999998</v>
      </c>
    </row>
    <row r="19" spans="1:7" x14ac:dyDescent="0.25">
      <c r="A19" s="2" t="s">
        <v>76</v>
      </c>
      <c r="B19">
        <v>6.25E-2</v>
      </c>
      <c r="C19">
        <v>0.15625</v>
      </c>
      <c r="D19">
        <v>0</v>
      </c>
      <c r="E19">
        <v>0.375</v>
      </c>
      <c r="F19">
        <v>0.40625</v>
      </c>
      <c r="G19">
        <f>+SUM(Table2[[#This Row],[Strong]:[Substancial]])</f>
        <v>0.78125</v>
      </c>
    </row>
    <row r="20" spans="1:7" x14ac:dyDescent="0.25">
      <c r="A20" s="2" t="s">
        <v>77</v>
      </c>
      <c r="B20">
        <v>3.703704E-2</v>
      </c>
      <c r="C20">
        <v>0.11111111</v>
      </c>
      <c r="D20">
        <v>7.4074070000000006E-2</v>
      </c>
      <c r="E20">
        <v>0.32098765000000001</v>
      </c>
      <c r="F20">
        <v>0.45679012000000002</v>
      </c>
      <c r="G20">
        <f>+SUM(Table2[[#This Row],[Strong]:[Substancial]])</f>
        <v>0.77777777000000003</v>
      </c>
    </row>
    <row r="21" spans="1:7" x14ac:dyDescent="0.25">
      <c r="A21" s="2" t="s">
        <v>72</v>
      </c>
      <c r="B21">
        <v>0.04</v>
      </c>
      <c r="C21">
        <v>9.3333330000000006E-2</v>
      </c>
      <c r="D21">
        <v>9.3333330000000006E-2</v>
      </c>
      <c r="E21">
        <v>0.29333333</v>
      </c>
      <c r="F21">
        <v>0.48</v>
      </c>
      <c r="G21">
        <f>+SUM(Table2[[#This Row],[Strong]:[Substancial]])</f>
        <v>0.77333333000000004</v>
      </c>
    </row>
    <row r="22" spans="1:7" x14ac:dyDescent="0.25">
      <c r="A22" s="2" t="s">
        <v>79</v>
      </c>
      <c r="B22">
        <v>4.5454550000000003E-2</v>
      </c>
      <c r="C22">
        <v>0.13636364000000001</v>
      </c>
      <c r="D22">
        <v>4.5454550000000003E-2</v>
      </c>
      <c r="E22">
        <v>0.45454545000000002</v>
      </c>
      <c r="F22">
        <v>0.31818182</v>
      </c>
      <c r="G22">
        <f>+SUM(Table2[[#This Row],[Strong]:[Substancial]])</f>
        <v>0.77272727000000008</v>
      </c>
    </row>
    <row r="23" spans="1:7" x14ac:dyDescent="0.25">
      <c r="A23" s="2" t="s">
        <v>74</v>
      </c>
      <c r="B23">
        <v>4.9450550000000003E-2</v>
      </c>
      <c r="C23">
        <v>0.11538461999999999</v>
      </c>
      <c r="D23">
        <v>6.5934069999999997E-2</v>
      </c>
      <c r="E23">
        <v>0.30769231000000002</v>
      </c>
      <c r="F23">
        <v>0.46153845999999998</v>
      </c>
      <c r="G23">
        <f>+SUM(Table2[[#This Row],[Strong]:[Substancial]])</f>
        <v>0.76923077000000006</v>
      </c>
    </row>
    <row r="24" spans="1:7" x14ac:dyDescent="0.25">
      <c r="A24" s="2" t="s">
        <v>64</v>
      </c>
      <c r="B24">
        <v>5.8139530000000002E-2</v>
      </c>
      <c r="C24">
        <v>0.10465115999999999</v>
      </c>
      <c r="D24">
        <v>8.1395350000000005E-2</v>
      </c>
      <c r="E24">
        <v>0.32558140000000002</v>
      </c>
      <c r="F24">
        <v>0.43023255999999999</v>
      </c>
      <c r="G24">
        <f>+SUM(Table2[[#This Row],[Strong]:[Substancial]])</f>
        <v>0.75581396000000001</v>
      </c>
    </row>
    <row r="25" spans="1:7" x14ac:dyDescent="0.25">
      <c r="A25" s="2" t="s">
        <v>81</v>
      </c>
      <c r="B25">
        <v>2.2222220000000001E-2</v>
      </c>
      <c r="C25">
        <v>0.13333333</v>
      </c>
      <c r="D25">
        <v>8.8888889999999998E-2</v>
      </c>
      <c r="E25">
        <v>0.35555555999999999</v>
      </c>
      <c r="F25">
        <v>0.4</v>
      </c>
      <c r="G25">
        <f>+SUM(Table2[[#This Row],[Strong]:[Substancial]])</f>
        <v>0.75555556000000001</v>
      </c>
    </row>
    <row r="26" spans="1:7" x14ac:dyDescent="0.25">
      <c r="A26" s="2" t="s">
        <v>70</v>
      </c>
      <c r="B26">
        <v>0.05</v>
      </c>
      <c r="C26">
        <v>0.11</v>
      </c>
      <c r="D26">
        <v>0.09</v>
      </c>
      <c r="E26">
        <v>0.34</v>
      </c>
      <c r="F26">
        <v>0.41</v>
      </c>
      <c r="G26">
        <f>+SUM(Table2[[#This Row],[Strong]:[Substancial]])</f>
        <v>0.75</v>
      </c>
    </row>
    <row r="27" spans="1:7" x14ac:dyDescent="0.25">
      <c r="A27" s="2" t="s">
        <v>69</v>
      </c>
      <c r="B27">
        <v>3.6363640000000003E-2</v>
      </c>
      <c r="C27">
        <v>9.0909089999999998E-2</v>
      </c>
      <c r="D27">
        <v>0.12727273</v>
      </c>
      <c r="E27">
        <v>0.32727273000000001</v>
      </c>
      <c r="F27">
        <v>0.41818181999999998</v>
      </c>
      <c r="G27">
        <f>+SUM(Table2[[#This Row],[Strong]:[Substancial]])</f>
        <v>0.74545455000000005</v>
      </c>
    </row>
    <row r="28" spans="1:7" x14ac:dyDescent="0.25">
      <c r="A28" s="2" t="s">
        <v>83</v>
      </c>
      <c r="B28">
        <v>6.4516130000000005E-2</v>
      </c>
      <c r="C28">
        <v>8.0645159999999994E-2</v>
      </c>
      <c r="D28">
        <v>0.11290322999999999</v>
      </c>
      <c r="E28">
        <v>0.25806452000000002</v>
      </c>
      <c r="F28">
        <v>0.48387097000000001</v>
      </c>
      <c r="G28">
        <f>+SUM(Table2[[#This Row],[Strong]:[Substancial]])</f>
        <v>0.74193549000000003</v>
      </c>
    </row>
    <row r="29" spans="1:7" x14ac:dyDescent="0.25">
      <c r="A29" s="2" t="s">
        <v>65</v>
      </c>
      <c r="B29">
        <v>7.0175440000000006E-2</v>
      </c>
      <c r="C29">
        <v>0.12280702</v>
      </c>
      <c r="D29">
        <v>7.0175440000000006E-2</v>
      </c>
      <c r="E29">
        <v>0.29824560999999999</v>
      </c>
      <c r="F29">
        <v>0.43859649000000001</v>
      </c>
      <c r="G29">
        <f>+SUM(Table2[[#This Row],[Strong]:[Substancial]])</f>
        <v>0.73684210000000006</v>
      </c>
    </row>
    <row r="30" spans="1:7" x14ac:dyDescent="0.25">
      <c r="A30" s="2" t="s">
        <v>78</v>
      </c>
      <c r="B30">
        <v>4.6875E-2</v>
      </c>
      <c r="C30">
        <v>0.109375</v>
      </c>
      <c r="D30">
        <v>0.109375</v>
      </c>
      <c r="E30">
        <v>0.328125</v>
      </c>
      <c r="F30">
        <v>0.40625</v>
      </c>
      <c r="G30">
        <f>+SUM(Table2[[#This Row],[Strong]:[Substancial]])</f>
        <v>0.734375</v>
      </c>
    </row>
    <row r="31" spans="1:7" x14ac:dyDescent="0.25">
      <c r="A31" s="2" t="s">
        <v>66</v>
      </c>
      <c r="B31">
        <v>7.7777780000000005E-2</v>
      </c>
      <c r="C31">
        <v>0.12222222000000001</v>
      </c>
      <c r="D31">
        <v>6.6666669999999997E-2</v>
      </c>
      <c r="E31">
        <v>0.34444444000000002</v>
      </c>
      <c r="F31">
        <v>0.38888888999999999</v>
      </c>
      <c r="G31">
        <f>+SUM(Table2[[#This Row],[Strong]:[Substancial]])</f>
        <v>0.73333333000000001</v>
      </c>
    </row>
    <row r="32" spans="1:7" x14ac:dyDescent="0.25">
      <c r="A32" s="2" t="s">
        <v>71</v>
      </c>
      <c r="B32">
        <v>6.8493150000000003E-2</v>
      </c>
      <c r="C32">
        <v>9.5890409999999995E-2</v>
      </c>
      <c r="D32">
        <v>0.12328767</v>
      </c>
      <c r="E32">
        <v>0.34246575000000001</v>
      </c>
      <c r="F32">
        <v>0.36986300999999999</v>
      </c>
      <c r="G32">
        <f>+SUM(Table2[[#This Row],[Strong]:[Substancial]])</f>
        <v>0.71232876000000001</v>
      </c>
    </row>
    <row r="33" spans="1:7" x14ac:dyDescent="0.25">
      <c r="A33" s="2" t="s">
        <v>73</v>
      </c>
      <c r="B33">
        <v>3.5294119999999998E-2</v>
      </c>
      <c r="C33">
        <v>0.11764706</v>
      </c>
      <c r="D33">
        <v>0.15294118000000001</v>
      </c>
      <c r="E33">
        <v>0.28235294</v>
      </c>
      <c r="F33">
        <v>0.41176470999999998</v>
      </c>
      <c r="G33">
        <f>+SUM(Table2[[#This Row],[Strong]:[Substancial]])</f>
        <v>0.69411764999999992</v>
      </c>
    </row>
    <row r="34" spans="1:7" x14ac:dyDescent="0.25">
      <c r="A34" s="2" t="s">
        <v>75</v>
      </c>
      <c r="B34">
        <v>6.5573770000000003E-2</v>
      </c>
      <c r="C34">
        <v>0.14754097999999999</v>
      </c>
      <c r="D34">
        <v>9.8360660000000003E-2</v>
      </c>
      <c r="E34">
        <v>0.27868852</v>
      </c>
      <c r="F34">
        <v>0.40983607</v>
      </c>
      <c r="G34">
        <f>+SUM(Table2[[#This Row],[Strong]:[Substancial]])</f>
        <v>0.68852458999999999</v>
      </c>
    </row>
    <row r="35" spans="1:7" x14ac:dyDescent="0.25">
      <c r="A35" s="2" t="s">
        <v>68</v>
      </c>
      <c r="B35">
        <v>8.6956519999999995E-2</v>
      </c>
      <c r="C35">
        <v>0.13913043</v>
      </c>
      <c r="D35">
        <v>8.6956519999999995E-2</v>
      </c>
      <c r="E35">
        <v>0.33043477999999998</v>
      </c>
      <c r="F35">
        <v>0.35652173999999998</v>
      </c>
      <c r="G35">
        <f>+SUM(Table2[[#This Row],[Strong]:[Substancial]])</f>
        <v>0.68695651999999996</v>
      </c>
    </row>
    <row r="36" spans="1:7" x14ac:dyDescent="0.25">
      <c r="A36" s="2" t="s">
        <v>80</v>
      </c>
      <c r="B36">
        <v>0.05</v>
      </c>
      <c r="C36">
        <v>0.1</v>
      </c>
      <c r="D36">
        <v>0.2</v>
      </c>
      <c r="E36">
        <v>0.35</v>
      </c>
      <c r="F36">
        <v>0.3</v>
      </c>
      <c r="G36">
        <f>+SUM(Table2[[#This Row],[Strong]:[Substancial]])</f>
        <v>0.64999999999999991</v>
      </c>
    </row>
    <row r="38" spans="1:7" x14ac:dyDescent="0.25">
      <c r="A38" s="2" t="s">
        <v>204</v>
      </c>
      <c r="B38" s="4" t="s">
        <v>63</v>
      </c>
      <c r="C38" s="4" t="s">
        <v>62</v>
      </c>
      <c r="D38" s="4" t="s">
        <v>61</v>
      </c>
      <c r="E38" s="4" t="s">
        <v>60</v>
      </c>
      <c r="F38" s="4" t="s">
        <v>59</v>
      </c>
      <c r="G38" s="5" t="s">
        <v>1411</v>
      </c>
    </row>
    <row r="39" spans="1:7" x14ac:dyDescent="0.25">
      <c r="A39" s="2" t="s">
        <v>1414</v>
      </c>
      <c r="B39">
        <v>2.2222220000000001E-2</v>
      </c>
      <c r="C39">
        <v>0.10555556000000001</v>
      </c>
      <c r="D39">
        <v>0.1</v>
      </c>
      <c r="E39">
        <v>0.3</v>
      </c>
      <c r="F39">
        <v>0.47222222000000003</v>
      </c>
      <c r="G39">
        <f>+SUM(Table3[[#This Row],[Strong]:[Substancial]])</f>
        <v>0.77222221999999996</v>
      </c>
    </row>
    <row r="40" spans="1:7" x14ac:dyDescent="0.25">
      <c r="A40" s="2" t="s">
        <v>1415</v>
      </c>
      <c r="B40">
        <v>4.5714289999999998E-2</v>
      </c>
      <c r="C40">
        <v>0.10285714</v>
      </c>
      <c r="D40">
        <v>0.08</v>
      </c>
      <c r="E40">
        <v>0.33714285999999999</v>
      </c>
      <c r="F40">
        <v>0.43428570999999999</v>
      </c>
      <c r="G40">
        <f>+SUM(Table3[[#This Row],[Strong]:[Substancial]])</f>
        <v>0.77142856999999998</v>
      </c>
    </row>
    <row r="41" spans="1:7" x14ac:dyDescent="0.25">
      <c r="A41" s="2" t="s">
        <v>1416</v>
      </c>
      <c r="B41">
        <v>8.5714289999999999E-2</v>
      </c>
      <c r="C41">
        <v>0.14285713999999999</v>
      </c>
      <c r="D41">
        <v>0.20952381</v>
      </c>
      <c r="E41">
        <v>0.16190476000000001</v>
      </c>
      <c r="F41">
        <v>0.4</v>
      </c>
      <c r="G41">
        <f>+SUM(Table3[[#This Row],[Strong]:[Substancial]])</f>
        <v>0.56190476</v>
      </c>
    </row>
    <row r="43" spans="1:7" x14ac:dyDescent="0.25">
      <c r="A43" s="2" t="s">
        <v>90</v>
      </c>
      <c r="B43" s="4" t="s">
        <v>63</v>
      </c>
      <c r="C43" s="4" t="s">
        <v>62</v>
      </c>
      <c r="D43" s="4" t="s">
        <v>61</v>
      </c>
      <c r="E43" s="4" t="s">
        <v>60</v>
      </c>
      <c r="F43" s="4" t="s">
        <v>59</v>
      </c>
      <c r="G43" s="6" t="s">
        <v>1411</v>
      </c>
    </row>
    <row r="44" spans="1:7" x14ac:dyDescent="0.25">
      <c r="A44" s="2" t="s">
        <v>89</v>
      </c>
      <c r="B44">
        <v>2.9411759999999999E-2</v>
      </c>
      <c r="C44">
        <v>4.4117650000000001E-2</v>
      </c>
      <c r="D44">
        <v>7.3529410000000003E-2</v>
      </c>
      <c r="E44">
        <v>0.54411765000000001</v>
      </c>
      <c r="F44">
        <v>0.30882353000000001</v>
      </c>
      <c r="G44">
        <f>+SUM(Table4[[#This Row],[Strong]:[Substancial]])</f>
        <v>0.85294117999999997</v>
      </c>
    </row>
    <row r="45" spans="1:7" x14ac:dyDescent="0.25">
      <c r="A45" s="2" t="s">
        <v>88</v>
      </c>
      <c r="B45">
        <v>3.1578950000000001E-2</v>
      </c>
      <c r="C45">
        <v>9.4736840000000003E-2</v>
      </c>
      <c r="D45">
        <v>3.1578950000000001E-2</v>
      </c>
      <c r="E45">
        <v>0.28421053000000002</v>
      </c>
      <c r="F45">
        <v>0.55789473999999994</v>
      </c>
      <c r="G45">
        <f>+SUM(Table4[[#This Row],[Strong]:[Substancial]])</f>
        <v>0.84210527000000002</v>
      </c>
    </row>
    <row r="46" spans="1:7" x14ac:dyDescent="0.25">
      <c r="A46" s="2" t="s">
        <v>87</v>
      </c>
      <c r="B46">
        <v>6.521739E-2</v>
      </c>
      <c r="C46">
        <v>0.23913043</v>
      </c>
      <c r="D46">
        <v>5.434783E-2</v>
      </c>
      <c r="E46">
        <v>0.21739130000000001</v>
      </c>
      <c r="F46">
        <v>0.42391304000000002</v>
      </c>
      <c r="G46">
        <f>+SUM(Table4[[#This Row],[Strong]:[Substancial]])</f>
        <v>0.64130434000000003</v>
      </c>
    </row>
    <row r="47" spans="1:7" x14ac:dyDescent="0.25">
      <c r="A47" s="2" t="s">
        <v>86</v>
      </c>
      <c r="B47">
        <v>7.8947370000000003E-2</v>
      </c>
      <c r="C47">
        <v>7.8947370000000003E-2</v>
      </c>
      <c r="D47">
        <v>0.21052631999999999</v>
      </c>
      <c r="E47">
        <v>0.15789474000000001</v>
      </c>
      <c r="F47">
        <v>0.47368420999999999</v>
      </c>
      <c r="G47">
        <f>+SUM(Table4[[#This Row],[Strong]:[Substancial]])</f>
        <v>0.63157894999999997</v>
      </c>
    </row>
    <row r="48" spans="1:7" x14ac:dyDescent="0.25">
      <c r="A48" s="2" t="s">
        <v>85</v>
      </c>
      <c r="B48">
        <v>5.4054049999999999E-2</v>
      </c>
      <c r="C48">
        <v>9.4594590000000006E-2</v>
      </c>
      <c r="D48">
        <v>0.32432432</v>
      </c>
      <c r="E48">
        <v>0.14864864999999999</v>
      </c>
      <c r="F48">
        <v>0.37837838000000001</v>
      </c>
      <c r="G48">
        <f>+SUM(Table4[[#This Row],[Strong]:[Substancial]])</f>
        <v>0.52702702999999995</v>
      </c>
    </row>
    <row r="50" spans="1:7" x14ac:dyDescent="0.25">
      <c r="A50" s="7" t="s">
        <v>91</v>
      </c>
      <c r="B50" s="4" t="s">
        <v>63</v>
      </c>
      <c r="C50" s="4" t="s">
        <v>62</v>
      </c>
      <c r="D50" s="4" t="s">
        <v>61</v>
      </c>
      <c r="E50" s="4" t="s">
        <v>60</v>
      </c>
      <c r="F50" s="4" t="s">
        <v>59</v>
      </c>
      <c r="G50" s="6" t="s">
        <v>1411</v>
      </c>
    </row>
    <row r="51" spans="1:7" x14ac:dyDescent="0.25">
      <c r="A51" s="2" t="s">
        <v>89</v>
      </c>
      <c r="B51">
        <v>3.125E-2</v>
      </c>
      <c r="C51">
        <v>3.125E-2</v>
      </c>
      <c r="D51">
        <v>4.1666670000000003E-2</v>
      </c>
      <c r="E51">
        <v>0.52083332999999998</v>
      </c>
      <c r="F51">
        <v>0.375</v>
      </c>
      <c r="G51">
        <f>+SUM(Table5[[#This Row],[Strong]:[Substancial]])</f>
        <v>0.89583332999999998</v>
      </c>
    </row>
    <row r="52" spans="1:7" x14ac:dyDescent="0.25">
      <c r="A52" s="2" t="s">
        <v>88</v>
      </c>
      <c r="B52">
        <v>5.7471260000000003E-2</v>
      </c>
      <c r="C52">
        <v>0.13793103000000001</v>
      </c>
      <c r="D52">
        <v>6.8965520000000002E-2</v>
      </c>
      <c r="E52">
        <v>0.29885056999999998</v>
      </c>
      <c r="F52">
        <v>0.43678160999999999</v>
      </c>
      <c r="G52">
        <f>+SUM(Table5[[#This Row],[Strong]:[Substancial]])</f>
        <v>0.73563217999999997</v>
      </c>
    </row>
    <row r="53" spans="1:7" x14ac:dyDescent="0.25">
      <c r="A53" s="2" t="s">
        <v>87</v>
      </c>
      <c r="B53">
        <v>4.2105259999999999E-2</v>
      </c>
      <c r="C53">
        <v>0.15789474000000001</v>
      </c>
      <c r="D53">
        <v>9.4736840000000003E-2</v>
      </c>
      <c r="E53">
        <v>0.17894736999999999</v>
      </c>
      <c r="F53">
        <v>0.52631578999999995</v>
      </c>
      <c r="G53">
        <f>+SUM(Table5[[#This Row],[Strong]:[Substancial]])</f>
        <v>0.70526315999999989</v>
      </c>
    </row>
    <row r="54" spans="1:7" x14ac:dyDescent="0.25">
      <c r="A54" s="2" t="s">
        <v>86</v>
      </c>
      <c r="B54">
        <v>6.8181820000000004E-2</v>
      </c>
      <c r="C54">
        <v>0.15909091</v>
      </c>
      <c r="D54">
        <v>0.13636364000000001</v>
      </c>
      <c r="E54">
        <v>0.11363636000000001</v>
      </c>
      <c r="F54">
        <v>0.52272726999999997</v>
      </c>
      <c r="G54">
        <f>+SUM(Table5[[#This Row],[Strong]:[Substancial]])</f>
        <v>0.63636362999999996</v>
      </c>
    </row>
    <row r="55" spans="1:7" x14ac:dyDescent="0.25">
      <c r="A55" s="2" t="s">
        <v>85</v>
      </c>
      <c r="B55">
        <v>6.6666669999999997E-2</v>
      </c>
      <c r="C55">
        <v>0.15555556000000001</v>
      </c>
      <c r="D55">
        <v>0.44444444</v>
      </c>
      <c r="E55">
        <v>6.6666669999999997E-2</v>
      </c>
      <c r="F55">
        <v>0.26666666999999999</v>
      </c>
      <c r="G55">
        <f>+SUM(Table5[[#This Row],[Strong]:[Substancial]])</f>
        <v>0.33333333999999998</v>
      </c>
    </row>
    <row r="57" spans="1:7" x14ac:dyDescent="0.25">
      <c r="A57" s="7" t="s">
        <v>92</v>
      </c>
      <c r="B57" s="4" t="s">
        <v>63</v>
      </c>
      <c r="C57" s="4" t="s">
        <v>62</v>
      </c>
      <c r="D57" s="4" t="s">
        <v>61</v>
      </c>
      <c r="E57" s="4" t="s">
        <v>60</v>
      </c>
      <c r="F57" s="4" t="s">
        <v>59</v>
      </c>
      <c r="G57" s="6" t="s">
        <v>1411</v>
      </c>
    </row>
    <row r="58" spans="1:7" x14ac:dyDescent="0.25">
      <c r="A58" s="2" t="s">
        <v>89</v>
      </c>
      <c r="B58">
        <v>2.8571429999999998E-2</v>
      </c>
      <c r="C58">
        <v>5.7142859999999997E-2</v>
      </c>
      <c r="D58">
        <v>7.6190480000000005E-2</v>
      </c>
      <c r="E58">
        <v>0.48571428999999999</v>
      </c>
      <c r="F58">
        <v>0.35238095000000003</v>
      </c>
      <c r="G58">
        <f>+SUM(Table6[[#This Row],[Strong]:[Substancial]])</f>
        <v>0.83809524000000002</v>
      </c>
    </row>
    <row r="59" spans="1:7" x14ac:dyDescent="0.25">
      <c r="A59" s="2" t="s">
        <v>88</v>
      </c>
      <c r="B59">
        <v>0.04</v>
      </c>
      <c r="C59">
        <v>0.13</v>
      </c>
      <c r="D59">
        <v>7.0000000000000007E-2</v>
      </c>
      <c r="E59">
        <v>0.28000000000000003</v>
      </c>
      <c r="F59">
        <v>0.48</v>
      </c>
      <c r="G59">
        <f>+SUM(Table6[[#This Row],[Strong]:[Substancial]])</f>
        <v>0.76</v>
      </c>
    </row>
    <row r="60" spans="1:7" x14ac:dyDescent="0.25">
      <c r="A60" s="2" t="s">
        <v>87</v>
      </c>
      <c r="B60">
        <v>5.2631579999999997E-2</v>
      </c>
      <c r="C60">
        <v>0.16842104999999999</v>
      </c>
      <c r="D60">
        <v>6.3157889999999994E-2</v>
      </c>
      <c r="E60">
        <v>0.16842104999999999</v>
      </c>
      <c r="F60">
        <v>0.54736841999999997</v>
      </c>
      <c r="G60">
        <f>+SUM(Table6[[#This Row],[Strong]:[Substancial]])</f>
        <v>0.71578946999999993</v>
      </c>
    </row>
    <row r="61" spans="1:7" x14ac:dyDescent="0.25">
      <c r="A61" s="2" t="s">
        <v>86</v>
      </c>
      <c r="B61">
        <v>0.11538461999999999</v>
      </c>
      <c r="C61">
        <v>0.23076922999999999</v>
      </c>
      <c r="D61">
        <v>0.15384614999999999</v>
      </c>
      <c r="E61">
        <v>3.8461540000000002E-2</v>
      </c>
      <c r="F61">
        <v>0.46153845999999998</v>
      </c>
      <c r="G61">
        <f>+SUM(Table6[[#This Row],[Strong]:[Substancial]])</f>
        <v>0.5</v>
      </c>
    </row>
    <row r="62" spans="1:7" x14ac:dyDescent="0.25">
      <c r="A62" s="2" t="s">
        <v>85</v>
      </c>
      <c r="B62">
        <v>7.3170730000000003E-2</v>
      </c>
      <c r="C62">
        <v>7.3170730000000003E-2</v>
      </c>
      <c r="D62">
        <v>0.48780488</v>
      </c>
      <c r="E62">
        <v>0.12195122</v>
      </c>
      <c r="F62">
        <v>0.24390244</v>
      </c>
      <c r="G62">
        <f>+SUM(Table6[[#This Row],[Strong]:[Substancial]])</f>
        <v>0.36585365999999997</v>
      </c>
    </row>
    <row r="64" spans="1:7" x14ac:dyDescent="0.25">
      <c r="A64" s="2" t="s">
        <v>93</v>
      </c>
      <c r="B64" s="4" t="s">
        <v>63</v>
      </c>
      <c r="C64" s="4" t="s">
        <v>62</v>
      </c>
      <c r="D64" s="4" t="s">
        <v>61</v>
      </c>
      <c r="E64" s="4" t="s">
        <v>60</v>
      </c>
      <c r="F64" s="4" t="s">
        <v>59</v>
      </c>
      <c r="G64" s="6" t="s">
        <v>1411</v>
      </c>
    </row>
    <row r="65" spans="1:7" x14ac:dyDescent="0.25">
      <c r="A65" s="2" t="s">
        <v>94</v>
      </c>
      <c r="B65">
        <v>0</v>
      </c>
      <c r="C65">
        <v>6.7567569999999993E-2</v>
      </c>
      <c r="D65">
        <v>0.14864864999999999</v>
      </c>
      <c r="E65">
        <v>0.31081080999999999</v>
      </c>
      <c r="F65">
        <v>0.47297296999999999</v>
      </c>
      <c r="G65">
        <f>+SUM(E65:F65)</f>
        <v>0.78378378000000004</v>
      </c>
    </row>
    <row r="66" spans="1:7" x14ac:dyDescent="0.25">
      <c r="A66" s="2" t="s">
        <v>95</v>
      </c>
      <c r="B66">
        <v>4.5454550000000003E-2</v>
      </c>
      <c r="C66">
        <v>7.9545450000000004E-2</v>
      </c>
      <c r="D66">
        <v>0.11363636000000001</v>
      </c>
      <c r="E66">
        <v>0.25</v>
      </c>
      <c r="F66">
        <v>0.51136364000000001</v>
      </c>
      <c r="G66">
        <f>+SUM(E66:F66)</f>
        <v>0.76136364000000001</v>
      </c>
    </row>
    <row r="67" spans="1:7" x14ac:dyDescent="0.25">
      <c r="A67" s="2" t="s">
        <v>97</v>
      </c>
      <c r="B67">
        <v>5.4054049999999999E-2</v>
      </c>
      <c r="C67">
        <v>8.108108E-2</v>
      </c>
      <c r="D67">
        <v>0.16216216</v>
      </c>
      <c r="E67">
        <v>0.25675675999999997</v>
      </c>
      <c r="F67">
        <v>0.44594594999999998</v>
      </c>
      <c r="G67">
        <f>+SUM(E67:F67)</f>
        <v>0.70270270999999995</v>
      </c>
    </row>
    <row r="68" spans="1:7" x14ac:dyDescent="0.25">
      <c r="A68" s="2" t="s">
        <v>96</v>
      </c>
      <c r="B68">
        <v>0.10810810999999999</v>
      </c>
      <c r="C68">
        <v>0.10810810999999999</v>
      </c>
      <c r="D68">
        <v>0.10810810999999999</v>
      </c>
      <c r="E68">
        <v>0.27027026999999998</v>
      </c>
      <c r="F68">
        <v>0.40540541000000002</v>
      </c>
      <c r="G68">
        <f>+SUM(E68:F68)</f>
        <v>0.67567568</v>
      </c>
    </row>
    <row r="69" spans="1:7" x14ac:dyDescent="0.25">
      <c r="A69" s="2" t="s">
        <v>98</v>
      </c>
      <c r="B69">
        <v>6.3829789999999997E-2</v>
      </c>
      <c r="C69">
        <v>0.23404254999999999</v>
      </c>
      <c r="D69">
        <v>8.5106379999999995E-2</v>
      </c>
      <c r="E69">
        <v>0.28723404000000002</v>
      </c>
      <c r="F69">
        <v>0.32978722999999999</v>
      </c>
      <c r="G69">
        <f>+SUM(E69:F69)</f>
        <v>0.61702126999999996</v>
      </c>
    </row>
    <row r="71" spans="1:7" x14ac:dyDescent="0.25">
      <c r="A71" s="2" t="s">
        <v>0</v>
      </c>
      <c r="B71" s="4" t="s">
        <v>63</v>
      </c>
      <c r="C71" s="4" t="s">
        <v>62</v>
      </c>
      <c r="D71" s="4" t="s">
        <v>61</v>
      </c>
      <c r="E71" s="4" t="s">
        <v>60</v>
      </c>
      <c r="F71" s="4" t="s">
        <v>59</v>
      </c>
      <c r="G71" s="6" t="s">
        <v>1411</v>
      </c>
    </row>
    <row r="72" spans="1:7" x14ac:dyDescent="0.25">
      <c r="A72" s="2" t="s">
        <v>100</v>
      </c>
      <c r="B72">
        <v>0.04</v>
      </c>
      <c r="C72">
        <v>6.6666669999999997E-2</v>
      </c>
      <c r="D72">
        <v>0.12</v>
      </c>
      <c r="E72">
        <v>0.33333332999999998</v>
      </c>
      <c r="F72">
        <v>0.44</v>
      </c>
      <c r="G72">
        <f>+SUM(Table8[[#This Row],[Strong]:[Substancial]])</f>
        <v>0.77333333000000004</v>
      </c>
    </row>
    <row r="73" spans="1:7" x14ac:dyDescent="0.25">
      <c r="A73" s="2" t="s">
        <v>102</v>
      </c>
      <c r="B73">
        <v>2.1978020000000001E-2</v>
      </c>
      <c r="C73">
        <v>0.12087912000000001</v>
      </c>
      <c r="D73">
        <v>9.8901100000000006E-2</v>
      </c>
      <c r="E73">
        <v>0.25274724999999998</v>
      </c>
      <c r="F73">
        <v>0.50549451000000001</v>
      </c>
      <c r="G73">
        <f>+SUM(Table8[[#This Row],[Strong]:[Substancial]])</f>
        <v>0.75824175999999999</v>
      </c>
    </row>
    <row r="74" spans="1:7" x14ac:dyDescent="0.25">
      <c r="A74" s="2" t="s">
        <v>99</v>
      </c>
      <c r="B74">
        <v>5.4945050000000002E-2</v>
      </c>
      <c r="C74">
        <v>0.15384614999999999</v>
      </c>
      <c r="D74">
        <v>9.8901100000000006E-2</v>
      </c>
      <c r="E74">
        <v>0.28571428999999998</v>
      </c>
      <c r="F74">
        <v>0.40659340999999999</v>
      </c>
      <c r="G74">
        <f>+SUM(Table8[[#This Row],[Strong]:[Substancial]])</f>
        <v>0.69230769999999997</v>
      </c>
    </row>
    <row r="75" spans="1:7" x14ac:dyDescent="0.25">
      <c r="A75" s="2" t="s">
        <v>101</v>
      </c>
      <c r="B75">
        <v>7.2727269999999997E-2</v>
      </c>
      <c r="C75">
        <v>0.12727273</v>
      </c>
      <c r="D75">
        <v>0.16363636000000001</v>
      </c>
      <c r="E75">
        <v>0.24545454999999999</v>
      </c>
      <c r="F75">
        <v>0.39090909000000001</v>
      </c>
      <c r="G75">
        <f>+SUM(Table8[[#This Row],[Strong]:[Substancial]])</f>
        <v>0.63636364000000001</v>
      </c>
    </row>
    <row r="77" spans="1:7" x14ac:dyDescent="0.25">
      <c r="A77" s="2" t="s">
        <v>0</v>
      </c>
      <c r="B77" t="s">
        <v>63</v>
      </c>
      <c r="C77" t="s">
        <v>62</v>
      </c>
      <c r="D77" t="s">
        <v>61</v>
      </c>
      <c r="E77" t="s">
        <v>60</v>
      </c>
      <c r="F77" t="s">
        <v>59</v>
      </c>
      <c r="G77" t="s">
        <v>1411</v>
      </c>
    </row>
    <row r="78" spans="1:7" x14ac:dyDescent="0.25">
      <c r="A78">
        <v>9</v>
      </c>
      <c r="B78">
        <v>0</v>
      </c>
      <c r="C78">
        <v>0</v>
      </c>
      <c r="D78">
        <v>0</v>
      </c>
      <c r="E78">
        <v>0</v>
      </c>
      <c r="F78">
        <v>1</v>
      </c>
      <c r="G78">
        <f>+SUM(Table9[[#This Row],[Strong]:[Substancial]])</f>
        <v>1</v>
      </c>
    </row>
    <row r="79" spans="1:7" x14ac:dyDescent="0.25">
      <c r="A79">
        <v>12</v>
      </c>
      <c r="B79">
        <v>0</v>
      </c>
      <c r="C79">
        <v>0</v>
      </c>
      <c r="D79">
        <v>0</v>
      </c>
      <c r="E79">
        <v>0.375</v>
      </c>
      <c r="F79">
        <v>0.625</v>
      </c>
      <c r="G79">
        <f>+SUM(Table9[[#This Row],[Strong]:[Substancial]])</f>
        <v>1</v>
      </c>
    </row>
    <row r="80" spans="1:7" x14ac:dyDescent="0.25">
      <c r="A80">
        <v>8</v>
      </c>
      <c r="B80">
        <v>5.5555559999999997E-2</v>
      </c>
      <c r="C80">
        <v>5.5555559999999997E-2</v>
      </c>
      <c r="D80">
        <v>5.5555559999999997E-2</v>
      </c>
      <c r="E80">
        <v>0.22222222</v>
      </c>
      <c r="F80">
        <v>0.61111110999999996</v>
      </c>
      <c r="G80">
        <f>+SUM(Table9[[#This Row],[Strong]:[Substancial]])</f>
        <v>0.83333332999999998</v>
      </c>
    </row>
    <row r="81" spans="1:7" x14ac:dyDescent="0.25">
      <c r="A81">
        <v>10</v>
      </c>
      <c r="B81">
        <v>0</v>
      </c>
      <c r="C81">
        <v>0.15151514999999999</v>
      </c>
      <c r="D81">
        <v>9.0909089999999998E-2</v>
      </c>
      <c r="E81">
        <v>0.21212121</v>
      </c>
      <c r="F81">
        <v>0.54545454999999998</v>
      </c>
      <c r="G81">
        <f>+SUM(Table9[[#This Row],[Strong]:[Substancial]])</f>
        <v>0.75757575999999993</v>
      </c>
    </row>
    <row r="82" spans="1:7" x14ac:dyDescent="0.25">
      <c r="A82">
        <v>1</v>
      </c>
      <c r="B82">
        <v>0.25</v>
      </c>
      <c r="C82">
        <v>0</v>
      </c>
      <c r="D82">
        <v>0</v>
      </c>
      <c r="E82">
        <v>0.75</v>
      </c>
      <c r="F82">
        <v>0</v>
      </c>
      <c r="G82">
        <f>+SUM(Table9[[#This Row],[Strong]:[Substancial]])</f>
        <v>0.75</v>
      </c>
    </row>
    <row r="83" spans="1:7" x14ac:dyDescent="0.25">
      <c r="A83">
        <v>20</v>
      </c>
      <c r="B83">
        <v>0</v>
      </c>
      <c r="C83">
        <v>8.3333329999999997E-2</v>
      </c>
      <c r="D83">
        <v>0.16666666999999999</v>
      </c>
      <c r="E83">
        <v>0.33333332999999998</v>
      </c>
      <c r="F83">
        <v>0.41666667000000002</v>
      </c>
      <c r="G83">
        <f>+SUM(Table9[[#This Row],[Strong]:[Substancial]])</f>
        <v>0.75</v>
      </c>
    </row>
    <row r="84" spans="1:7" x14ac:dyDescent="0.25">
      <c r="A84">
        <v>6</v>
      </c>
      <c r="B84">
        <v>0</v>
      </c>
      <c r="C84">
        <v>0.17241379000000001</v>
      </c>
      <c r="D84">
        <v>0.10344828</v>
      </c>
      <c r="E84">
        <v>0.34482759000000002</v>
      </c>
      <c r="F84">
        <v>0.37931034000000002</v>
      </c>
      <c r="G84">
        <f>+SUM(Table9[[#This Row],[Strong]:[Substancial]])</f>
        <v>0.72413793000000004</v>
      </c>
    </row>
    <row r="85" spans="1:7" x14ac:dyDescent="0.25">
      <c r="A85">
        <v>5</v>
      </c>
      <c r="B85">
        <v>5.3571430000000003E-2</v>
      </c>
      <c r="C85">
        <v>8.9285710000000004E-2</v>
      </c>
      <c r="D85">
        <v>0.14285713999999999</v>
      </c>
      <c r="E85">
        <v>0.25</v>
      </c>
      <c r="F85">
        <v>0.46428571000000002</v>
      </c>
      <c r="G85">
        <f>+SUM(Table9[[#This Row],[Strong]:[Substancial]])</f>
        <v>0.71428570999999996</v>
      </c>
    </row>
    <row r="86" spans="1:7" x14ac:dyDescent="0.25">
      <c r="A86">
        <v>3</v>
      </c>
      <c r="B86">
        <v>3.0769230000000002E-2</v>
      </c>
      <c r="C86">
        <v>0.13846153999999999</v>
      </c>
      <c r="D86">
        <v>0.12307692000000001</v>
      </c>
      <c r="E86">
        <v>0.23076922999999999</v>
      </c>
      <c r="F86">
        <v>0.47692308</v>
      </c>
      <c r="G86">
        <f>+SUM(Table9[[#This Row],[Strong]:[Substancial]])</f>
        <v>0.70769230999999999</v>
      </c>
    </row>
    <row r="87" spans="1:7" x14ac:dyDescent="0.25">
      <c r="A87">
        <v>11</v>
      </c>
      <c r="B87">
        <v>0</v>
      </c>
      <c r="C87">
        <v>0</v>
      </c>
      <c r="D87">
        <v>0.33333332999999998</v>
      </c>
      <c r="E87">
        <v>0.66666667000000002</v>
      </c>
      <c r="F87">
        <v>0</v>
      </c>
      <c r="G87">
        <f>+SUM(Table9[[#This Row],[Strong]:[Substancial]])</f>
        <v>0.66666667000000002</v>
      </c>
    </row>
    <row r="88" spans="1:7" x14ac:dyDescent="0.25">
      <c r="A88">
        <v>2</v>
      </c>
      <c r="B88">
        <v>9.0909089999999998E-2</v>
      </c>
      <c r="C88">
        <v>0.22727273000000001</v>
      </c>
      <c r="D88">
        <v>4.5454550000000003E-2</v>
      </c>
      <c r="E88">
        <v>0.36363635999999999</v>
      </c>
      <c r="F88">
        <v>0.27272727000000002</v>
      </c>
      <c r="G88">
        <f>+SUM(Table9[[#This Row],[Strong]:[Substancial]])</f>
        <v>0.63636362999999996</v>
      </c>
    </row>
    <row r="89" spans="1:7" x14ac:dyDescent="0.25">
      <c r="A89">
        <v>7</v>
      </c>
      <c r="B89">
        <v>0.125</v>
      </c>
      <c r="C89">
        <v>0</v>
      </c>
      <c r="D89">
        <v>0.25</v>
      </c>
      <c r="E89">
        <v>0.25</v>
      </c>
      <c r="F89">
        <v>0.375</v>
      </c>
      <c r="G89">
        <f>+SUM(Table9[[#This Row],[Strong]:[Substancial]])</f>
        <v>0.625</v>
      </c>
    </row>
    <row r="90" spans="1:7" x14ac:dyDescent="0.25">
      <c r="A90">
        <v>4</v>
      </c>
      <c r="B90">
        <v>9.2592590000000002E-2</v>
      </c>
      <c r="C90">
        <v>0.16666666999999999</v>
      </c>
      <c r="D90">
        <v>0.18518519</v>
      </c>
      <c r="E90">
        <v>0.24074074000000001</v>
      </c>
      <c r="F90">
        <v>0.31481481</v>
      </c>
      <c r="G90">
        <f>+SUM(Table9[[#This Row],[Strong]:[Substancial]])</f>
        <v>0.55555555000000001</v>
      </c>
    </row>
    <row r="91" spans="1:7" x14ac:dyDescent="0.25">
      <c r="A91">
        <v>15</v>
      </c>
      <c r="B91">
        <v>0.11764706</v>
      </c>
      <c r="C91">
        <v>0.11764706</v>
      </c>
      <c r="D91">
        <v>0.23529412</v>
      </c>
      <c r="E91">
        <v>0</v>
      </c>
      <c r="F91">
        <v>0.52941176000000001</v>
      </c>
      <c r="G91">
        <f>+SUM(Table9[[#This Row],[Strong]:[Substancial]])</f>
        <v>0.52941176000000001</v>
      </c>
    </row>
    <row r="93" spans="1:7" x14ac:dyDescent="0.25">
      <c r="A93" s="2" t="s">
        <v>103</v>
      </c>
      <c r="B93" s="9" t="s">
        <v>63</v>
      </c>
      <c r="C93" s="9" t="s">
        <v>62</v>
      </c>
      <c r="D93" s="9" t="s">
        <v>61</v>
      </c>
      <c r="E93" s="9" t="s">
        <v>60</v>
      </c>
      <c r="F93" s="9" t="s">
        <v>59</v>
      </c>
      <c r="G93" s="10" t="s">
        <v>1411</v>
      </c>
    </row>
    <row r="94" spans="1:7" x14ac:dyDescent="0.25">
      <c r="A94" t="s">
        <v>1417</v>
      </c>
      <c r="B94">
        <v>2.459016E-2</v>
      </c>
      <c r="C94">
        <v>8.1967209999999999E-2</v>
      </c>
      <c r="D94">
        <v>0.1147541</v>
      </c>
      <c r="E94">
        <v>0.25409836000000002</v>
      </c>
      <c r="F94">
        <v>0.52459016000000003</v>
      </c>
      <c r="G94">
        <f>+SUM(Table10[[#This Row],[Strong]:[Substancial]])</f>
        <v>0.77868852</v>
      </c>
    </row>
    <row r="95" spans="1:7" x14ac:dyDescent="0.25">
      <c r="A95" t="s">
        <v>1418</v>
      </c>
      <c r="B95">
        <v>7.8947370000000003E-2</v>
      </c>
      <c r="C95">
        <v>5.2631579999999997E-2</v>
      </c>
      <c r="D95">
        <v>0.10526315999999999</v>
      </c>
      <c r="E95">
        <v>0.42105262999999998</v>
      </c>
      <c r="F95">
        <v>0.34210526000000002</v>
      </c>
      <c r="G95">
        <f>+SUM(Table10[[#This Row],[Strong]:[Substancial]])</f>
        <v>0.76315789000000001</v>
      </c>
    </row>
    <row r="96" spans="1:7" x14ac:dyDescent="0.25">
      <c r="A96" t="s">
        <v>134</v>
      </c>
      <c r="B96">
        <v>4.7619050000000003E-2</v>
      </c>
      <c r="C96">
        <v>0.11428571</v>
      </c>
      <c r="D96">
        <v>0.12380952000000001</v>
      </c>
      <c r="E96">
        <v>0.28571428999999998</v>
      </c>
      <c r="F96">
        <v>0.42857142999999998</v>
      </c>
      <c r="G96">
        <f>+SUM(Table10[[#This Row],[Strong]:[Substancial]])</f>
        <v>0.7142857199999999</v>
      </c>
    </row>
    <row r="97" spans="1:7" x14ac:dyDescent="0.25">
      <c r="A97" t="s">
        <v>1419</v>
      </c>
      <c r="B97">
        <v>8.8888889999999998E-2</v>
      </c>
      <c r="C97">
        <v>0.18888889</v>
      </c>
      <c r="D97">
        <v>0.11111111</v>
      </c>
      <c r="E97">
        <v>0.22222222</v>
      </c>
      <c r="F97">
        <v>0.38888888999999999</v>
      </c>
      <c r="G97">
        <f>+SUM(Table10[[#This Row],[Strong]:[Substancial]])</f>
        <v>0.61111110999999996</v>
      </c>
    </row>
    <row r="99" spans="1:7" x14ac:dyDescent="0.25">
      <c r="A99" s="2" t="s">
        <v>108</v>
      </c>
      <c r="B99" s="11" t="s">
        <v>63</v>
      </c>
      <c r="C99" s="11" t="s">
        <v>62</v>
      </c>
      <c r="D99" s="11" t="s">
        <v>61</v>
      </c>
      <c r="E99" s="11" t="s">
        <v>60</v>
      </c>
      <c r="F99" s="11" t="s">
        <v>59</v>
      </c>
      <c r="G99" s="12" t="s">
        <v>1411</v>
      </c>
    </row>
    <row r="100" spans="1:7" x14ac:dyDescent="0.25">
      <c r="A100" s="2" t="s">
        <v>107</v>
      </c>
      <c r="B100">
        <v>4.6511629999999998E-2</v>
      </c>
      <c r="C100">
        <v>8.1395350000000005E-2</v>
      </c>
      <c r="D100">
        <v>9.8837209999999995E-2</v>
      </c>
      <c r="E100">
        <v>0.26744185999999998</v>
      </c>
      <c r="F100">
        <v>0.50581394999999996</v>
      </c>
      <c r="G100">
        <f>+SUM(Table11[[#This Row],[Strong]:[Substancial]])</f>
        <v>0.77325580999999999</v>
      </c>
    </row>
    <row r="101" spans="1:7" x14ac:dyDescent="0.25">
      <c r="A101" s="2" t="s">
        <v>105</v>
      </c>
      <c r="B101">
        <v>3.4782609999999999E-2</v>
      </c>
      <c r="C101">
        <v>0.13913043</v>
      </c>
      <c r="D101">
        <v>8.6956519999999995E-2</v>
      </c>
      <c r="E101">
        <v>0.26956521999999999</v>
      </c>
      <c r="F101">
        <v>0.46956522000000001</v>
      </c>
      <c r="G101">
        <f>+SUM(Table11[[#This Row],[Strong]:[Substancial]])</f>
        <v>0.73913044000000006</v>
      </c>
    </row>
    <row r="102" spans="1:7" x14ac:dyDescent="0.25">
      <c r="A102" s="2" t="s">
        <v>104</v>
      </c>
      <c r="B102">
        <v>0.05</v>
      </c>
      <c r="C102">
        <v>0.13333333</v>
      </c>
      <c r="D102">
        <v>0.11666667</v>
      </c>
      <c r="E102">
        <v>0.35</v>
      </c>
      <c r="F102">
        <v>0.35</v>
      </c>
      <c r="G102">
        <f>+SUM(Table11[[#This Row],[Strong]:[Substancial]])</f>
        <v>0.7</v>
      </c>
    </row>
    <row r="103" spans="1:7" x14ac:dyDescent="0.25">
      <c r="A103" s="2" t="s">
        <v>106</v>
      </c>
      <c r="B103">
        <v>8.2352939999999999E-2</v>
      </c>
      <c r="C103">
        <v>0.12941175999999999</v>
      </c>
      <c r="D103">
        <v>0.23529412</v>
      </c>
      <c r="E103">
        <v>0.2</v>
      </c>
      <c r="F103">
        <v>0.35294118000000002</v>
      </c>
      <c r="G103">
        <f>+SUM(Table11[[#This Row],[Strong]:[Substancial]])</f>
        <v>0.55294118000000003</v>
      </c>
    </row>
    <row r="105" spans="1:7" x14ac:dyDescent="0.25">
      <c r="A105" s="2" t="s">
        <v>109</v>
      </c>
      <c r="B105" s="11" t="s">
        <v>63</v>
      </c>
      <c r="C105" s="11" t="s">
        <v>62</v>
      </c>
      <c r="D105" s="11" t="s">
        <v>61</v>
      </c>
      <c r="E105" s="11" t="s">
        <v>60</v>
      </c>
      <c r="F105" s="11" t="s">
        <v>59</v>
      </c>
      <c r="G105" s="12" t="s">
        <v>1411</v>
      </c>
    </row>
    <row r="106" spans="1:7" x14ac:dyDescent="0.25">
      <c r="A106" t="s">
        <v>113</v>
      </c>
      <c r="B106">
        <v>3.703704E-2</v>
      </c>
      <c r="C106">
        <v>5.5555559999999997E-2</v>
      </c>
      <c r="D106">
        <v>8.6419750000000004E-2</v>
      </c>
      <c r="E106">
        <v>0.45679012000000002</v>
      </c>
      <c r="F106">
        <v>0.36419752999999999</v>
      </c>
      <c r="G106">
        <f>+SUM(Table12[[#This Row],[Strong]:[Substancial]])</f>
        <v>0.82098764999999996</v>
      </c>
    </row>
    <row r="107" spans="1:7" x14ac:dyDescent="0.25">
      <c r="A107" t="s">
        <v>110</v>
      </c>
      <c r="B107">
        <v>2.721088E-2</v>
      </c>
      <c r="C107">
        <v>0.15646259000000001</v>
      </c>
      <c r="D107">
        <v>9.5238100000000006E-2</v>
      </c>
      <c r="E107">
        <v>0.14965986000000001</v>
      </c>
      <c r="F107">
        <v>0.57142857000000002</v>
      </c>
      <c r="G107">
        <f>+SUM(Table12[[#This Row],[Strong]:[Substancial]])</f>
        <v>0.72108843</v>
      </c>
    </row>
    <row r="108" spans="1:7" x14ac:dyDescent="0.25">
      <c r="A108" t="s">
        <v>111</v>
      </c>
      <c r="B108">
        <v>0.16666666999999999</v>
      </c>
      <c r="C108">
        <v>0.16666666999999999</v>
      </c>
      <c r="D108">
        <v>0.16666666999999999</v>
      </c>
      <c r="E108">
        <v>0.25</v>
      </c>
      <c r="F108">
        <v>0.25</v>
      </c>
      <c r="G108">
        <f>+SUM(Table12[[#This Row],[Strong]:[Substancial]])</f>
        <v>0.5</v>
      </c>
    </row>
    <row r="109" spans="1:7" x14ac:dyDescent="0.25">
      <c r="A109" t="s">
        <v>114</v>
      </c>
      <c r="B109">
        <v>0.33333332999999998</v>
      </c>
      <c r="C109">
        <v>0</v>
      </c>
      <c r="D109">
        <v>0.33333332999999998</v>
      </c>
      <c r="E109">
        <v>0.16666666999999999</v>
      </c>
      <c r="F109">
        <v>0.16666666999999999</v>
      </c>
      <c r="G109">
        <f>+SUM(Table12[[#This Row],[Strong]:[Substancial]])</f>
        <v>0.33333333999999998</v>
      </c>
    </row>
    <row r="110" spans="1:7" x14ac:dyDescent="0.25">
      <c r="A110" t="s">
        <v>112</v>
      </c>
      <c r="B110">
        <v>0.1</v>
      </c>
      <c r="C110">
        <v>0.25</v>
      </c>
      <c r="D110">
        <v>0.32500000000000001</v>
      </c>
      <c r="E110">
        <v>2.5000000000000001E-2</v>
      </c>
      <c r="F110">
        <v>0.3</v>
      </c>
      <c r="G110">
        <f>+SUM(Table12[[#This Row],[Strong]:[Substancial]])</f>
        <v>0.32500000000000001</v>
      </c>
    </row>
    <row r="112" spans="1:7" x14ac:dyDescent="0.25">
      <c r="A112" s="13" t="s">
        <v>115</v>
      </c>
      <c r="B112" s="11" t="s">
        <v>63</v>
      </c>
      <c r="C112" s="11" t="s">
        <v>62</v>
      </c>
      <c r="D112" s="11" t="s">
        <v>61</v>
      </c>
      <c r="E112" s="11" t="s">
        <v>60</v>
      </c>
      <c r="F112" s="11" t="s">
        <v>59</v>
      </c>
      <c r="G112" s="12" t="s">
        <v>1411</v>
      </c>
    </row>
    <row r="113" spans="1:7" x14ac:dyDescent="0.25">
      <c r="A113" t="s">
        <v>113</v>
      </c>
      <c r="B113">
        <v>2.4691359999999999E-2</v>
      </c>
      <c r="C113">
        <v>6.1728400000000003E-2</v>
      </c>
      <c r="D113">
        <v>6.1728400000000003E-2</v>
      </c>
      <c r="E113">
        <v>0.55555555999999995</v>
      </c>
      <c r="F113">
        <v>0.29629630000000001</v>
      </c>
      <c r="G113">
        <f>+SUM(Table13[[#This Row],[Strong]:[Substancial]])</f>
        <v>0.85185186000000002</v>
      </c>
    </row>
    <row r="114" spans="1:7" x14ac:dyDescent="0.25">
      <c r="A114" t="s">
        <v>110</v>
      </c>
      <c r="B114">
        <v>3.4482760000000001E-2</v>
      </c>
      <c r="C114">
        <v>9.6551719999999994E-2</v>
      </c>
      <c r="D114">
        <v>5.5172409999999998E-2</v>
      </c>
      <c r="E114">
        <v>0.24827585999999999</v>
      </c>
      <c r="F114">
        <v>0.56551724000000003</v>
      </c>
      <c r="G114">
        <f>+SUM(Table13[[#This Row],[Strong]:[Substancial]])</f>
        <v>0.81379310000000005</v>
      </c>
    </row>
    <row r="115" spans="1:7" x14ac:dyDescent="0.25">
      <c r="A115" t="s">
        <v>112</v>
      </c>
      <c r="B115">
        <v>5.8823529999999999E-2</v>
      </c>
      <c r="C115">
        <v>0.16470588</v>
      </c>
      <c r="D115">
        <v>0.18823529</v>
      </c>
      <c r="E115">
        <v>0.11764706</v>
      </c>
      <c r="F115">
        <v>0.47058823999999999</v>
      </c>
      <c r="G115">
        <f>+SUM(Table13[[#This Row],[Strong]:[Substancial]])</f>
        <v>0.58823530000000002</v>
      </c>
    </row>
    <row r="116" spans="1:7" x14ac:dyDescent="0.25">
      <c r="A116" t="s">
        <v>114</v>
      </c>
      <c r="B116">
        <v>7.6923080000000005E-2</v>
      </c>
      <c r="C116">
        <v>7.6923080000000005E-2</v>
      </c>
      <c r="D116">
        <v>0.38461538000000001</v>
      </c>
      <c r="E116">
        <v>0.19230769</v>
      </c>
      <c r="F116">
        <v>0.26923077000000001</v>
      </c>
      <c r="G116">
        <f>+SUM(Table13[[#This Row],[Strong]:[Substancial]])</f>
        <v>0.46153845999999998</v>
      </c>
    </row>
    <row r="117" spans="1:7" x14ac:dyDescent="0.25">
      <c r="A117" t="s">
        <v>111</v>
      </c>
      <c r="B117">
        <v>0.13333333</v>
      </c>
      <c r="C117">
        <v>0.3</v>
      </c>
      <c r="D117">
        <v>0.2</v>
      </c>
      <c r="E117">
        <v>0.16666666999999999</v>
      </c>
      <c r="F117">
        <v>0.2</v>
      </c>
      <c r="G117">
        <f>+SUM(Table13[[#This Row],[Strong]:[Substancial]])</f>
        <v>0.36666666999999997</v>
      </c>
    </row>
    <row r="119" spans="1:7" x14ac:dyDescent="0.25">
      <c r="A119" s="13" t="s">
        <v>121</v>
      </c>
      <c r="B119" s="11" t="s">
        <v>63</v>
      </c>
      <c r="C119" s="11" t="s">
        <v>62</v>
      </c>
      <c r="D119" s="11" t="s">
        <v>61</v>
      </c>
      <c r="E119" s="11" t="s">
        <v>60</v>
      </c>
      <c r="F119" s="11" t="s">
        <v>59</v>
      </c>
      <c r="G119" s="12" t="s">
        <v>1411</v>
      </c>
    </row>
    <row r="120" spans="1:7" x14ac:dyDescent="0.25">
      <c r="A120" t="s">
        <v>116</v>
      </c>
      <c r="B120">
        <v>9.1743120000000004E-3</v>
      </c>
      <c r="C120">
        <v>2.7522936000000001E-2</v>
      </c>
      <c r="D120">
        <v>3.6697248000000002E-2</v>
      </c>
      <c r="E120">
        <v>0.50458715600000004</v>
      </c>
      <c r="F120">
        <v>0.42201834900000001</v>
      </c>
      <c r="G120">
        <f>+SUM(Table14[[#This Row],[Strong]:[Substancial]])</f>
        <v>0.92660550500000005</v>
      </c>
    </row>
    <row r="121" spans="1:7" x14ac:dyDescent="0.25">
      <c r="A121" t="s">
        <v>120</v>
      </c>
      <c r="B121">
        <v>5.8252427000000002E-2</v>
      </c>
      <c r="C121">
        <v>0.116504854</v>
      </c>
      <c r="D121">
        <v>3.8834950999999999E-2</v>
      </c>
      <c r="E121">
        <v>0.26213592200000002</v>
      </c>
      <c r="F121">
        <v>0.52427184500000001</v>
      </c>
      <c r="G121">
        <f>+SUM(Table14[[#This Row],[Strong]:[Substancial]])</f>
        <v>0.78640776700000004</v>
      </c>
    </row>
    <row r="122" spans="1:7" x14ac:dyDescent="0.25">
      <c r="A122" t="s">
        <v>118</v>
      </c>
      <c r="B122">
        <v>4.8192771000000002E-2</v>
      </c>
      <c r="C122">
        <v>0.21686747000000001</v>
      </c>
      <c r="D122">
        <v>4.8192771000000002E-2</v>
      </c>
      <c r="E122">
        <v>0.16867469900000001</v>
      </c>
      <c r="F122">
        <v>0.51807228900000002</v>
      </c>
      <c r="G122">
        <f>+SUM(Table14[[#This Row],[Strong]:[Substancial]])</f>
        <v>0.686746988</v>
      </c>
    </row>
    <row r="123" spans="1:7" x14ac:dyDescent="0.25">
      <c r="A123" t="s">
        <v>119</v>
      </c>
      <c r="B123">
        <v>8.3333332999999996E-2</v>
      </c>
      <c r="C123">
        <v>0.222222222</v>
      </c>
      <c r="D123">
        <v>0.222222222</v>
      </c>
      <c r="E123">
        <v>0.111111111</v>
      </c>
      <c r="F123">
        <v>0.36111111099999998</v>
      </c>
      <c r="G123">
        <f>+SUM(Table14[[#This Row],[Strong]:[Substancial]])</f>
        <v>0.47222222199999997</v>
      </c>
    </row>
    <row r="124" spans="1:7" x14ac:dyDescent="0.25">
      <c r="A124" t="s">
        <v>117</v>
      </c>
      <c r="B124">
        <v>0.111111111</v>
      </c>
      <c r="C124">
        <v>8.3333332999999996E-2</v>
      </c>
      <c r="D124">
        <v>0.69444444400000005</v>
      </c>
      <c r="E124">
        <v>2.7777777999999999E-2</v>
      </c>
      <c r="F124">
        <v>8.3333332999999996E-2</v>
      </c>
      <c r="G124">
        <f>+SUM(Table14[[#This Row],[Strong]:[Substancial]])</f>
        <v>0.111111111</v>
      </c>
    </row>
    <row r="126" spans="1:7" x14ac:dyDescent="0.25">
      <c r="A126" s="13" t="s">
        <v>122</v>
      </c>
      <c r="B126" s="11" t="s">
        <v>63</v>
      </c>
      <c r="C126" s="11" t="s">
        <v>62</v>
      </c>
      <c r="D126" s="11" t="s">
        <v>61</v>
      </c>
      <c r="E126" s="11" t="s">
        <v>60</v>
      </c>
      <c r="F126" s="11" t="s">
        <v>59</v>
      </c>
      <c r="G126" s="12" t="s">
        <v>1411</v>
      </c>
    </row>
    <row r="127" spans="1:7" x14ac:dyDescent="0.25">
      <c r="A127" t="s">
        <v>116</v>
      </c>
      <c r="B127">
        <v>1.0309280000000001E-2</v>
      </c>
      <c r="C127">
        <v>3.0927840000000002E-2</v>
      </c>
      <c r="D127">
        <v>4.123711E-2</v>
      </c>
      <c r="E127">
        <v>0.61855669999999996</v>
      </c>
      <c r="F127">
        <v>0.29896907</v>
      </c>
      <c r="G127">
        <f>+SUM(Table15[[#This Row],[Strong]:[Substancial]])</f>
        <v>0.91752576999999991</v>
      </c>
    </row>
    <row r="128" spans="1:7" x14ac:dyDescent="0.25">
      <c r="A128" t="s">
        <v>120</v>
      </c>
      <c r="B128">
        <v>3.0612239999999999E-2</v>
      </c>
      <c r="C128">
        <v>6.1224489999999999E-2</v>
      </c>
      <c r="D128">
        <v>3.0612239999999999E-2</v>
      </c>
      <c r="E128">
        <v>0.20408163000000001</v>
      </c>
      <c r="F128">
        <v>0.67346938999999995</v>
      </c>
      <c r="G128">
        <f>+SUM(Table15[[#This Row],[Strong]:[Substancial]])</f>
        <v>0.87755101999999996</v>
      </c>
    </row>
    <row r="129" spans="1:7" x14ac:dyDescent="0.25">
      <c r="A129" t="s">
        <v>118</v>
      </c>
      <c r="B129">
        <v>5.6338029999999997E-2</v>
      </c>
      <c r="C129">
        <v>0.26760562999999998</v>
      </c>
      <c r="D129">
        <v>5.6338029999999997E-2</v>
      </c>
      <c r="E129">
        <v>0.14084506999999999</v>
      </c>
      <c r="F129">
        <v>0.47887323999999998</v>
      </c>
      <c r="G129">
        <f>+SUM(Table15[[#This Row],[Strong]:[Substancial]])</f>
        <v>0.61971830999999999</v>
      </c>
    </row>
    <row r="130" spans="1:7" x14ac:dyDescent="0.25">
      <c r="A130" t="s">
        <v>119</v>
      </c>
      <c r="B130">
        <v>0.11764706</v>
      </c>
      <c r="C130">
        <v>0.23529412</v>
      </c>
      <c r="D130">
        <v>9.8039219999999996E-2</v>
      </c>
      <c r="E130">
        <v>0.13725490000000001</v>
      </c>
      <c r="F130">
        <v>0.41176470999999998</v>
      </c>
      <c r="G130">
        <f>+SUM(Table15[[#This Row],[Strong]:[Substancial]])</f>
        <v>0.54901960999999999</v>
      </c>
    </row>
    <row r="131" spans="1:7" x14ac:dyDescent="0.25">
      <c r="A131" t="s">
        <v>117</v>
      </c>
      <c r="B131">
        <v>0.08</v>
      </c>
      <c r="C131">
        <v>0.08</v>
      </c>
      <c r="D131">
        <v>0.57999999999999996</v>
      </c>
      <c r="E131">
        <v>0.08</v>
      </c>
      <c r="F131">
        <v>0.18</v>
      </c>
      <c r="G131">
        <f>+SUM(Table15[[#This Row],[Strong]:[Substancial]])</f>
        <v>0.26</v>
      </c>
    </row>
    <row r="133" spans="1:7" x14ac:dyDescent="0.25">
      <c r="A133" s="13" t="s">
        <v>126</v>
      </c>
      <c r="B133" s="11" t="s">
        <v>63</v>
      </c>
      <c r="C133" s="11" t="s">
        <v>62</v>
      </c>
      <c r="D133" s="11" t="s">
        <v>61</v>
      </c>
      <c r="E133" s="11" t="s">
        <v>60</v>
      </c>
      <c r="F133" s="11" t="s">
        <v>59</v>
      </c>
      <c r="G133" s="12" t="s">
        <v>1411</v>
      </c>
    </row>
    <row r="134" spans="1:7" x14ac:dyDescent="0.25">
      <c r="A134" t="s">
        <v>124</v>
      </c>
      <c r="B134">
        <v>1.219512E-2</v>
      </c>
      <c r="C134">
        <v>8.5365849999999993E-2</v>
      </c>
      <c r="D134">
        <v>2.4390240000000001E-2</v>
      </c>
      <c r="E134">
        <v>0.37804877999999997</v>
      </c>
      <c r="F134">
        <v>0.5</v>
      </c>
      <c r="G134" s="14">
        <f>+SUM(Table16[[#This Row],[Strong]:[Substancial]])</f>
        <v>0.87804877999999997</v>
      </c>
    </row>
    <row r="135" spans="1:7" x14ac:dyDescent="0.25">
      <c r="A135" t="s">
        <v>123</v>
      </c>
      <c r="B135">
        <v>4.6511629999999998E-2</v>
      </c>
      <c r="C135">
        <v>9.3023259999999997E-2</v>
      </c>
      <c r="D135">
        <v>2.3255809999999998E-2</v>
      </c>
      <c r="E135">
        <v>0.38372093000000002</v>
      </c>
      <c r="F135">
        <v>0.45348836999999997</v>
      </c>
      <c r="G135" s="14">
        <f>+SUM(Table16[[#This Row],[Strong]:[Substancial]])</f>
        <v>0.83720930000000005</v>
      </c>
    </row>
    <row r="136" spans="1:7" x14ac:dyDescent="0.25">
      <c r="A136" t="s">
        <v>125</v>
      </c>
      <c r="B136">
        <v>4.5454550000000003E-2</v>
      </c>
      <c r="C136">
        <v>0.11363636000000001</v>
      </c>
      <c r="D136">
        <v>9.0909089999999998E-2</v>
      </c>
      <c r="E136">
        <v>0.31818182</v>
      </c>
      <c r="F136">
        <v>0.43181818</v>
      </c>
      <c r="G136" s="14">
        <f>+SUM(Table16[[#This Row],[Strong]:[Substancial]])</f>
        <v>0.75</v>
      </c>
    </row>
    <row r="137" spans="1:7" x14ac:dyDescent="0.25">
      <c r="A137" t="s">
        <v>127</v>
      </c>
      <c r="B137">
        <v>5.8201059999999999E-2</v>
      </c>
      <c r="C137">
        <v>0.14285713999999999</v>
      </c>
      <c r="D137">
        <v>0.1957672</v>
      </c>
      <c r="E137">
        <v>0.20634921000000001</v>
      </c>
      <c r="F137">
        <v>0.39682539999999999</v>
      </c>
      <c r="G137">
        <f>+SUM(Table16[[#This Row],[Strong]:[Substancial]])</f>
        <v>0.60317460999999994</v>
      </c>
    </row>
    <row r="139" spans="1:7" x14ac:dyDescent="0.25">
      <c r="A139" s="13" t="s">
        <v>130</v>
      </c>
      <c r="B139" s="11" t="s">
        <v>63</v>
      </c>
      <c r="C139" s="11" t="s">
        <v>62</v>
      </c>
      <c r="D139" s="11" t="s">
        <v>61</v>
      </c>
      <c r="E139" s="11" t="s">
        <v>60</v>
      </c>
      <c r="F139" s="11" t="s">
        <v>59</v>
      </c>
      <c r="G139" s="12" t="s">
        <v>1411</v>
      </c>
    </row>
    <row r="140" spans="1:7" x14ac:dyDescent="0.25">
      <c r="A140" t="s">
        <v>12</v>
      </c>
      <c r="B140">
        <v>4.3478259999999998E-2</v>
      </c>
      <c r="C140">
        <v>4.3478259999999998E-2</v>
      </c>
      <c r="D140">
        <v>4.3478259999999998E-2</v>
      </c>
      <c r="E140">
        <v>0.39130435000000002</v>
      </c>
      <c r="F140">
        <v>0.47826087</v>
      </c>
      <c r="G140">
        <f>+SUM(Table17[[#This Row],[Strong]:[Substancial]])</f>
        <v>0.86956522000000003</v>
      </c>
    </row>
    <row r="141" spans="1:7" x14ac:dyDescent="0.25">
      <c r="A141" t="s">
        <v>128</v>
      </c>
      <c r="B141">
        <v>3.8461540000000002E-2</v>
      </c>
      <c r="C141">
        <v>5.1282050000000003E-2</v>
      </c>
      <c r="D141">
        <v>6.4102560000000003E-2</v>
      </c>
      <c r="E141">
        <v>0.29487179000000002</v>
      </c>
      <c r="F141">
        <v>0.55128204999999997</v>
      </c>
      <c r="G141">
        <f>+SUM(Table17[[#This Row],[Strong]:[Substancial]])</f>
        <v>0.84615383999999993</v>
      </c>
    </row>
    <row r="142" spans="1:7" x14ac:dyDescent="0.25">
      <c r="A142" t="s">
        <v>11</v>
      </c>
      <c r="B142">
        <v>0</v>
      </c>
      <c r="C142">
        <v>6.4516130000000005E-2</v>
      </c>
      <c r="D142">
        <v>0.12903226000000001</v>
      </c>
      <c r="E142">
        <v>0.29032258</v>
      </c>
      <c r="F142">
        <v>0.51612902999999999</v>
      </c>
      <c r="G142">
        <f>+SUM(Table17[[#This Row],[Strong]:[Substancial]])</f>
        <v>0.80645160999999999</v>
      </c>
    </row>
    <row r="143" spans="1:7" x14ac:dyDescent="0.25">
      <c r="A143" t="s">
        <v>9</v>
      </c>
      <c r="B143">
        <v>3.4482760000000001E-2</v>
      </c>
      <c r="C143">
        <v>0.13793103000000001</v>
      </c>
      <c r="D143">
        <v>3.4482760000000001E-2</v>
      </c>
      <c r="E143">
        <v>0.34482759000000002</v>
      </c>
      <c r="F143">
        <v>0.44827586000000003</v>
      </c>
      <c r="G143">
        <f>+SUM(Table17[[#This Row],[Strong]:[Substancial]])</f>
        <v>0.79310345000000004</v>
      </c>
    </row>
    <row r="144" spans="1:7" x14ac:dyDescent="0.25">
      <c r="A144" t="s">
        <v>129</v>
      </c>
      <c r="B144">
        <v>0</v>
      </c>
      <c r="C144">
        <v>7.4074070000000006E-2</v>
      </c>
      <c r="D144">
        <v>0.18518519</v>
      </c>
      <c r="E144">
        <v>0.29629630000000001</v>
      </c>
      <c r="F144">
        <v>0.44444444</v>
      </c>
      <c r="G144">
        <f>+SUM(Table17[[#This Row],[Strong]:[Substancial]])</f>
        <v>0.74074074000000001</v>
      </c>
    </row>
    <row r="145" spans="1:7" x14ac:dyDescent="0.25">
      <c r="A145" t="s">
        <v>10</v>
      </c>
      <c r="B145">
        <v>8.6956519999999995E-2</v>
      </c>
      <c r="C145">
        <v>8.6956519999999995E-2</v>
      </c>
      <c r="D145">
        <v>8.6956519999999995E-2</v>
      </c>
      <c r="E145">
        <v>0.17391303999999999</v>
      </c>
      <c r="F145">
        <v>0.56521739000000004</v>
      </c>
      <c r="G145">
        <f>+SUM(Table17[[#This Row],[Strong]:[Substancial]])</f>
        <v>0.73913043</v>
      </c>
    </row>
    <row r="146" spans="1:7" x14ac:dyDescent="0.25">
      <c r="A146" t="s">
        <v>13</v>
      </c>
      <c r="B146">
        <v>0</v>
      </c>
      <c r="C146">
        <v>0.18181818</v>
      </c>
      <c r="D146">
        <v>9.0909089999999998E-2</v>
      </c>
      <c r="E146">
        <v>0.36363635999999999</v>
      </c>
      <c r="F146">
        <v>0.36363635999999999</v>
      </c>
      <c r="G146">
        <f>+SUM(Table17[[#This Row],[Strong]:[Substancial]])</f>
        <v>0.72727271999999998</v>
      </c>
    </row>
    <row r="147" spans="1:7" x14ac:dyDescent="0.25">
      <c r="A147" t="s">
        <v>127</v>
      </c>
      <c r="B147">
        <v>7.4712639999999997E-2</v>
      </c>
      <c r="C147">
        <v>0.16091954</v>
      </c>
      <c r="D147">
        <v>0.16666666999999999</v>
      </c>
      <c r="E147">
        <v>0.25862068999999999</v>
      </c>
      <c r="F147">
        <v>0.33908045999999997</v>
      </c>
      <c r="G147">
        <f>+SUM(Table17[[#This Row],[Strong]:[Substancial]])</f>
        <v>0.59770115000000001</v>
      </c>
    </row>
    <row r="149" spans="1:7" x14ac:dyDescent="0.25">
      <c r="A149" s="13" t="s">
        <v>131</v>
      </c>
      <c r="B149" s="11" t="s">
        <v>63</v>
      </c>
      <c r="C149" s="11" t="s">
        <v>62</v>
      </c>
      <c r="D149" s="11" t="s">
        <v>61</v>
      </c>
      <c r="E149" s="11" t="s">
        <v>60</v>
      </c>
      <c r="F149" s="11" t="s">
        <v>59</v>
      </c>
      <c r="G149" s="12" t="s">
        <v>1411</v>
      </c>
    </row>
    <row r="150" spans="1:7" x14ac:dyDescent="0.25">
      <c r="A150" t="s">
        <v>113</v>
      </c>
      <c r="B150">
        <v>1.234568E-2</v>
      </c>
      <c r="C150">
        <v>4.9382719999999998E-2</v>
      </c>
      <c r="D150">
        <v>2.4691359999999999E-2</v>
      </c>
      <c r="E150">
        <v>0.58024690999999995</v>
      </c>
      <c r="F150">
        <v>0.33333332999999998</v>
      </c>
      <c r="G150">
        <f>+SUM(Table18[[#This Row],[Strong]:[Substancial]])</f>
        <v>0.91358023999999993</v>
      </c>
    </row>
    <row r="151" spans="1:7" x14ac:dyDescent="0.25">
      <c r="A151" t="s">
        <v>110</v>
      </c>
      <c r="B151">
        <v>4.2944789999999997E-2</v>
      </c>
      <c r="C151">
        <v>9.8159510000000005E-2</v>
      </c>
      <c r="D151">
        <v>6.1349689999999998E-2</v>
      </c>
      <c r="E151">
        <v>0.2392638</v>
      </c>
      <c r="F151">
        <v>0.55828221</v>
      </c>
      <c r="G151">
        <f>+SUM(Table18[[#This Row],[Strong]:[Substancial]])</f>
        <v>0.79754601000000003</v>
      </c>
    </row>
    <row r="152" spans="1:7" x14ac:dyDescent="0.25">
      <c r="A152" t="s">
        <v>112</v>
      </c>
      <c r="B152">
        <v>4.6511629999999998E-2</v>
      </c>
      <c r="C152">
        <v>0.22093023000000001</v>
      </c>
      <c r="D152">
        <v>0.20930233000000001</v>
      </c>
      <c r="E152">
        <v>0.12790698</v>
      </c>
      <c r="F152">
        <v>0.39534883999999998</v>
      </c>
      <c r="G152">
        <f>+SUM(Table18[[#This Row],[Strong]:[Substancial]])</f>
        <v>0.52325581999999993</v>
      </c>
    </row>
    <row r="153" spans="1:7" x14ac:dyDescent="0.25">
      <c r="A153" t="s">
        <v>111</v>
      </c>
      <c r="B153">
        <v>0.16</v>
      </c>
      <c r="C153">
        <v>0.12</v>
      </c>
      <c r="D153">
        <v>0.36</v>
      </c>
      <c r="E153">
        <v>0.16</v>
      </c>
      <c r="F153">
        <v>0.2</v>
      </c>
      <c r="G153">
        <f>+SUM(Table18[[#This Row],[Strong]:[Substancial]])</f>
        <v>0.36</v>
      </c>
    </row>
    <row r="154" spans="1:7" x14ac:dyDescent="0.25">
      <c r="A154" t="s">
        <v>114</v>
      </c>
      <c r="B154">
        <v>0.16666666999999999</v>
      </c>
      <c r="C154">
        <v>0.16666666999999999</v>
      </c>
      <c r="D154">
        <v>0.5</v>
      </c>
      <c r="E154">
        <v>0</v>
      </c>
      <c r="F154">
        <v>0.16666666999999999</v>
      </c>
      <c r="G154">
        <f>+SUM(Table18[[#This Row],[Strong]:[Substancial]])</f>
        <v>0.16666666999999999</v>
      </c>
    </row>
    <row r="156" spans="1:7" x14ac:dyDescent="0.25">
      <c r="A156" s="13" t="s">
        <v>132</v>
      </c>
      <c r="B156" s="11" t="s">
        <v>63</v>
      </c>
      <c r="C156" s="11" t="s">
        <v>62</v>
      </c>
      <c r="D156" s="11" t="s">
        <v>61</v>
      </c>
      <c r="E156" s="11" t="s">
        <v>60</v>
      </c>
      <c r="F156" s="11" t="s">
        <v>59</v>
      </c>
      <c r="G156" s="12" t="s">
        <v>1411</v>
      </c>
    </row>
    <row r="157" spans="1:7" x14ac:dyDescent="0.25">
      <c r="A157" t="s">
        <v>113</v>
      </c>
      <c r="B157">
        <v>1.4705879999999999E-2</v>
      </c>
      <c r="C157">
        <v>1.4705879999999999E-2</v>
      </c>
      <c r="D157">
        <v>2.9411759999999999E-2</v>
      </c>
      <c r="E157">
        <v>0.60294117999999997</v>
      </c>
      <c r="F157">
        <v>0.33823529000000002</v>
      </c>
      <c r="G157">
        <f>+SUM(E157:F157)</f>
        <v>0.94117647000000004</v>
      </c>
    </row>
    <row r="158" spans="1:7" x14ac:dyDescent="0.25">
      <c r="A158" t="s">
        <v>110</v>
      </c>
      <c r="B158">
        <v>4.301075E-2</v>
      </c>
      <c r="C158">
        <v>0.11827957</v>
      </c>
      <c r="D158">
        <v>4.301075E-2</v>
      </c>
      <c r="E158">
        <v>0.30107527000000001</v>
      </c>
      <c r="F158">
        <v>0.49462366000000002</v>
      </c>
      <c r="G158">
        <f>+SUM(E158:F158)</f>
        <v>0.79569893000000003</v>
      </c>
    </row>
    <row r="159" spans="1:7" x14ac:dyDescent="0.25">
      <c r="A159" t="s">
        <v>112</v>
      </c>
      <c r="B159">
        <v>5.5555559999999997E-2</v>
      </c>
      <c r="C159">
        <v>0.16666666999999999</v>
      </c>
      <c r="D159">
        <v>0.11111111</v>
      </c>
      <c r="E159">
        <v>0.16666666999999999</v>
      </c>
      <c r="F159">
        <v>0.5</v>
      </c>
      <c r="G159">
        <f>+SUM(E159:F159)</f>
        <v>0.66666667000000002</v>
      </c>
    </row>
    <row r="160" spans="1:7" x14ac:dyDescent="0.25">
      <c r="A160" t="s">
        <v>111</v>
      </c>
      <c r="B160">
        <v>7.5757580000000005E-2</v>
      </c>
      <c r="C160">
        <v>0.16666666999999999</v>
      </c>
      <c r="D160">
        <v>0.16666666999999999</v>
      </c>
      <c r="E160">
        <v>0.15151514999999999</v>
      </c>
      <c r="F160">
        <v>0.43939393999999998</v>
      </c>
      <c r="G160">
        <f>+SUM(E160:F160)</f>
        <v>0.59090909000000003</v>
      </c>
    </row>
    <row r="161" spans="1:7" x14ac:dyDescent="0.25">
      <c r="A161" t="s">
        <v>114</v>
      </c>
      <c r="B161">
        <v>0.06</v>
      </c>
      <c r="C161">
        <v>0.12</v>
      </c>
      <c r="D161">
        <v>0.36</v>
      </c>
      <c r="E161">
        <v>0.14000000000000001</v>
      </c>
      <c r="F161">
        <v>0.32</v>
      </c>
      <c r="G161">
        <f>+SUM(E161:F161)</f>
        <v>0.46</v>
      </c>
    </row>
    <row r="163" spans="1:7" x14ac:dyDescent="0.25">
      <c r="A163" s="13" t="s">
        <v>138</v>
      </c>
      <c r="B163" s="11" t="s">
        <v>63</v>
      </c>
      <c r="C163" s="11" t="s">
        <v>62</v>
      </c>
      <c r="D163" s="11" t="s">
        <v>61</v>
      </c>
      <c r="E163" s="11" t="s">
        <v>60</v>
      </c>
      <c r="F163" s="11" t="s">
        <v>59</v>
      </c>
      <c r="G163" s="12" t="s">
        <v>1411</v>
      </c>
    </row>
    <row r="164" spans="1:7" x14ac:dyDescent="0.25">
      <c r="A164" t="s">
        <v>113</v>
      </c>
      <c r="B164">
        <v>3.7735850000000001E-2</v>
      </c>
      <c r="C164">
        <v>1.886792E-2</v>
      </c>
      <c r="D164">
        <v>5.6603769999999998E-2</v>
      </c>
      <c r="E164">
        <v>0.62264151000000001</v>
      </c>
      <c r="F164">
        <v>0.26415094</v>
      </c>
      <c r="G164">
        <f>+SUM(Table21[[#This Row],[Strong]:[Substancial]])</f>
        <v>0.88679244999999995</v>
      </c>
    </row>
    <row r="165" spans="1:7" x14ac:dyDescent="0.25">
      <c r="A165" t="s">
        <v>110</v>
      </c>
      <c r="B165">
        <v>2.9411759999999999E-2</v>
      </c>
      <c r="C165">
        <v>8.8235289999999994E-2</v>
      </c>
      <c r="D165">
        <v>1.9607840000000001E-2</v>
      </c>
      <c r="E165">
        <v>0.29411765000000001</v>
      </c>
      <c r="F165">
        <v>0.56862745000000003</v>
      </c>
      <c r="G165">
        <f>+SUM(Table21[[#This Row],[Strong]:[Substancial]])</f>
        <v>0.86274510000000004</v>
      </c>
    </row>
    <row r="166" spans="1:7" x14ac:dyDescent="0.25">
      <c r="A166" t="s">
        <v>111</v>
      </c>
      <c r="B166">
        <v>5.4054049999999999E-2</v>
      </c>
      <c r="C166">
        <v>0.16216216</v>
      </c>
      <c r="D166">
        <v>0.13513513999999999</v>
      </c>
      <c r="E166">
        <v>0.10810810999999999</v>
      </c>
      <c r="F166">
        <v>0.54054053999999996</v>
      </c>
      <c r="G166">
        <f>+SUM(Table21[[#This Row],[Strong]:[Substancial]])</f>
        <v>0.64864864999999994</v>
      </c>
    </row>
    <row r="167" spans="1:7" x14ac:dyDescent="0.25">
      <c r="A167" t="s">
        <v>112</v>
      </c>
      <c r="B167">
        <v>5.3333329999999998E-2</v>
      </c>
      <c r="C167">
        <v>0.16</v>
      </c>
      <c r="D167">
        <v>0.18</v>
      </c>
      <c r="E167">
        <v>0.20666667</v>
      </c>
      <c r="F167">
        <v>0.4</v>
      </c>
      <c r="G167">
        <f>+SUM(Table21[[#This Row],[Strong]:[Substancial]])</f>
        <v>0.60666667000000007</v>
      </c>
    </row>
    <row r="168" spans="1:7" x14ac:dyDescent="0.25">
      <c r="A168" t="s">
        <v>114</v>
      </c>
      <c r="B168">
        <v>0.12</v>
      </c>
      <c r="C168">
        <v>0.16</v>
      </c>
      <c r="D168">
        <v>0.32</v>
      </c>
      <c r="E168">
        <v>0.12</v>
      </c>
      <c r="F168">
        <v>0.28000000000000003</v>
      </c>
      <c r="G168">
        <f>+SUM(Table21[[#This Row],[Strong]:[Substancial]])</f>
        <v>0.4</v>
      </c>
    </row>
    <row r="170" spans="1:7" x14ac:dyDescent="0.25">
      <c r="A170" s="13" t="s">
        <v>150</v>
      </c>
      <c r="B170" s="11" t="s">
        <v>63</v>
      </c>
      <c r="C170" s="11" t="s">
        <v>62</v>
      </c>
      <c r="D170" s="11" t="s">
        <v>61</v>
      </c>
      <c r="E170" s="11" t="s">
        <v>60</v>
      </c>
      <c r="F170" s="11" t="s">
        <v>59</v>
      </c>
      <c r="G170" s="12" t="s">
        <v>1411</v>
      </c>
    </row>
    <row r="171" spans="1:7" x14ac:dyDescent="0.25">
      <c r="A171" t="s">
        <v>144</v>
      </c>
      <c r="B171">
        <v>4.2682927000000002E-2</v>
      </c>
      <c r="C171">
        <v>0.12195122</v>
      </c>
      <c r="D171">
        <v>3.0487805E-2</v>
      </c>
      <c r="E171">
        <v>0.34146341499999999</v>
      </c>
      <c r="F171">
        <v>0.46341463399999999</v>
      </c>
      <c r="G171">
        <f>+SUM(Table24[[#This Row],[Strong]:[Substancial]])</f>
        <v>0.80487804900000004</v>
      </c>
    </row>
    <row r="172" spans="1:7" x14ac:dyDescent="0.25">
      <c r="A172" s="2" t="s">
        <v>141</v>
      </c>
      <c r="B172">
        <v>2.6315788999999999E-2</v>
      </c>
      <c r="C172">
        <v>0.122807018</v>
      </c>
      <c r="D172">
        <v>7.0175439000000006E-2</v>
      </c>
      <c r="E172">
        <v>0.35087719299999998</v>
      </c>
      <c r="F172">
        <v>0.42982456099999999</v>
      </c>
      <c r="G172">
        <f>+SUM(Table24[[#This Row],[Strong]:[Substancial]])</f>
        <v>0.78070175399999997</v>
      </c>
    </row>
    <row r="173" spans="1:7" x14ac:dyDescent="0.25">
      <c r="A173" t="s">
        <v>142</v>
      </c>
      <c r="B173">
        <v>3.2258065000000002E-2</v>
      </c>
      <c r="C173">
        <v>0.12365591400000001</v>
      </c>
      <c r="D173">
        <v>7.5268817000000002E-2</v>
      </c>
      <c r="E173">
        <v>0.30645161300000001</v>
      </c>
      <c r="F173">
        <v>0.46236559100000002</v>
      </c>
      <c r="G173">
        <f>+SUM(Table24[[#This Row],[Strong]:[Substancial]])</f>
        <v>0.76881720400000009</v>
      </c>
    </row>
    <row r="174" spans="1:7" x14ac:dyDescent="0.25">
      <c r="A174" t="s">
        <v>145</v>
      </c>
      <c r="B174">
        <v>3.2558139999999999E-2</v>
      </c>
      <c r="C174">
        <v>0.120930233</v>
      </c>
      <c r="D174">
        <v>7.9069766999999999E-2</v>
      </c>
      <c r="E174">
        <v>0.31627907</v>
      </c>
      <c r="F174">
        <v>0.45116279100000001</v>
      </c>
      <c r="G174">
        <f>+SUM(Table24[[#This Row],[Strong]:[Substancial]])</f>
        <v>0.767441861</v>
      </c>
    </row>
    <row r="175" spans="1:7" x14ac:dyDescent="0.25">
      <c r="A175" t="s">
        <v>30</v>
      </c>
      <c r="B175">
        <v>7.4766355000000007E-2</v>
      </c>
      <c r="C175">
        <v>0.10280373800000001</v>
      </c>
      <c r="D175">
        <v>5.6074765999999998E-2</v>
      </c>
      <c r="E175">
        <v>0.26168224299999998</v>
      </c>
      <c r="F175">
        <v>0.50467289699999995</v>
      </c>
      <c r="G175">
        <f>+SUM(Table24[[#This Row],[Strong]:[Substancial]])</f>
        <v>0.76635513999999993</v>
      </c>
    </row>
    <row r="176" spans="1:7" x14ac:dyDescent="0.25">
      <c r="A176" t="s">
        <v>140</v>
      </c>
      <c r="B176">
        <v>1.0309278E-2</v>
      </c>
      <c r="C176">
        <v>0.13402061900000001</v>
      </c>
      <c r="D176">
        <v>9.2783505000000002E-2</v>
      </c>
      <c r="E176">
        <v>0.34020618600000002</v>
      </c>
      <c r="F176">
        <v>0.42268041200000001</v>
      </c>
      <c r="G176">
        <f>+SUM(Table24[[#This Row],[Strong]:[Substancial]])</f>
        <v>0.76288659800000003</v>
      </c>
    </row>
    <row r="177" spans="1:7" x14ac:dyDescent="0.25">
      <c r="A177" t="s">
        <v>143</v>
      </c>
      <c r="B177">
        <v>1.8518519000000001E-2</v>
      </c>
      <c r="C177">
        <v>0.13888888899999999</v>
      </c>
      <c r="D177">
        <v>8.3333332999999996E-2</v>
      </c>
      <c r="E177">
        <v>0.30555555600000001</v>
      </c>
      <c r="F177">
        <v>0.45370370399999999</v>
      </c>
      <c r="G177">
        <f>+SUM(Table24[[#This Row],[Strong]:[Substancial]])</f>
        <v>0.75925925999999999</v>
      </c>
    </row>
    <row r="178" spans="1:7" x14ac:dyDescent="0.25">
      <c r="A178" t="s">
        <v>139</v>
      </c>
      <c r="B178">
        <v>4.8387096999999997E-2</v>
      </c>
      <c r="C178">
        <v>0.12903225800000001</v>
      </c>
      <c r="D178">
        <v>6.4516129000000005E-2</v>
      </c>
      <c r="E178">
        <v>0.30645161300000001</v>
      </c>
      <c r="F178">
        <v>0.45161290300000001</v>
      </c>
      <c r="G178">
        <f>+SUM(Table24[[#This Row],[Strong]:[Substancial]])</f>
        <v>0.75806451600000002</v>
      </c>
    </row>
    <row r="179" spans="1:7" x14ac:dyDescent="0.25">
      <c r="A179" t="s">
        <v>148</v>
      </c>
      <c r="B179">
        <v>4.4247788000000003E-2</v>
      </c>
      <c r="C179">
        <v>0.123893805</v>
      </c>
      <c r="D179">
        <v>7.9646017999999999E-2</v>
      </c>
      <c r="E179">
        <v>0.25663716800000003</v>
      </c>
      <c r="F179">
        <v>0.49557522100000001</v>
      </c>
      <c r="G179">
        <f>+SUM(Table24[[#This Row],[Strong]:[Substancial]])</f>
        <v>0.75221238900000009</v>
      </c>
    </row>
    <row r="180" spans="1:7" x14ac:dyDescent="0.25">
      <c r="A180" t="s">
        <v>149</v>
      </c>
      <c r="B180">
        <v>9.8039219999999996E-3</v>
      </c>
      <c r="C180">
        <v>0.12745097999999999</v>
      </c>
      <c r="D180">
        <v>0.117647059</v>
      </c>
      <c r="E180">
        <v>0.31372549</v>
      </c>
      <c r="F180">
        <v>0.43137254899999999</v>
      </c>
      <c r="G180">
        <f>+SUM(Table24[[#This Row],[Strong]:[Substancial]])</f>
        <v>0.74509803899999993</v>
      </c>
    </row>
    <row r="181" spans="1:7" x14ac:dyDescent="0.25">
      <c r="A181" t="s">
        <v>146</v>
      </c>
      <c r="B181">
        <v>3.4090909000000003E-2</v>
      </c>
      <c r="C181">
        <v>0.125</v>
      </c>
      <c r="D181">
        <v>0.113636364</v>
      </c>
      <c r="E181">
        <v>0.29545454500000001</v>
      </c>
      <c r="F181">
        <v>0.43181818199999999</v>
      </c>
      <c r="G181">
        <f>+SUM(Table24[[#This Row],[Strong]:[Substancial]])</f>
        <v>0.72727272700000001</v>
      </c>
    </row>
    <row r="182" spans="1:7" x14ac:dyDescent="0.25">
      <c r="A182" t="s">
        <v>147</v>
      </c>
      <c r="B182">
        <v>3.5714285999999998E-2</v>
      </c>
      <c r="C182">
        <v>0.16666666699999999</v>
      </c>
      <c r="D182">
        <v>9.5238094999999995E-2</v>
      </c>
      <c r="E182">
        <v>0.30952381000000001</v>
      </c>
      <c r="F182">
        <v>0.39285714300000002</v>
      </c>
      <c r="G182">
        <f>+SUM(Table24[[#This Row],[Strong]:[Substancial]])</f>
        <v>0.70238095300000003</v>
      </c>
    </row>
    <row r="183" spans="1:7" x14ac:dyDescent="0.25">
      <c r="A183" t="s">
        <v>129</v>
      </c>
      <c r="B183">
        <v>0.33333333300000001</v>
      </c>
      <c r="C183">
        <v>0</v>
      </c>
      <c r="D183">
        <v>0</v>
      </c>
      <c r="E183">
        <v>0</v>
      </c>
      <c r="F183">
        <v>0.66666666699999999</v>
      </c>
      <c r="G183">
        <f>+SUM(Table24[[#This Row],[Strong]:[Substancial]])</f>
        <v>0.66666666699999999</v>
      </c>
    </row>
    <row r="184" spans="1:7" x14ac:dyDescent="0.25">
      <c r="A184" t="s">
        <v>127</v>
      </c>
      <c r="B184">
        <v>5.2631578999999998E-2</v>
      </c>
      <c r="C184">
        <v>0.105263158</v>
      </c>
      <c r="D184">
        <v>0.52631578899999998</v>
      </c>
      <c r="E184">
        <v>5.2631578999999998E-2</v>
      </c>
      <c r="F184">
        <v>0.26315789499999998</v>
      </c>
      <c r="G184">
        <f>+SUM(Table24[[#This Row],[Strong]:[Substancial]])</f>
        <v>0.31578947399999996</v>
      </c>
    </row>
    <row r="186" spans="1:7" x14ac:dyDescent="0.25">
      <c r="A186" s="13" t="s">
        <v>151</v>
      </c>
      <c r="B186" s="11" t="s">
        <v>63</v>
      </c>
      <c r="C186" s="11" t="s">
        <v>62</v>
      </c>
      <c r="D186" s="11" t="s">
        <v>61</v>
      </c>
      <c r="E186" s="11" t="s">
        <v>60</v>
      </c>
      <c r="F186" s="11" t="s">
        <v>59</v>
      </c>
      <c r="G186" s="12" t="s">
        <v>1411</v>
      </c>
    </row>
    <row r="187" spans="1:7" x14ac:dyDescent="0.25">
      <c r="A187" t="s">
        <v>129</v>
      </c>
      <c r="B187">
        <v>0</v>
      </c>
      <c r="C187">
        <v>0</v>
      </c>
      <c r="D187">
        <v>0</v>
      </c>
      <c r="E187">
        <v>1</v>
      </c>
      <c r="F187">
        <v>0</v>
      </c>
      <c r="G187">
        <f>+SUM(Table25[[#This Row],[Strong]:[Substancial]])</f>
        <v>1</v>
      </c>
    </row>
    <row r="188" spans="1:7" x14ac:dyDescent="0.25">
      <c r="A188" t="s">
        <v>144</v>
      </c>
      <c r="B188">
        <v>4.4117650000000001E-2</v>
      </c>
      <c r="C188">
        <v>0.10294117999999999</v>
      </c>
      <c r="D188">
        <v>6.6176470000000001E-2</v>
      </c>
      <c r="E188">
        <v>0.27205881999999998</v>
      </c>
      <c r="F188">
        <v>0.51470587999999995</v>
      </c>
      <c r="G188">
        <f>+SUM(Table25[[#This Row],[Strong]:[Substancial]])</f>
        <v>0.78676469999999998</v>
      </c>
    </row>
    <row r="189" spans="1:7" x14ac:dyDescent="0.25">
      <c r="A189" t="s">
        <v>148</v>
      </c>
      <c r="B189">
        <v>3.7383180000000002E-2</v>
      </c>
      <c r="C189">
        <v>0.13084112000000001</v>
      </c>
      <c r="D189">
        <v>6.5420560000000003E-2</v>
      </c>
      <c r="E189">
        <v>0.31775701000000001</v>
      </c>
      <c r="F189">
        <v>0.44859812999999998</v>
      </c>
      <c r="G189">
        <f>+SUM(Table25[[#This Row],[Strong]:[Substancial]])</f>
        <v>0.76635513999999993</v>
      </c>
    </row>
    <row r="190" spans="1:7" x14ac:dyDescent="0.25">
      <c r="A190" t="s">
        <v>143</v>
      </c>
      <c r="B190">
        <v>3.0534349999999998E-2</v>
      </c>
      <c r="C190">
        <v>0.11450382000000001</v>
      </c>
      <c r="D190">
        <v>9.1603050000000005E-2</v>
      </c>
      <c r="E190">
        <v>0.32824427</v>
      </c>
      <c r="F190">
        <v>0.43511450000000002</v>
      </c>
      <c r="G190">
        <f>+SUM(Table25[[#This Row],[Strong]:[Substancial]])</f>
        <v>0.76335876999999996</v>
      </c>
    </row>
    <row r="191" spans="1:7" x14ac:dyDescent="0.25">
      <c r="A191" t="s">
        <v>30</v>
      </c>
      <c r="B191">
        <v>0.10344828</v>
      </c>
      <c r="C191">
        <v>9.1954019999999997E-2</v>
      </c>
      <c r="D191">
        <v>4.5977009999999999E-2</v>
      </c>
      <c r="E191">
        <v>0.31034483000000002</v>
      </c>
      <c r="F191">
        <v>0.44827586000000003</v>
      </c>
      <c r="G191">
        <f>+SUM(Table25[[#This Row],[Strong]:[Substancial]])</f>
        <v>0.7586206900000001</v>
      </c>
    </row>
    <row r="192" spans="1:7" x14ac:dyDescent="0.25">
      <c r="A192" t="s">
        <v>146</v>
      </c>
      <c r="B192">
        <v>1.234568E-2</v>
      </c>
      <c r="C192">
        <v>0.12345679</v>
      </c>
      <c r="D192">
        <v>0.11111111</v>
      </c>
      <c r="E192">
        <v>0.27160494000000002</v>
      </c>
      <c r="F192">
        <v>0.48148148000000002</v>
      </c>
      <c r="G192">
        <f>+SUM(Table25[[#This Row],[Strong]:[Substancial]])</f>
        <v>0.75308642000000003</v>
      </c>
    </row>
    <row r="193" spans="1:7" x14ac:dyDescent="0.25">
      <c r="A193" t="s">
        <v>142</v>
      </c>
      <c r="B193">
        <v>7.2463769999999997E-2</v>
      </c>
      <c r="C193">
        <v>0.10869565</v>
      </c>
      <c r="D193">
        <v>7.2463769999999997E-2</v>
      </c>
      <c r="E193">
        <v>0.28260869999999999</v>
      </c>
      <c r="F193">
        <v>0.46376812000000001</v>
      </c>
      <c r="G193">
        <f>+SUM(Table25[[#This Row],[Strong]:[Substancial]])</f>
        <v>0.74637682000000005</v>
      </c>
    </row>
    <row r="194" spans="1:7" x14ac:dyDescent="0.25">
      <c r="A194" s="2" t="s">
        <v>141</v>
      </c>
      <c r="B194">
        <v>3.0303030000000002E-2</v>
      </c>
      <c r="C194">
        <v>0.16161616000000001</v>
      </c>
      <c r="D194">
        <v>7.0707069999999997E-2</v>
      </c>
      <c r="E194">
        <v>0.35353535000000003</v>
      </c>
      <c r="F194">
        <v>0.38383837999999998</v>
      </c>
      <c r="G194">
        <f>+SUM(Table25[[#This Row],[Strong]:[Substancial]])</f>
        <v>0.73737373000000006</v>
      </c>
    </row>
    <row r="195" spans="1:7" x14ac:dyDescent="0.25">
      <c r="A195" t="s">
        <v>140</v>
      </c>
      <c r="B195">
        <v>3.7735850000000001E-2</v>
      </c>
      <c r="C195">
        <v>0.13207547</v>
      </c>
      <c r="D195">
        <v>9.4339619999999999E-2</v>
      </c>
      <c r="E195">
        <v>0.31132074999999998</v>
      </c>
      <c r="F195">
        <v>0.42452830000000003</v>
      </c>
      <c r="G195">
        <f>+SUM(Table25[[#This Row],[Strong]:[Substancial]])</f>
        <v>0.73584905</v>
      </c>
    </row>
    <row r="196" spans="1:7" x14ac:dyDescent="0.25">
      <c r="A196" t="s">
        <v>145</v>
      </c>
      <c r="B196">
        <v>4.7846890000000003E-2</v>
      </c>
      <c r="C196">
        <v>0.10526315999999999</v>
      </c>
      <c r="D196">
        <v>0.11961722</v>
      </c>
      <c r="E196">
        <v>0.28708134000000002</v>
      </c>
      <c r="F196">
        <v>0.44019139000000002</v>
      </c>
      <c r="G196">
        <f>+SUM(Table25[[#This Row],[Strong]:[Substancial]])</f>
        <v>0.72727273000000003</v>
      </c>
    </row>
    <row r="197" spans="1:7" x14ac:dyDescent="0.25">
      <c r="A197" t="s">
        <v>149</v>
      </c>
      <c r="B197">
        <v>0.04</v>
      </c>
      <c r="C197">
        <v>0.152</v>
      </c>
      <c r="D197">
        <v>9.6000000000000002E-2</v>
      </c>
      <c r="E197">
        <v>0.34399999999999997</v>
      </c>
      <c r="F197">
        <v>0.36799999999999999</v>
      </c>
      <c r="G197">
        <f>+SUM(Table25[[#This Row],[Strong]:[Substancial]])</f>
        <v>0.71199999999999997</v>
      </c>
    </row>
    <row r="198" spans="1:7" x14ac:dyDescent="0.25">
      <c r="A198" t="s">
        <v>139</v>
      </c>
      <c r="B198">
        <v>4.6153850000000003E-2</v>
      </c>
      <c r="C198">
        <v>0.16923077</v>
      </c>
      <c r="D198">
        <v>7.6923080000000005E-2</v>
      </c>
      <c r="E198">
        <v>0.26153845999999997</v>
      </c>
      <c r="F198">
        <v>0.44615385000000002</v>
      </c>
      <c r="G198">
        <f>+SUM(Table25[[#This Row],[Strong]:[Substancial]])</f>
        <v>0.70769230999999999</v>
      </c>
    </row>
    <row r="199" spans="1:7" x14ac:dyDescent="0.25">
      <c r="A199" t="s">
        <v>147</v>
      </c>
      <c r="B199">
        <v>3.703704E-2</v>
      </c>
      <c r="C199">
        <v>0.14814815000000001</v>
      </c>
      <c r="D199">
        <v>0.11111111</v>
      </c>
      <c r="E199">
        <v>0.28395061999999999</v>
      </c>
      <c r="F199">
        <v>0.41975309</v>
      </c>
      <c r="G199">
        <f>+SUM(Table25[[#This Row],[Strong]:[Substancial]])</f>
        <v>0.70370370999999998</v>
      </c>
    </row>
    <row r="200" spans="1:7" x14ac:dyDescent="0.25">
      <c r="A200" t="s">
        <v>127</v>
      </c>
      <c r="B200">
        <v>0.12</v>
      </c>
      <c r="C200">
        <v>0.16</v>
      </c>
      <c r="D200">
        <v>0.36</v>
      </c>
      <c r="E200">
        <v>0.08</v>
      </c>
      <c r="F200">
        <v>0.28000000000000003</v>
      </c>
      <c r="G200">
        <f>+SUM(Table25[[#This Row],[Strong]:[Substancial]])</f>
        <v>0.36000000000000004</v>
      </c>
    </row>
    <row r="202" spans="1:7" x14ac:dyDescent="0.25">
      <c r="A202" s="13" t="s">
        <v>162</v>
      </c>
      <c r="B202" s="11" t="s">
        <v>63</v>
      </c>
      <c r="C202" s="11" t="s">
        <v>62</v>
      </c>
      <c r="D202" s="11" t="s">
        <v>61</v>
      </c>
      <c r="E202" s="11" t="s">
        <v>60</v>
      </c>
      <c r="F202" s="11" t="s">
        <v>59</v>
      </c>
      <c r="G202" s="12" t="s">
        <v>1411</v>
      </c>
    </row>
    <row r="203" spans="1:7" x14ac:dyDescent="0.25">
      <c r="A203" t="s">
        <v>161</v>
      </c>
      <c r="B203">
        <v>1.851852E-2</v>
      </c>
      <c r="C203">
        <v>1.851852E-2</v>
      </c>
      <c r="D203">
        <v>7.4074070000000006E-2</v>
      </c>
      <c r="E203">
        <v>0.55555555999999995</v>
      </c>
      <c r="F203">
        <v>0.33333332999999998</v>
      </c>
      <c r="G203" s="22">
        <f>+SUM(Table26[[#This Row],[Strong]:[Substancial]])</f>
        <v>0.88888888999999993</v>
      </c>
    </row>
    <row r="204" spans="1:7" x14ac:dyDescent="0.25">
      <c r="A204" t="s">
        <v>160</v>
      </c>
      <c r="B204">
        <v>5.4545450000000002E-2</v>
      </c>
      <c r="C204">
        <v>5.4545450000000002E-2</v>
      </c>
      <c r="D204">
        <v>5.4545450000000002E-2</v>
      </c>
      <c r="E204">
        <v>0.30909091</v>
      </c>
      <c r="F204">
        <v>0.52727272999999997</v>
      </c>
      <c r="G204" s="22">
        <f>+SUM(Table26[[#This Row],[Strong]:[Substancial]])</f>
        <v>0.83636363999999996</v>
      </c>
    </row>
    <row r="205" spans="1:7" x14ac:dyDescent="0.25">
      <c r="A205" t="s">
        <v>158</v>
      </c>
      <c r="B205">
        <v>6.097561E-2</v>
      </c>
      <c r="C205">
        <v>0.18292683000000001</v>
      </c>
      <c r="D205">
        <v>6.097561E-2</v>
      </c>
      <c r="E205">
        <v>0.17073171000000001</v>
      </c>
      <c r="F205">
        <v>0.52439024000000001</v>
      </c>
      <c r="G205" s="22">
        <f>+SUM(Table26[[#This Row],[Strong]:[Substancial]])</f>
        <v>0.69512194999999999</v>
      </c>
    </row>
    <row r="206" spans="1:7" x14ac:dyDescent="0.25">
      <c r="A206" t="s">
        <v>159</v>
      </c>
      <c r="B206">
        <v>5.4794519999999999E-2</v>
      </c>
      <c r="C206">
        <v>0.21917808</v>
      </c>
      <c r="D206">
        <v>9.5890409999999995E-2</v>
      </c>
      <c r="E206">
        <v>0.17808219</v>
      </c>
      <c r="F206">
        <v>0.45205478999999998</v>
      </c>
      <c r="G206" s="22">
        <f>+SUM(Table26[[#This Row],[Strong]:[Substancial]])</f>
        <v>0.63013697999999996</v>
      </c>
    </row>
    <row r="207" spans="1:7" x14ac:dyDescent="0.25">
      <c r="A207" t="s">
        <v>157</v>
      </c>
      <c r="B207">
        <v>4.854369E-2</v>
      </c>
      <c r="C207">
        <v>8.7378639999999994E-2</v>
      </c>
      <c r="D207">
        <v>0.25242717999999997</v>
      </c>
      <c r="E207">
        <v>0.26213592000000002</v>
      </c>
      <c r="F207">
        <v>0.34951455999999997</v>
      </c>
      <c r="G207" s="22">
        <f>+SUM(Table26[[#This Row],[Strong]:[Substancial]])</f>
        <v>0.61165048</v>
      </c>
    </row>
    <row r="208" spans="1:7" x14ac:dyDescent="0.25">
      <c r="G208" s="22"/>
    </row>
    <row r="209" spans="1:7" x14ac:dyDescent="0.25">
      <c r="G209" s="22"/>
    </row>
    <row r="210" spans="1:7" x14ac:dyDescent="0.25">
      <c r="A210" s="13" t="s">
        <v>163</v>
      </c>
      <c r="B210" s="11" t="s">
        <v>63</v>
      </c>
      <c r="C210" s="11" t="s">
        <v>62</v>
      </c>
      <c r="D210" s="11" t="s">
        <v>61</v>
      </c>
      <c r="E210" s="11" t="s">
        <v>60</v>
      </c>
      <c r="F210" s="11" t="s">
        <v>59</v>
      </c>
      <c r="G210" s="23" t="s">
        <v>1411</v>
      </c>
    </row>
    <row r="211" spans="1:7" x14ac:dyDescent="0.25">
      <c r="A211" t="s">
        <v>161</v>
      </c>
      <c r="B211">
        <v>2.1739129999999999E-2</v>
      </c>
      <c r="C211">
        <v>6.521739E-2</v>
      </c>
      <c r="D211">
        <v>2.1739129999999999E-2</v>
      </c>
      <c r="E211">
        <v>0.54347825999999999</v>
      </c>
      <c r="F211">
        <v>0.34782608999999998</v>
      </c>
      <c r="G211" s="22">
        <f>+SUM(Table27[[#This Row],[Strong]:[Substancial]])</f>
        <v>0.89130434999999997</v>
      </c>
    </row>
    <row r="212" spans="1:7" x14ac:dyDescent="0.25">
      <c r="A212" t="s">
        <v>160</v>
      </c>
      <c r="B212">
        <v>0.05</v>
      </c>
      <c r="C212">
        <v>0.11666667</v>
      </c>
      <c r="D212">
        <v>6.6666669999999997E-2</v>
      </c>
      <c r="E212">
        <v>0.35</v>
      </c>
      <c r="F212">
        <v>0.41666667000000002</v>
      </c>
      <c r="G212" s="22">
        <f>+SUM(Table27[[#This Row],[Strong]:[Substancial]])</f>
        <v>0.76666666999999999</v>
      </c>
    </row>
    <row r="213" spans="1:7" x14ac:dyDescent="0.25">
      <c r="A213" t="s">
        <v>158</v>
      </c>
      <c r="B213">
        <v>2.7777779999999998E-2</v>
      </c>
      <c r="C213">
        <v>0.18055556</v>
      </c>
      <c r="D213">
        <v>6.9444439999999996E-2</v>
      </c>
      <c r="E213">
        <v>0.15277778</v>
      </c>
      <c r="F213">
        <v>0.56944444000000005</v>
      </c>
      <c r="G213" s="22">
        <f>+SUM(Table27[[#This Row],[Strong]:[Substancial]])</f>
        <v>0.72222222000000003</v>
      </c>
    </row>
    <row r="214" spans="1:7" x14ac:dyDescent="0.25">
      <c r="A214" t="s">
        <v>159</v>
      </c>
      <c r="B214">
        <v>4.1095890000000003E-2</v>
      </c>
      <c r="C214">
        <v>0.15068492999999999</v>
      </c>
      <c r="D214">
        <v>9.5890409999999995E-2</v>
      </c>
      <c r="E214">
        <v>0.19178081999999999</v>
      </c>
      <c r="F214">
        <v>0.52054794999999998</v>
      </c>
      <c r="G214" s="22">
        <f>+SUM(Table27[[#This Row],[Strong]:[Substancial]])</f>
        <v>0.71232876999999994</v>
      </c>
    </row>
    <row r="215" spans="1:7" x14ac:dyDescent="0.25">
      <c r="A215" t="s">
        <v>157</v>
      </c>
      <c r="B215">
        <v>7.7586210000000003E-2</v>
      </c>
      <c r="C215">
        <v>8.6206900000000003E-2</v>
      </c>
      <c r="D215">
        <v>0.24137931000000001</v>
      </c>
      <c r="E215">
        <v>0.25862068999999999</v>
      </c>
      <c r="F215">
        <v>0.33620689999999998</v>
      </c>
      <c r="G215" s="22">
        <f>+SUM(Table27[[#This Row],[Strong]:[Substancial]])</f>
        <v>0.59482758999999996</v>
      </c>
    </row>
    <row r="216" spans="1:7" x14ac:dyDescent="0.25">
      <c r="A216" s="21" t="s">
        <v>152</v>
      </c>
      <c r="G216" s="22"/>
    </row>
    <row r="217" spans="1:7" x14ac:dyDescent="0.25">
      <c r="A217" s="20" t="s">
        <v>153</v>
      </c>
      <c r="G217" s="22"/>
    </row>
    <row r="218" spans="1:7" x14ac:dyDescent="0.25">
      <c r="A218" s="13" t="s">
        <v>164</v>
      </c>
      <c r="B218" s="11" t="s">
        <v>63</v>
      </c>
      <c r="C218" s="11" t="s">
        <v>62</v>
      </c>
      <c r="D218" s="11" t="s">
        <v>61</v>
      </c>
      <c r="E218" s="11" t="s">
        <v>60</v>
      </c>
      <c r="F218" s="11" t="s">
        <v>59</v>
      </c>
      <c r="G218" s="23" t="s">
        <v>1411</v>
      </c>
    </row>
    <row r="219" spans="1:7" x14ac:dyDescent="0.25">
      <c r="A219" t="s">
        <v>161</v>
      </c>
      <c r="B219">
        <v>2.0408160000000002E-2</v>
      </c>
      <c r="C219">
        <v>8.1632650000000001E-2</v>
      </c>
      <c r="D219">
        <v>4.0816329999999998E-2</v>
      </c>
      <c r="E219">
        <v>0.65306122</v>
      </c>
      <c r="F219">
        <v>0.20408163000000001</v>
      </c>
      <c r="G219" s="22">
        <f>+SUM(Table28[[#This Row],[Strong]:[Substancial]])</f>
        <v>0.85714285000000001</v>
      </c>
    </row>
    <row r="220" spans="1:7" x14ac:dyDescent="0.25">
      <c r="A220" t="s">
        <v>160</v>
      </c>
      <c r="B220">
        <v>5.5555559999999997E-2</v>
      </c>
      <c r="C220">
        <v>0.1</v>
      </c>
      <c r="D220">
        <v>3.3333330000000001E-2</v>
      </c>
      <c r="E220">
        <v>0.36666666999999997</v>
      </c>
      <c r="F220">
        <v>0.44444444</v>
      </c>
      <c r="G220" s="22">
        <f>+SUM(Table28[[#This Row],[Strong]:[Substancial]])</f>
        <v>0.81111110999999991</v>
      </c>
    </row>
    <row r="221" spans="1:7" x14ac:dyDescent="0.25">
      <c r="A221" t="s">
        <v>159</v>
      </c>
      <c r="B221">
        <v>3.7974679999999997E-2</v>
      </c>
      <c r="C221">
        <v>0.18987341999999999</v>
      </c>
      <c r="D221">
        <v>8.860759E-2</v>
      </c>
      <c r="E221">
        <v>0.12658227999999999</v>
      </c>
      <c r="F221">
        <v>0.55696203</v>
      </c>
      <c r="G221" s="22">
        <f>+SUM(Table28[[#This Row],[Strong]:[Substancial]])</f>
        <v>0.68354431000000004</v>
      </c>
    </row>
    <row r="222" spans="1:7" x14ac:dyDescent="0.25">
      <c r="A222" t="s">
        <v>158</v>
      </c>
      <c r="B222">
        <v>1.6666670000000001E-2</v>
      </c>
      <c r="C222">
        <v>0.15</v>
      </c>
      <c r="D222">
        <v>0.21666667000000001</v>
      </c>
      <c r="E222">
        <v>0.2</v>
      </c>
      <c r="F222">
        <v>0.41666667000000002</v>
      </c>
      <c r="G222" s="22">
        <f>+SUM(Table28[[#This Row],[Strong]:[Substancial]])</f>
        <v>0.61666667000000008</v>
      </c>
    </row>
    <row r="223" spans="1:7" x14ac:dyDescent="0.25">
      <c r="A223" t="s">
        <v>157</v>
      </c>
      <c r="B223">
        <v>8.9887640000000005E-2</v>
      </c>
      <c r="C223">
        <v>7.8651689999999996E-2</v>
      </c>
      <c r="D223">
        <v>0.2247191</v>
      </c>
      <c r="E223">
        <v>0.15730337</v>
      </c>
      <c r="F223">
        <v>0.44943820000000001</v>
      </c>
      <c r="G223" s="22">
        <f>+SUM(Table28[[#This Row],[Strong]:[Substancial]])</f>
        <v>0.60674157000000006</v>
      </c>
    </row>
    <row r="224" spans="1:7" x14ac:dyDescent="0.25">
      <c r="A224" s="21" t="s">
        <v>154</v>
      </c>
      <c r="G224" s="22"/>
    </row>
    <row r="225" spans="1:7" x14ac:dyDescent="0.25">
      <c r="A225" s="20" t="s">
        <v>153</v>
      </c>
      <c r="G225" s="22"/>
    </row>
    <row r="226" spans="1:7" x14ac:dyDescent="0.25">
      <c r="A226" s="13" t="s">
        <v>165</v>
      </c>
      <c r="B226" s="11" t="s">
        <v>63</v>
      </c>
      <c r="C226" s="11" t="s">
        <v>62</v>
      </c>
      <c r="D226" s="11" t="s">
        <v>61</v>
      </c>
      <c r="E226" s="11" t="s">
        <v>60</v>
      </c>
      <c r="F226" s="11" t="s">
        <v>59</v>
      </c>
      <c r="G226" s="23" t="s">
        <v>1411</v>
      </c>
    </row>
    <row r="227" spans="1:7" x14ac:dyDescent="0.25">
      <c r="A227" t="s">
        <v>161</v>
      </c>
      <c r="B227">
        <v>2.3255809999999998E-2</v>
      </c>
      <c r="C227">
        <v>4.6511629999999998E-2</v>
      </c>
      <c r="D227">
        <v>2.3255809999999998E-2</v>
      </c>
      <c r="E227">
        <v>0.60465115999999997</v>
      </c>
      <c r="F227">
        <v>0.30232557999999998</v>
      </c>
      <c r="G227" s="22">
        <f>+SUM(Table29[[#This Row],[Strong]:[Substancial]])</f>
        <v>0.90697673999999995</v>
      </c>
    </row>
    <row r="228" spans="1:7" x14ac:dyDescent="0.25">
      <c r="A228" t="s">
        <v>160</v>
      </c>
      <c r="B228">
        <v>3.9473679999999997E-2</v>
      </c>
      <c r="C228">
        <v>0.11842105</v>
      </c>
      <c r="D228">
        <v>2.6315789999999999E-2</v>
      </c>
      <c r="E228">
        <v>0.32894737000000002</v>
      </c>
      <c r="F228">
        <v>0.48684210999999999</v>
      </c>
      <c r="G228" s="22">
        <f>+SUM(Table29[[#This Row],[Strong]:[Substancial]])</f>
        <v>0.81578948000000007</v>
      </c>
    </row>
    <row r="229" spans="1:7" x14ac:dyDescent="0.25">
      <c r="A229" t="s">
        <v>159</v>
      </c>
      <c r="B229">
        <v>3.9473679999999997E-2</v>
      </c>
      <c r="C229">
        <v>0.15789474000000001</v>
      </c>
      <c r="D229">
        <v>9.2105259999999994E-2</v>
      </c>
      <c r="E229">
        <v>0.14473684000000001</v>
      </c>
      <c r="F229">
        <v>0.56578947000000002</v>
      </c>
      <c r="G229" s="22">
        <f>+SUM(Table29[[#This Row],[Strong]:[Substancial]])</f>
        <v>0.71052630999999999</v>
      </c>
    </row>
    <row r="230" spans="1:7" x14ac:dyDescent="0.25">
      <c r="A230" t="s">
        <v>158</v>
      </c>
      <c r="B230">
        <v>4.4776120000000003E-2</v>
      </c>
      <c r="C230">
        <v>8.9552240000000005E-2</v>
      </c>
      <c r="D230">
        <v>0.16417909999999999</v>
      </c>
      <c r="E230">
        <v>0.22388060000000001</v>
      </c>
      <c r="F230">
        <v>0.47761194000000001</v>
      </c>
      <c r="G230" s="22">
        <f>+SUM(Table29[[#This Row],[Strong]:[Substancial]])</f>
        <v>0.70149254000000005</v>
      </c>
    </row>
    <row r="231" spans="1:7" x14ac:dyDescent="0.25">
      <c r="A231" t="s">
        <v>157</v>
      </c>
      <c r="B231">
        <v>7.6190480000000005E-2</v>
      </c>
      <c r="C231">
        <v>0.14285713999999999</v>
      </c>
      <c r="D231">
        <v>0.22857142999999999</v>
      </c>
      <c r="E231">
        <v>0.22857142999999999</v>
      </c>
      <c r="F231">
        <v>0.32380952000000002</v>
      </c>
      <c r="G231" s="22">
        <f>+SUM(Table29[[#This Row],[Strong]:[Substancial]])</f>
        <v>0.55238094999999998</v>
      </c>
    </row>
    <row r="232" spans="1:7" x14ac:dyDescent="0.25">
      <c r="A232" s="21" t="s">
        <v>155</v>
      </c>
      <c r="G232" s="22"/>
    </row>
    <row r="233" spans="1:7" x14ac:dyDescent="0.25">
      <c r="A233" s="20" t="s">
        <v>153</v>
      </c>
      <c r="G233" s="22"/>
    </row>
    <row r="234" spans="1:7" x14ac:dyDescent="0.25">
      <c r="A234" s="13" t="s">
        <v>166</v>
      </c>
      <c r="B234" s="11" t="s">
        <v>63</v>
      </c>
      <c r="C234" s="11" t="s">
        <v>62</v>
      </c>
      <c r="D234" s="11" t="s">
        <v>61</v>
      </c>
      <c r="E234" s="11" t="s">
        <v>60</v>
      </c>
      <c r="F234" s="11" t="s">
        <v>59</v>
      </c>
      <c r="G234" s="23" t="s">
        <v>1411</v>
      </c>
    </row>
    <row r="235" spans="1:7" x14ac:dyDescent="0.25">
      <c r="A235" t="s">
        <v>161</v>
      </c>
      <c r="B235">
        <v>0</v>
      </c>
      <c r="C235">
        <v>5.7142859999999997E-2</v>
      </c>
      <c r="D235">
        <v>7.1428569999999997E-2</v>
      </c>
      <c r="E235">
        <v>0.54285713999999996</v>
      </c>
      <c r="F235">
        <v>0.32857143</v>
      </c>
      <c r="G235" s="22">
        <f>+SUM(Table30[[#This Row],[Strong]:[Substancial]])</f>
        <v>0.87142856999999996</v>
      </c>
    </row>
    <row r="236" spans="1:7" x14ac:dyDescent="0.25">
      <c r="A236" t="s">
        <v>160</v>
      </c>
      <c r="B236">
        <v>4.4247790000000002E-2</v>
      </c>
      <c r="C236">
        <v>8.8495580000000004E-2</v>
      </c>
      <c r="D236">
        <v>4.4247790000000002E-2</v>
      </c>
      <c r="E236">
        <v>0.32743362999999998</v>
      </c>
      <c r="F236">
        <v>0.49557521999999998</v>
      </c>
      <c r="G236" s="22">
        <f>+SUM(Table30[[#This Row],[Strong]:[Substancial]])</f>
        <v>0.8230088499999999</v>
      </c>
    </row>
    <row r="237" spans="1:7" x14ac:dyDescent="0.25">
      <c r="A237" t="s">
        <v>159</v>
      </c>
      <c r="B237">
        <v>4.8192770000000003E-2</v>
      </c>
      <c r="C237">
        <v>0.16867470000000001</v>
      </c>
      <c r="D237">
        <v>6.0240960000000003E-2</v>
      </c>
      <c r="E237">
        <v>0.14457830999999999</v>
      </c>
      <c r="F237">
        <v>0.57831325</v>
      </c>
      <c r="G237" s="22">
        <f>+SUM(Table30[[#This Row],[Strong]:[Substancial]])</f>
        <v>0.72289155999999999</v>
      </c>
    </row>
    <row r="238" spans="1:7" x14ac:dyDescent="0.25">
      <c r="A238" t="s">
        <v>158</v>
      </c>
      <c r="B238">
        <v>5.7692309999999997E-2</v>
      </c>
      <c r="C238">
        <v>0.21153846000000001</v>
      </c>
      <c r="D238">
        <v>0.23076922999999999</v>
      </c>
      <c r="E238">
        <v>0.19230769</v>
      </c>
      <c r="F238">
        <v>0.30769231000000002</v>
      </c>
      <c r="G238" s="22">
        <f>+SUM(Table30[[#This Row],[Strong]:[Substancial]])</f>
        <v>0.5</v>
      </c>
    </row>
    <row r="239" spans="1:7" x14ac:dyDescent="0.25">
      <c r="A239" t="s">
        <v>157</v>
      </c>
      <c r="B239">
        <v>0.12244898</v>
      </c>
      <c r="C239">
        <v>0.10204082</v>
      </c>
      <c r="D239">
        <v>0.36734694000000001</v>
      </c>
      <c r="E239">
        <v>8.1632650000000001E-2</v>
      </c>
      <c r="F239">
        <v>0.32653061</v>
      </c>
      <c r="G239" s="22">
        <f>+SUM(Table30[[#This Row],[Strong]:[Substancial]])</f>
        <v>0.40816326000000003</v>
      </c>
    </row>
    <row r="240" spans="1:7" x14ac:dyDescent="0.25">
      <c r="A240" s="21" t="s">
        <v>156</v>
      </c>
      <c r="G240" s="22"/>
    </row>
    <row r="241" spans="1:7" x14ac:dyDescent="0.25">
      <c r="A241" s="20" t="s">
        <v>153</v>
      </c>
      <c r="G241" s="22"/>
    </row>
    <row r="242" spans="1:7" x14ac:dyDescent="0.25">
      <c r="A242" s="13" t="s">
        <v>167</v>
      </c>
      <c r="B242" s="11" t="s">
        <v>63</v>
      </c>
      <c r="C242" s="11" t="s">
        <v>62</v>
      </c>
      <c r="D242" s="11" t="s">
        <v>61</v>
      </c>
      <c r="E242" s="11" t="s">
        <v>60</v>
      </c>
      <c r="F242" s="11" t="s">
        <v>59</v>
      </c>
      <c r="G242" s="23" t="s">
        <v>1411</v>
      </c>
    </row>
    <row r="243" spans="1:7" x14ac:dyDescent="0.25">
      <c r="A243" t="s">
        <v>161</v>
      </c>
      <c r="B243">
        <v>0</v>
      </c>
      <c r="C243">
        <v>5.8823529999999999E-2</v>
      </c>
      <c r="D243">
        <v>5.8823529999999999E-2</v>
      </c>
      <c r="E243">
        <v>0.47058823999999999</v>
      </c>
      <c r="F243">
        <v>0.41176470999999998</v>
      </c>
      <c r="G243" s="22">
        <f>+SUM(Table31[[#This Row],[Strong]:[Substancial]])</f>
        <v>0.88235295000000002</v>
      </c>
    </row>
    <row r="244" spans="1:7" x14ac:dyDescent="0.25">
      <c r="A244" t="s">
        <v>160</v>
      </c>
      <c r="B244">
        <v>1.219512E-2</v>
      </c>
      <c r="C244">
        <v>0.13414634</v>
      </c>
      <c r="D244">
        <v>4.8780490000000003E-2</v>
      </c>
      <c r="E244">
        <v>0.32926829000000002</v>
      </c>
      <c r="F244">
        <v>0.47560975999999999</v>
      </c>
      <c r="G244" s="22">
        <f>+SUM(Table31[[#This Row],[Strong]:[Substancial]])</f>
        <v>0.80487805000000001</v>
      </c>
    </row>
    <row r="245" spans="1:7" x14ac:dyDescent="0.25">
      <c r="A245" t="s">
        <v>158</v>
      </c>
      <c r="B245">
        <v>1.9230770000000001E-2</v>
      </c>
      <c r="C245">
        <v>0.15384614999999999</v>
      </c>
      <c r="D245">
        <v>9.6153849999999999E-2</v>
      </c>
      <c r="E245">
        <v>0.25</v>
      </c>
      <c r="F245">
        <v>0.48076922999999999</v>
      </c>
      <c r="G245" s="22">
        <f>+SUM(Table31[[#This Row],[Strong]:[Substancial]])</f>
        <v>0.73076922999999994</v>
      </c>
    </row>
    <row r="246" spans="1:7" x14ac:dyDescent="0.25">
      <c r="A246" t="s">
        <v>159</v>
      </c>
      <c r="B246">
        <v>7.6923080000000005E-2</v>
      </c>
      <c r="C246">
        <v>0.13186813</v>
      </c>
      <c r="D246">
        <v>0.13186813</v>
      </c>
      <c r="E246">
        <v>0.18681318999999999</v>
      </c>
      <c r="F246">
        <v>0.47252747</v>
      </c>
      <c r="G246" s="22">
        <f>+SUM(Table31[[#This Row],[Strong]:[Substancial]])</f>
        <v>0.65934066000000002</v>
      </c>
    </row>
    <row r="247" spans="1:7" x14ac:dyDescent="0.25">
      <c r="A247" t="s">
        <v>157</v>
      </c>
      <c r="B247">
        <v>9.8901100000000006E-2</v>
      </c>
      <c r="C247">
        <v>0.10989011</v>
      </c>
      <c r="D247">
        <v>0.23076922999999999</v>
      </c>
      <c r="E247">
        <v>0.21978022</v>
      </c>
      <c r="F247">
        <v>0.34065933999999998</v>
      </c>
      <c r="G247" s="22">
        <f>+SUM(Table31[[#This Row],[Strong]:[Substancial]])</f>
        <v>0.56043955999999995</v>
      </c>
    </row>
    <row r="249" spans="1:7" x14ac:dyDescent="0.25">
      <c r="A249" s="13" t="s">
        <v>170</v>
      </c>
      <c r="B249" s="11" t="s">
        <v>63</v>
      </c>
      <c r="C249" s="11" t="s">
        <v>62</v>
      </c>
      <c r="D249" s="11" t="s">
        <v>61</v>
      </c>
      <c r="E249" s="11" t="s">
        <v>60</v>
      </c>
      <c r="F249" s="11" t="s">
        <v>59</v>
      </c>
      <c r="G249" s="23" t="s">
        <v>1411</v>
      </c>
    </row>
    <row r="250" spans="1:7" x14ac:dyDescent="0.25">
      <c r="A250" t="s">
        <v>168</v>
      </c>
      <c r="B250">
        <v>4.4247790000000002E-2</v>
      </c>
      <c r="C250">
        <v>9.7345130000000002E-2</v>
      </c>
      <c r="D250">
        <v>4.4247790000000002E-2</v>
      </c>
      <c r="E250">
        <v>0.38053097000000002</v>
      </c>
      <c r="F250">
        <v>0.43362832000000001</v>
      </c>
      <c r="G250" s="1">
        <f>+SUM(Table32[[#This Row],[Strong]:[Substancial]])</f>
        <v>0.81415929000000009</v>
      </c>
    </row>
    <row r="251" spans="1:7" x14ac:dyDescent="0.25">
      <c r="A251" t="s">
        <v>169</v>
      </c>
      <c r="B251">
        <v>3.2653059999999998E-2</v>
      </c>
      <c r="C251">
        <v>0.13469387999999999</v>
      </c>
      <c r="D251">
        <v>6.5306119999999995E-2</v>
      </c>
      <c r="E251">
        <v>0.27755101999999998</v>
      </c>
      <c r="F251">
        <v>0.48979592</v>
      </c>
      <c r="G251" s="1">
        <f>+SUM(Table32[[#This Row],[Strong]:[Substancial]])</f>
        <v>0.76734693999999992</v>
      </c>
    </row>
    <row r="252" spans="1:7" x14ac:dyDescent="0.25">
      <c r="A252" t="s">
        <v>127</v>
      </c>
      <c r="B252">
        <v>0.12765957</v>
      </c>
      <c r="C252">
        <v>0.10638298</v>
      </c>
      <c r="D252">
        <v>0.55319149000000001</v>
      </c>
      <c r="E252">
        <v>8.5106379999999995E-2</v>
      </c>
      <c r="F252">
        <v>0.12765957</v>
      </c>
      <c r="G252" s="1">
        <f>+SUM(Table32[[#This Row],[Strong]:[Substancial]])</f>
        <v>0.21276594999999998</v>
      </c>
    </row>
    <row r="255" spans="1:7" x14ac:dyDescent="0.25">
      <c r="A255" s="13" t="s">
        <v>175</v>
      </c>
      <c r="B255" s="11" t="s">
        <v>63</v>
      </c>
      <c r="C255" s="11" t="s">
        <v>62</v>
      </c>
      <c r="D255" s="11" t="s">
        <v>61</v>
      </c>
      <c r="E255" s="11" t="s">
        <v>60</v>
      </c>
      <c r="F255" s="11" t="s">
        <v>59</v>
      </c>
      <c r="G255" s="23" t="s">
        <v>1411</v>
      </c>
    </row>
    <row r="256" spans="1:7" x14ac:dyDescent="0.25">
      <c r="A256" s="20" t="s">
        <v>1420</v>
      </c>
      <c r="B256">
        <v>4.4444440000000002E-2</v>
      </c>
      <c r="C256">
        <v>6.6666669999999997E-2</v>
      </c>
      <c r="D256">
        <v>4.4444440000000002E-2</v>
      </c>
      <c r="E256">
        <v>0.33333332999999998</v>
      </c>
      <c r="F256">
        <v>0.51111110999999998</v>
      </c>
      <c r="G256" s="22">
        <f>+SUM(Table34[[#This Row],[Strong]:[Substancial]])</f>
        <v>0.84444443999999996</v>
      </c>
    </row>
    <row r="257" spans="1:7" x14ac:dyDescent="0.25">
      <c r="A257" t="s">
        <v>172</v>
      </c>
      <c r="B257">
        <v>3.9130430000000001E-2</v>
      </c>
      <c r="C257">
        <v>9.1304350000000006E-2</v>
      </c>
      <c r="D257">
        <v>7.8260869999999996E-2</v>
      </c>
      <c r="E257">
        <v>0.30434782999999999</v>
      </c>
      <c r="F257">
        <v>0.48695652</v>
      </c>
      <c r="G257" s="22">
        <f>+SUM(Table34[[#This Row],[Strong]:[Substancial]])</f>
        <v>0.79130434999999999</v>
      </c>
    </row>
    <row r="258" spans="1:7" x14ac:dyDescent="0.25">
      <c r="A258" s="20" t="s">
        <v>173</v>
      </c>
      <c r="B258">
        <v>2.2222220000000001E-2</v>
      </c>
      <c r="C258">
        <v>0.15555556000000001</v>
      </c>
      <c r="D258">
        <v>3.3333330000000001E-2</v>
      </c>
      <c r="E258">
        <v>0.3</v>
      </c>
      <c r="F258">
        <v>0.48888889000000002</v>
      </c>
      <c r="G258" s="22">
        <f>+SUM(Table34[[#This Row],[Strong]:[Substancial]])</f>
        <v>0.78888888999999995</v>
      </c>
    </row>
    <row r="259" spans="1:7" x14ac:dyDescent="0.25">
      <c r="A259" t="s">
        <v>174</v>
      </c>
      <c r="B259">
        <v>3.4782609999999999E-2</v>
      </c>
      <c r="C259">
        <v>9.5652169999999995E-2</v>
      </c>
      <c r="D259">
        <v>8.6956519999999995E-2</v>
      </c>
      <c r="E259">
        <v>0.32173912999999998</v>
      </c>
      <c r="F259">
        <v>0.46086957000000001</v>
      </c>
      <c r="G259" s="22">
        <f>+SUM(Table34[[#This Row],[Strong]:[Substancial]])</f>
        <v>0.78260869999999993</v>
      </c>
    </row>
    <row r="260" spans="1:7" x14ac:dyDescent="0.25">
      <c r="A260" t="s">
        <v>171</v>
      </c>
      <c r="B260">
        <v>5.5084750000000002E-2</v>
      </c>
      <c r="C260">
        <v>0.13559321999999999</v>
      </c>
      <c r="D260">
        <v>0.16525424</v>
      </c>
      <c r="E260">
        <v>0.24576271</v>
      </c>
      <c r="F260">
        <v>0.39830507999999998</v>
      </c>
      <c r="G260" s="22">
        <f>+SUM(Table34[[#This Row],[Strong]:[Substancial]])</f>
        <v>0.64406779000000003</v>
      </c>
    </row>
    <row r="261" spans="1:7" x14ac:dyDescent="0.25">
      <c r="A261" s="20"/>
    </row>
    <row r="263" spans="1:7" x14ac:dyDescent="0.25">
      <c r="A263" s="13" t="s">
        <v>185</v>
      </c>
      <c r="B263" s="11" t="s">
        <v>63</v>
      </c>
      <c r="C263" s="11" t="s">
        <v>62</v>
      </c>
      <c r="D263" s="11" t="s">
        <v>61</v>
      </c>
      <c r="E263" s="11" t="s">
        <v>60</v>
      </c>
      <c r="F263" s="11" t="s">
        <v>59</v>
      </c>
      <c r="G263" s="23" t="s">
        <v>1411</v>
      </c>
    </row>
    <row r="264" spans="1:7" x14ac:dyDescent="0.25">
      <c r="A264" t="s">
        <v>8</v>
      </c>
      <c r="B264">
        <v>0</v>
      </c>
      <c r="C264">
        <v>0</v>
      </c>
      <c r="D264">
        <v>0</v>
      </c>
      <c r="E264">
        <v>0</v>
      </c>
      <c r="F264" s="24">
        <v>1</v>
      </c>
      <c r="G264">
        <f>+SUM(Table38[[#This Row],[Strong]:[Substancial]])</f>
        <v>1</v>
      </c>
    </row>
    <row r="265" spans="1:7" x14ac:dyDescent="0.25">
      <c r="A265" t="s">
        <v>16</v>
      </c>
      <c r="B265">
        <v>0</v>
      </c>
      <c r="C265">
        <v>0</v>
      </c>
      <c r="D265">
        <v>0.3333333</v>
      </c>
      <c r="E265">
        <v>0.3333333</v>
      </c>
      <c r="F265">
        <v>0.3333333</v>
      </c>
      <c r="G265">
        <f>+SUM(Table38[[#This Row],[Strong]:[Substancial]])</f>
        <v>0.6666666</v>
      </c>
    </row>
    <row r="266" spans="1:7" x14ac:dyDescent="0.25">
      <c r="A266" t="s">
        <v>17</v>
      </c>
      <c r="B266">
        <v>0</v>
      </c>
      <c r="C266">
        <v>0</v>
      </c>
      <c r="D266">
        <v>0.3333333</v>
      </c>
      <c r="E266">
        <v>0.3333333</v>
      </c>
      <c r="F266">
        <v>0.3333333</v>
      </c>
      <c r="G266">
        <f>+SUM(Table38[[#This Row],[Strong]:[Substancial]])</f>
        <v>0.6666666</v>
      </c>
    </row>
    <row r="267" spans="1:7" x14ac:dyDescent="0.25">
      <c r="A267" t="s">
        <v>18</v>
      </c>
      <c r="B267">
        <v>0</v>
      </c>
      <c r="C267">
        <v>0.3333333</v>
      </c>
      <c r="D267">
        <v>0</v>
      </c>
      <c r="E267">
        <v>0.3333333</v>
      </c>
      <c r="F267">
        <v>0.3333333</v>
      </c>
      <c r="G267">
        <f>+SUM(Table38[[#This Row],[Strong]:[Substancial]])</f>
        <v>0.6666666</v>
      </c>
    </row>
    <row r="268" spans="1:7" x14ac:dyDescent="0.25">
      <c r="A268" t="s">
        <v>15</v>
      </c>
      <c r="B268">
        <v>0</v>
      </c>
      <c r="C268">
        <v>0.25</v>
      </c>
      <c r="D268">
        <v>0.25</v>
      </c>
      <c r="E268">
        <v>0.25</v>
      </c>
      <c r="F268">
        <v>0.25</v>
      </c>
      <c r="G268">
        <f>+SUM(Table38[[#This Row],[Strong]:[Substancial]])</f>
        <v>0.5</v>
      </c>
    </row>
    <row r="269" spans="1:7" x14ac:dyDescent="0.25">
      <c r="A269" t="s">
        <v>20</v>
      </c>
      <c r="B269">
        <v>0</v>
      </c>
      <c r="C269">
        <v>0.25</v>
      </c>
      <c r="D269">
        <v>0.25</v>
      </c>
      <c r="E269">
        <v>0.25</v>
      </c>
      <c r="F269">
        <v>0.25</v>
      </c>
      <c r="G269">
        <f>+SUM(Table38[[#This Row],[Strong]:[Substancial]])</f>
        <v>0.5</v>
      </c>
    </row>
    <row r="270" spans="1:7" x14ac:dyDescent="0.25">
      <c r="A270" s="20" t="s">
        <v>176</v>
      </c>
      <c r="B270">
        <v>0.2</v>
      </c>
      <c r="C270">
        <v>0.2</v>
      </c>
      <c r="D270">
        <v>0.2</v>
      </c>
      <c r="E270">
        <v>0.2</v>
      </c>
      <c r="F270">
        <v>0.2</v>
      </c>
      <c r="G270">
        <f>+SUM(Table38[[#This Row],[Strong]:[Substancial]])</f>
        <v>0.4</v>
      </c>
    </row>
    <row r="271" spans="1:7" x14ac:dyDescent="0.25">
      <c r="A271" s="20" t="s">
        <v>177</v>
      </c>
      <c r="B271">
        <v>0.2</v>
      </c>
      <c r="C271">
        <v>0.2</v>
      </c>
      <c r="D271">
        <v>0.2</v>
      </c>
      <c r="E271">
        <v>0.2</v>
      </c>
      <c r="F271">
        <v>0.2</v>
      </c>
      <c r="G271">
        <f>+SUM(Table38[[#This Row],[Strong]:[Substancial]])</f>
        <v>0.4</v>
      </c>
    </row>
    <row r="272" spans="1:7" x14ac:dyDescent="0.25">
      <c r="A272" t="s">
        <v>178</v>
      </c>
      <c r="B272">
        <v>0.2</v>
      </c>
      <c r="C272">
        <v>0.2</v>
      </c>
      <c r="D272">
        <v>0.2</v>
      </c>
      <c r="E272">
        <v>0.2</v>
      </c>
      <c r="F272">
        <v>0.2</v>
      </c>
      <c r="G272">
        <f>+SUM(Table38[[#This Row],[Strong]:[Substancial]])</f>
        <v>0.4</v>
      </c>
    </row>
    <row r="273" spans="1:7" x14ac:dyDescent="0.25">
      <c r="A273" t="s">
        <v>19</v>
      </c>
      <c r="B273">
        <v>0.2</v>
      </c>
      <c r="C273">
        <v>0.2</v>
      </c>
      <c r="D273">
        <v>0.2</v>
      </c>
      <c r="E273">
        <v>0.2</v>
      </c>
      <c r="F273">
        <v>0.2</v>
      </c>
      <c r="G273">
        <f>+SUM(Table38[[#This Row],[Strong]:[Substancial]])</f>
        <v>0.4</v>
      </c>
    </row>
    <row r="274" spans="1:7" x14ac:dyDescent="0.25">
      <c r="A274" t="s">
        <v>179</v>
      </c>
      <c r="B274">
        <v>0.2</v>
      </c>
      <c r="C274">
        <v>0.2</v>
      </c>
      <c r="D274">
        <v>0.2</v>
      </c>
      <c r="E274">
        <v>0.2</v>
      </c>
      <c r="F274">
        <v>0.2</v>
      </c>
      <c r="G274">
        <f>+SUM(Table38[[#This Row],[Strong]:[Substancial]])</f>
        <v>0.4</v>
      </c>
    </row>
    <row r="275" spans="1:7" x14ac:dyDescent="0.25">
      <c r="A275" t="s">
        <v>180</v>
      </c>
      <c r="B275">
        <v>0.2</v>
      </c>
      <c r="C275">
        <v>0.2</v>
      </c>
      <c r="D275">
        <v>0.2</v>
      </c>
      <c r="E275">
        <v>0.2</v>
      </c>
      <c r="F275">
        <v>0.2</v>
      </c>
      <c r="G275">
        <f>+SUM(Table38[[#This Row],[Strong]:[Substancial]])</f>
        <v>0.4</v>
      </c>
    </row>
    <row r="276" spans="1:7" x14ac:dyDescent="0.25">
      <c r="A276" t="s">
        <v>181</v>
      </c>
      <c r="B276">
        <v>0.2</v>
      </c>
      <c r="C276">
        <v>0.2</v>
      </c>
      <c r="D276">
        <v>0.2</v>
      </c>
      <c r="E276">
        <v>0.2</v>
      </c>
      <c r="F276">
        <v>0.2</v>
      </c>
      <c r="G276">
        <f>+SUM(Table38[[#This Row],[Strong]:[Substancial]])</f>
        <v>0.4</v>
      </c>
    </row>
    <row r="277" spans="1:7" x14ac:dyDescent="0.25">
      <c r="A277" t="s">
        <v>182</v>
      </c>
      <c r="B277">
        <v>0.2</v>
      </c>
      <c r="C277">
        <v>0.2</v>
      </c>
      <c r="D277">
        <v>0.2</v>
      </c>
      <c r="E277">
        <v>0.2</v>
      </c>
      <c r="F277">
        <v>0.2</v>
      </c>
      <c r="G277">
        <f>+SUM(Table38[[#This Row],[Strong]:[Substancial]])</f>
        <v>0.4</v>
      </c>
    </row>
    <row r="278" spans="1:7" x14ac:dyDescent="0.25">
      <c r="A278" t="s">
        <v>183</v>
      </c>
      <c r="B278">
        <v>0.2</v>
      </c>
      <c r="C278">
        <v>0.2</v>
      </c>
      <c r="D278">
        <v>0.2</v>
      </c>
      <c r="E278">
        <v>0.2</v>
      </c>
      <c r="F278">
        <v>0.2</v>
      </c>
      <c r="G278">
        <f>+SUM(Table38[[#This Row],[Strong]:[Substancial]])</f>
        <v>0.4</v>
      </c>
    </row>
    <row r="279" spans="1:7" x14ac:dyDescent="0.25">
      <c r="A279" s="20" t="s">
        <v>184</v>
      </c>
      <c r="B279">
        <v>0.2</v>
      </c>
      <c r="C279">
        <v>0.2</v>
      </c>
      <c r="D279">
        <v>0.2</v>
      </c>
      <c r="E279">
        <v>0.2</v>
      </c>
      <c r="F279">
        <v>0.2</v>
      </c>
      <c r="G279">
        <f>+SUM(Table38[[#This Row],[Strong]:[Substancial]])</f>
        <v>0.4</v>
      </c>
    </row>
    <row r="280" spans="1:7" x14ac:dyDescent="0.25">
      <c r="A280" t="s">
        <v>14</v>
      </c>
      <c r="B280">
        <v>0.2</v>
      </c>
      <c r="C280">
        <v>0.2</v>
      </c>
      <c r="D280">
        <v>0.2</v>
      </c>
      <c r="E280">
        <v>0.2</v>
      </c>
      <c r="F280">
        <v>0.2</v>
      </c>
      <c r="G280">
        <f>+SUM(Table38[[#This Row],[Strong]:[Substancial]])</f>
        <v>0.4</v>
      </c>
    </row>
    <row r="282" spans="1:7" x14ac:dyDescent="0.25">
      <c r="A282" s="13" t="s">
        <v>193</v>
      </c>
      <c r="B282" s="11" t="s">
        <v>63</v>
      </c>
      <c r="C282" s="11" t="s">
        <v>62</v>
      </c>
      <c r="D282" s="11" t="s">
        <v>61</v>
      </c>
      <c r="E282" s="11" t="s">
        <v>60</v>
      </c>
      <c r="F282" s="11" t="s">
        <v>59</v>
      </c>
      <c r="G282" s="23" t="s">
        <v>1411</v>
      </c>
    </row>
    <row r="283" spans="1:7" x14ac:dyDescent="0.25">
      <c r="A283" t="s">
        <v>188</v>
      </c>
      <c r="B283">
        <v>2.2727270000000001E-2</v>
      </c>
      <c r="C283">
        <v>2.2727270000000001E-2</v>
      </c>
      <c r="D283">
        <v>9.0909089999999998E-2</v>
      </c>
      <c r="E283">
        <v>0.31818182</v>
      </c>
      <c r="F283">
        <v>0.54545454999999998</v>
      </c>
      <c r="G283">
        <f>+SUM(Table39[[#This Row],[Strong]:[Substancial]])</f>
        <v>0.86363637000000004</v>
      </c>
    </row>
    <row r="284" spans="1:7" x14ac:dyDescent="0.25">
      <c r="A284" t="s">
        <v>191</v>
      </c>
      <c r="B284">
        <v>1.851852E-2</v>
      </c>
      <c r="C284">
        <v>5.5555559999999997E-2</v>
      </c>
      <c r="D284">
        <v>0.14814815000000001</v>
      </c>
      <c r="E284">
        <v>0.22222222</v>
      </c>
      <c r="F284">
        <v>0.55555555999999995</v>
      </c>
      <c r="G284">
        <f>+SUM(Table39[[#This Row],[Strong]:[Substancial]])</f>
        <v>0.77777777999999997</v>
      </c>
    </row>
    <row r="285" spans="1:7" x14ac:dyDescent="0.25">
      <c r="A285" t="s">
        <v>186</v>
      </c>
      <c r="B285">
        <v>6.3829789999999997E-2</v>
      </c>
      <c r="C285">
        <v>4.2553189999999998E-2</v>
      </c>
      <c r="D285">
        <v>0.14893617000000001</v>
      </c>
      <c r="E285">
        <v>0.34042552999999998</v>
      </c>
      <c r="F285">
        <v>0.40425531999999997</v>
      </c>
      <c r="G285">
        <f>+SUM(Table39[[#This Row],[Strong]:[Substancial]])</f>
        <v>0.74468084999999995</v>
      </c>
    </row>
    <row r="286" spans="1:7" x14ac:dyDescent="0.25">
      <c r="A286" t="s">
        <v>189</v>
      </c>
      <c r="B286">
        <v>1.3513509999999999E-2</v>
      </c>
      <c r="C286">
        <v>9.4594590000000006E-2</v>
      </c>
      <c r="D286">
        <v>0.14864864999999999</v>
      </c>
      <c r="E286">
        <v>0.32432432</v>
      </c>
      <c r="F286">
        <v>0.41891891999999997</v>
      </c>
      <c r="G286">
        <f>+SUM(Table39[[#This Row],[Strong]:[Substancial]])</f>
        <v>0.74324323999999997</v>
      </c>
    </row>
    <row r="287" spans="1:7" x14ac:dyDescent="0.25">
      <c r="A287" t="s">
        <v>192</v>
      </c>
      <c r="B287">
        <v>8.8235289999999994E-2</v>
      </c>
      <c r="C287">
        <v>0.11764706</v>
      </c>
      <c r="D287">
        <v>7.3529410000000003E-2</v>
      </c>
      <c r="E287">
        <v>0.32352941000000002</v>
      </c>
      <c r="F287">
        <v>0.39705881999999998</v>
      </c>
      <c r="G287">
        <f>+SUM(Table39[[#This Row],[Strong]:[Substancial]])</f>
        <v>0.72058822999999994</v>
      </c>
    </row>
    <row r="288" spans="1:7" x14ac:dyDescent="0.25">
      <c r="A288" t="s">
        <v>187</v>
      </c>
      <c r="B288">
        <v>4.6511629999999998E-2</v>
      </c>
      <c r="C288">
        <v>0.10852713</v>
      </c>
      <c r="D288">
        <v>0.13953488</v>
      </c>
      <c r="E288">
        <v>0.27906976999999999</v>
      </c>
      <c r="F288">
        <v>0.42635658999999998</v>
      </c>
      <c r="G288">
        <f>+SUM(Table39[[#This Row],[Strong]:[Substancial]])</f>
        <v>0.70542635999999992</v>
      </c>
    </row>
    <row r="289" spans="1:7" x14ac:dyDescent="0.25">
      <c r="A289" t="s">
        <v>190</v>
      </c>
      <c r="B289">
        <v>5.0505050000000003E-2</v>
      </c>
      <c r="C289">
        <v>0.11784512</v>
      </c>
      <c r="D289">
        <v>0.13468013000000001</v>
      </c>
      <c r="E289">
        <v>0.25925925999999999</v>
      </c>
      <c r="F289">
        <v>0.43771043999999998</v>
      </c>
      <c r="G289">
        <f>+SUM(Table39[[#This Row],[Strong]:[Substancial]])</f>
        <v>0.69696969999999991</v>
      </c>
    </row>
    <row r="290" spans="1:7" x14ac:dyDescent="0.25">
      <c r="A290" t="s">
        <v>129</v>
      </c>
      <c r="B290">
        <v>0</v>
      </c>
      <c r="C290">
        <v>0.33333332999999998</v>
      </c>
      <c r="D290">
        <v>0</v>
      </c>
      <c r="E290">
        <v>0</v>
      </c>
      <c r="F290">
        <v>0.66666667000000002</v>
      </c>
      <c r="G290">
        <f>+SUM(Table39[[#This Row],[Strong]:[Substancial]])</f>
        <v>0.66666667000000002</v>
      </c>
    </row>
    <row r="292" spans="1:7" x14ac:dyDescent="0.25">
      <c r="A292" s="20" t="s">
        <v>195</v>
      </c>
      <c r="B292" t="s">
        <v>63</v>
      </c>
      <c r="C292" t="s">
        <v>62</v>
      </c>
      <c r="D292" t="s">
        <v>61</v>
      </c>
      <c r="E292" t="s">
        <v>60</v>
      </c>
      <c r="F292" t="s">
        <v>59</v>
      </c>
      <c r="G292" t="s">
        <v>1411</v>
      </c>
    </row>
    <row r="293" spans="1:7" x14ac:dyDescent="0.25">
      <c r="A293" t="s">
        <v>21</v>
      </c>
      <c r="B293">
        <v>0.10344828</v>
      </c>
      <c r="C293">
        <v>3.4482760000000001E-2</v>
      </c>
      <c r="D293">
        <v>0</v>
      </c>
      <c r="E293">
        <v>0.37931034000000002</v>
      </c>
      <c r="F293">
        <v>0.48275862000000003</v>
      </c>
      <c r="G293">
        <f>+SUM(Table40[[#This Row],[Strong]:[Substancial]])</f>
        <v>0.86206896</v>
      </c>
    </row>
    <row r="294" spans="1:7" x14ac:dyDescent="0.25">
      <c r="A294" t="s">
        <v>23</v>
      </c>
      <c r="B294">
        <v>2.666667E-2</v>
      </c>
      <c r="C294">
        <v>9.3333330000000006E-2</v>
      </c>
      <c r="D294">
        <v>0.10666667000000001</v>
      </c>
      <c r="E294">
        <v>0.37333333000000002</v>
      </c>
      <c r="F294">
        <v>0.4</v>
      </c>
      <c r="G294">
        <f>+SUM(Table40[[#This Row],[Strong]:[Substancial]])</f>
        <v>0.77333333000000004</v>
      </c>
    </row>
    <row r="295" spans="1:7" x14ac:dyDescent="0.25">
      <c r="A295" t="s">
        <v>28</v>
      </c>
      <c r="B295">
        <v>3.6697250000000001E-2</v>
      </c>
      <c r="C295">
        <v>0.12844037</v>
      </c>
      <c r="D295">
        <v>8.2568810000000006E-2</v>
      </c>
      <c r="E295">
        <v>0.31192660999999999</v>
      </c>
      <c r="F295">
        <v>0.44036697000000002</v>
      </c>
      <c r="G295">
        <f>+SUM(Table40[[#This Row],[Strong]:[Substancial]])</f>
        <v>0.75229358000000002</v>
      </c>
    </row>
    <row r="296" spans="1:7" x14ac:dyDescent="0.25">
      <c r="A296" t="s">
        <v>25</v>
      </c>
      <c r="B296">
        <v>3.474903E-2</v>
      </c>
      <c r="C296">
        <v>0.13127412999999999</v>
      </c>
      <c r="D296">
        <v>0.11196911</v>
      </c>
      <c r="E296">
        <v>0.27799227999999998</v>
      </c>
      <c r="F296">
        <v>0.44401543999999998</v>
      </c>
      <c r="G296">
        <f>+SUM(Table40[[#This Row],[Strong]:[Substancial]])</f>
        <v>0.72200771999999991</v>
      </c>
    </row>
    <row r="297" spans="1:7" x14ac:dyDescent="0.25">
      <c r="A297" t="s">
        <v>24</v>
      </c>
      <c r="B297">
        <v>4.8076920000000002E-2</v>
      </c>
      <c r="C297">
        <v>0.12980769</v>
      </c>
      <c r="D297">
        <v>0.10576923000000001</v>
      </c>
      <c r="E297">
        <v>0.26923077000000001</v>
      </c>
      <c r="F297">
        <v>0.44711538000000001</v>
      </c>
      <c r="G297">
        <f>+SUM(Table40[[#This Row],[Strong]:[Substancial]])</f>
        <v>0.71634615000000001</v>
      </c>
    </row>
    <row r="298" spans="1:7" x14ac:dyDescent="0.25">
      <c r="A298" t="s">
        <v>194</v>
      </c>
      <c r="B298">
        <v>2.0618560000000001E-2</v>
      </c>
      <c r="C298">
        <v>0.15463917999999999</v>
      </c>
      <c r="D298">
        <v>0.11340206</v>
      </c>
      <c r="E298">
        <v>0.28865979000000003</v>
      </c>
      <c r="F298">
        <v>0.42268041000000001</v>
      </c>
      <c r="G298">
        <f>+SUM(Table40[[#This Row],[Strong]:[Substancial]])</f>
        <v>0.71134019999999998</v>
      </c>
    </row>
    <row r="299" spans="1:7" x14ac:dyDescent="0.25">
      <c r="A299" t="s">
        <v>27</v>
      </c>
      <c r="B299">
        <v>5.8201059999999999E-2</v>
      </c>
      <c r="C299">
        <v>0.13227512999999999</v>
      </c>
      <c r="D299">
        <v>0.10582011</v>
      </c>
      <c r="E299">
        <v>0.25396825000000001</v>
      </c>
      <c r="F299">
        <v>0.44973544999999998</v>
      </c>
      <c r="G299">
        <f>+SUM(Table40[[#This Row],[Strong]:[Substancial]])</f>
        <v>0.70370369999999993</v>
      </c>
    </row>
    <row r="300" spans="1:7" x14ac:dyDescent="0.25">
      <c r="A300" t="s">
        <v>29</v>
      </c>
      <c r="B300">
        <v>5.9113300000000001E-2</v>
      </c>
      <c r="C300">
        <v>0.11330049</v>
      </c>
      <c r="D300">
        <v>0.13793103000000001</v>
      </c>
      <c r="E300">
        <v>0.27093595999999998</v>
      </c>
      <c r="F300">
        <v>0.41871921000000001</v>
      </c>
      <c r="G300">
        <f>+SUM(Table40[[#This Row],[Strong]:[Substancial]])</f>
        <v>0.68965516999999998</v>
      </c>
    </row>
    <row r="301" spans="1:7" x14ac:dyDescent="0.25">
      <c r="A301" t="s">
        <v>26</v>
      </c>
      <c r="B301">
        <v>6.25E-2</v>
      </c>
      <c r="C301">
        <v>0.125</v>
      </c>
      <c r="D301">
        <v>0.125</v>
      </c>
      <c r="E301">
        <v>0.34375</v>
      </c>
      <c r="F301">
        <v>0.34375</v>
      </c>
      <c r="G301">
        <f>+SUM(Table40[[#This Row],[Strong]:[Substancial]])</f>
        <v>0.6875</v>
      </c>
    </row>
    <row r="302" spans="1:7" x14ac:dyDescent="0.25">
      <c r="A302" t="s">
        <v>22</v>
      </c>
      <c r="B302">
        <v>5.6603769999999998E-2</v>
      </c>
      <c r="C302">
        <v>0.13207547</v>
      </c>
      <c r="D302">
        <v>0.14150942999999999</v>
      </c>
      <c r="E302">
        <v>0.27358491000000001</v>
      </c>
      <c r="F302">
        <v>0.39622642000000002</v>
      </c>
      <c r="G302">
        <f>+SUM(Table40[[#This Row],[Strong]:[Substancial]])</f>
        <v>0.66981133000000004</v>
      </c>
    </row>
    <row r="303" spans="1:7" x14ac:dyDescent="0.25">
      <c r="A303" t="s">
        <v>129</v>
      </c>
      <c r="B303">
        <v>0.10256410000000001</v>
      </c>
      <c r="C303">
        <v>7.6923080000000005E-2</v>
      </c>
      <c r="D303">
        <v>0.17948718</v>
      </c>
      <c r="E303">
        <v>0.20512821000000001</v>
      </c>
      <c r="F303">
        <v>0.43589744000000002</v>
      </c>
      <c r="G303">
        <f>+SUM(Table40[[#This Row],[Strong]:[Substancial]])</f>
        <v>0.64102565</v>
      </c>
    </row>
    <row r="305" spans="1:7" x14ac:dyDescent="0.25">
      <c r="A305" s="20"/>
    </row>
    <row r="306" spans="1:7" x14ac:dyDescent="0.25">
      <c r="A306" t="s">
        <v>1421</v>
      </c>
      <c r="B306" t="s">
        <v>63</v>
      </c>
      <c r="C306" t="s">
        <v>62</v>
      </c>
      <c r="D306" t="s">
        <v>61</v>
      </c>
      <c r="E306" t="s">
        <v>60</v>
      </c>
      <c r="F306" t="s">
        <v>59</v>
      </c>
      <c r="G306" t="s">
        <v>1411</v>
      </c>
    </row>
    <row r="307" spans="1:7" x14ac:dyDescent="0.25">
      <c r="A307" t="s">
        <v>39</v>
      </c>
      <c r="B307">
        <v>0.125</v>
      </c>
      <c r="C307">
        <v>0</v>
      </c>
      <c r="D307">
        <v>0</v>
      </c>
      <c r="E307">
        <v>0.5</v>
      </c>
      <c r="F307">
        <v>0.375</v>
      </c>
      <c r="G307">
        <f>+SUM(Table41[[#This Row],[Strong]:[Substancial]])</f>
        <v>0.875</v>
      </c>
    </row>
    <row r="308" spans="1:7" x14ac:dyDescent="0.25">
      <c r="A308" t="s">
        <v>36</v>
      </c>
      <c r="B308">
        <v>4.3478259999999998E-2</v>
      </c>
      <c r="C308">
        <v>4.3478259999999998E-2</v>
      </c>
      <c r="D308">
        <v>4.3478259999999998E-2</v>
      </c>
      <c r="E308">
        <v>0.39130435000000002</v>
      </c>
      <c r="F308">
        <v>0.47826087</v>
      </c>
      <c r="G308">
        <f>+SUM(Table41[[#This Row],[Strong]:[Substancial]])</f>
        <v>0.86956522000000003</v>
      </c>
    </row>
    <row r="309" spans="1:7" x14ac:dyDescent="0.25">
      <c r="A309" t="s">
        <v>8</v>
      </c>
      <c r="B309">
        <v>0</v>
      </c>
      <c r="C309">
        <v>0.14285713999999999</v>
      </c>
      <c r="D309">
        <v>0</v>
      </c>
      <c r="E309">
        <v>0.5</v>
      </c>
      <c r="F309">
        <v>0.35714286000000001</v>
      </c>
      <c r="G309">
        <f>+SUM(Table41[[#This Row],[Strong]:[Substancial]])</f>
        <v>0.85714285999999995</v>
      </c>
    </row>
    <row r="310" spans="1:7" x14ac:dyDescent="0.25">
      <c r="A310" t="s">
        <v>40</v>
      </c>
      <c r="B310">
        <v>2.7777779999999998E-2</v>
      </c>
      <c r="C310">
        <v>0.16666666999999999</v>
      </c>
      <c r="D310">
        <v>0</v>
      </c>
      <c r="E310">
        <v>0.30555556</v>
      </c>
      <c r="F310">
        <v>0.5</v>
      </c>
      <c r="G310">
        <f>+SUM(Table41[[#This Row],[Strong]:[Substancial]])</f>
        <v>0.80555555999999995</v>
      </c>
    </row>
    <row r="311" spans="1:7" x14ac:dyDescent="0.25">
      <c r="A311" t="s">
        <v>34</v>
      </c>
      <c r="B311">
        <v>7.6923080000000005E-2</v>
      </c>
      <c r="C311">
        <v>7.6923080000000005E-2</v>
      </c>
      <c r="D311">
        <v>7.6923080000000005E-2</v>
      </c>
      <c r="E311">
        <v>0.46153845999999998</v>
      </c>
      <c r="F311">
        <v>0.30769231000000002</v>
      </c>
      <c r="G311">
        <f>+SUM(Table41[[#This Row],[Strong]:[Substancial]])</f>
        <v>0.76923077000000006</v>
      </c>
    </row>
    <row r="312" spans="1:7" x14ac:dyDescent="0.25">
      <c r="A312" t="s">
        <v>33</v>
      </c>
      <c r="B312">
        <v>0</v>
      </c>
      <c r="C312">
        <v>8.3333329999999997E-2</v>
      </c>
      <c r="D312">
        <v>0.16666666999999999</v>
      </c>
      <c r="E312">
        <v>0.25</v>
      </c>
      <c r="F312">
        <v>0.5</v>
      </c>
      <c r="G312">
        <f>+SUM(Table41[[#This Row],[Strong]:[Substancial]])</f>
        <v>0.75</v>
      </c>
    </row>
    <row r="313" spans="1:7" x14ac:dyDescent="0.25">
      <c r="A313" t="s">
        <v>196</v>
      </c>
      <c r="B313">
        <v>4.6511629999999998E-2</v>
      </c>
      <c r="C313">
        <v>0.13953488</v>
      </c>
      <c r="D313">
        <v>0.13953488</v>
      </c>
      <c r="E313">
        <v>0.16279070000000001</v>
      </c>
      <c r="F313">
        <v>0.51162790999999996</v>
      </c>
      <c r="G313">
        <f>+SUM(Table41[[#This Row],[Strong]:[Substancial]])</f>
        <v>0.67441861000000003</v>
      </c>
    </row>
    <row r="314" spans="1:7" x14ac:dyDescent="0.25">
      <c r="A314" t="s">
        <v>41</v>
      </c>
      <c r="B314">
        <v>0.11111111</v>
      </c>
      <c r="C314">
        <v>0</v>
      </c>
      <c r="D314">
        <v>0.22222222</v>
      </c>
      <c r="E314">
        <v>0.11111111</v>
      </c>
      <c r="F314">
        <v>0.55555555999999995</v>
      </c>
      <c r="G314">
        <f>+SUM(Table41[[#This Row],[Strong]:[Substancial]])</f>
        <v>0.66666666999999991</v>
      </c>
    </row>
    <row r="315" spans="1:7" x14ac:dyDescent="0.25">
      <c r="A315" t="s">
        <v>42</v>
      </c>
      <c r="B315">
        <v>4.3478259999999998E-2</v>
      </c>
      <c r="C315">
        <v>0.17391303999999999</v>
      </c>
      <c r="D315">
        <v>0.14492753999999999</v>
      </c>
      <c r="E315">
        <v>0.21739130000000001</v>
      </c>
      <c r="F315">
        <v>0.42028986000000002</v>
      </c>
      <c r="G315">
        <f>+SUM(Table41[[#This Row],[Strong]:[Substancial]])</f>
        <v>0.63768116000000008</v>
      </c>
    </row>
    <row r="316" spans="1:7" x14ac:dyDescent="0.25">
      <c r="A316" t="s">
        <v>43</v>
      </c>
      <c r="B316">
        <v>7.4074070000000006E-2</v>
      </c>
      <c r="C316">
        <v>0.11111111</v>
      </c>
      <c r="D316">
        <v>0.18518519</v>
      </c>
      <c r="E316">
        <v>0.25925925999999999</v>
      </c>
      <c r="F316">
        <v>0.37037037</v>
      </c>
      <c r="G316">
        <f>+SUM(Table41[[#This Row],[Strong]:[Substancial]])</f>
        <v>0.62962962999999994</v>
      </c>
    </row>
    <row r="317" spans="1:7" x14ac:dyDescent="0.25">
      <c r="A317" t="s">
        <v>37</v>
      </c>
      <c r="B317">
        <v>2.8571429999999998E-2</v>
      </c>
      <c r="C317">
        <v>0.25714285999999997</v>
      </c>
      <c r="D317">
        <v>8.5714289999999999E-2</v>
      </c>
      <c r="E317">
        <v>0.17142857</v>
      </c>
      <c r="F317">
        <v>0.45714285999999998</v>
      </c>
      <c r="G317">
        <f>+SUM(Table41[[#This Row],[Strong]:[Substancial]])</f>
        <v>0.62857143000000004</v>
      </c>
    </row>
    <row r="318" spans="1:7" x14ac:dyDescent="0.25">
      <c r="A318" t="s">
        <v>35</v>
      </c>
      <c r="B318">
        <v>9.8039219999999996E-2</v>
      </c>
      <c r="C318">
        <v>0.19607843</v>
      </c>
      <c r="D318">
        <v>9.8039219999999996E-2</v>
      </c>
      <c r="E318">
        <v>0.27450980000000003</v>
      </c>
      <c r="F318">
        <v>0.33333332999999998</v>
      </c>
      <c r="G318">
        <f>+SUM(Table41[[#This Row],[Strong]:[Substancial]])</f>
        <v>0.60784313000000001</v>
      </c>
    </row>
    <row r="319" spans="1:7" x14ac:dyDescent="0.25">
      <c r="A319" t="s">
        <v>45</v>
      </c>
      <c r="B319">
        <v>0</v>
      </c>
      <c r="C319">
        <v>0.27272727000000002</v>
      </c>
      <c r="D319">
        <v>0.18181818</v>
      </c>
      <c r="E319">
        <v>0.27272727000000002</v>
      </c>
      <c r="F319">
        <v>0.27272727000000002</v>
      </c>
      <c r="G319">
        <f>+SUM(Table41[[#This Row],[Strong]:[Substancial]])</f>
        <v>0.54545454000000004</v>
      </c>
    </row>
    <row r="320" spans="1:7" x14ac:dyDescent="0.25">
      <c r="A320" t="s">
        <v>44</v>
      </c>
      <c r="B320">
        <v>0.25</v>
      </c>
      <c r="C320">
        <v>6.25E-2</v>
      </c>
      <c r="D320">
        <v>0.1875</v>
      </c>
      <c r="E320">
        <v>0.125</v>
      </c>
      <c r="F320">
        <v>0.375</v>
      </c>
      <c r="G320">
        <f>+SUM(Table41[[#This Row],[Strong]:[Substancial]])</f>
        <v>0.5</v>
      </c>
    </row>
    <row r="321" spans="1:7" x14ac:dyDescent="0.25">
      <c r="A321" t="s">
        <v>38</v>
      </c>
      <c r="B321">
        <v>0</v>
      </c>
      <c r="C321">
        <v>0.33333332999999998</v>
      </c>
      <c r="D321">
        <v>0.33333332999999998</v>
      </c>
      <c r="E321">
        <v>0.16666666999999999</v>
      </c>
      <c r="F321">
        <v>0.16666666999999999</v>
      </c>
      <c r="G321">
        <f>+SUM(Table41[[#This Row],[Strong]:[Substancial]])</f>
        <v>0.33333333999999998</v>
      </c>
    </row>
    <row r="323" spans="1:7" x14ac:dyDescent="0.25">
      <c r="A323" s="13" t="s">
        <v>197</v>
      </c>
      <c r="B323" s="11" t="s">
        <v>63</v>
      </c>
      <c r="C323" s="11" t="s">
        <v>62</v>
      </c>
      <c r="D323" s="11" t="s">
        <v>61</v>
      </c>
      <c r="E323" s="11" t="s">
        <v>60</v>
      </c>
      <c r="F323" s="11" t="s">
        <v>59</v>
      </c>
      <c r="G323" s="23" t="s">
        <v>1411</v>
      </c>
    </row>
    <row r="324" spans="1:7" x14ac:dyDescent="0.25">
      <c r="A324" t="s">
        <v>113</v>
      </c>
      <c r="B324">
        <v>2.5316459999999999E-2</v>
      </c>
      <c r="C324">
        <v>3.7974679999999997E-2</v>
      </c>
      <c r="D324">
        <v>5.0632910000000003E-2</v>
      </c>
      <c r="E324">
        <v>0.62025315999999997</v>
      </c>
      <c r="F324">
        <v>0.26582277999999998</v>
      </c>
      <c r="G324">
        <f>+SUM(Table42[[#This Row],[Strong]:[Substancial]])</f>
        <v>0.88607594000000001</v>
      </c>
    </row>
    <row r="325" spans="1:7" x14ac:dyDescent="0.25">
      <c r="A325" t="s">
        <v>110</v>
      </c>
      <c r="B325">
        <v>3.1645569999999998E-2</v>
      </c>
      <c r="C325">
        <v>0.10126582000000001</v>
      </c>
      <c r="D325">
        <v>5.6962029999999997E-2</v>
      </c>
      <c r="E325">
        <v>0.24050632999999999</v>
      </c>
      <c r="F325">
        <v>0.56962025000000005</v>
      </c>
      <c r="G325">
        <f>+SUM(Table42[[#This Row],[Strong]:[Substancial]])</f>
        <v>0.81012658000000004</v>
      </c>
    </row>
    <row r="326" spans="1:7" x14ac:dyDescent="0.25">
      <c r="A326" t="s">
        <v>111</v>
      </c>
      <c r="B326">
        <v>0.125</v>
      </c>
      <c r="C326">
        <v>0.125</v>
      </c>
      <c r="D326">
        <v>0.125</v>
      </c>
      <c r="E326">
        <v>0.125</v>
      </c>
      <c r="F326">
        <v>0.5</v>
      </c>
      <c r="G326">
        <f>+SUM(Table42[[#This Row],[Strong]:[Substancial]])</f>
        <v>0.625</v>
      </c>
    </row>
    <row r="327" spans="1:7" x14ac:dyDescent="0.25">
      <c r="A327" t="s">
        <v>112</v>
      </c>
      <c r="B327">
        <v>6.1224489999999999E-2</v>
      </c>
      <c r="C327">
        <v>0.22448979999999999</v>
      </c>
      <c r="D327">
        <v>0.26530611999999998</v>
      </c>
      <c r="E327">
        <v>0.10204082</v>
      </c>
      <c r="F327">
        <v>0.34693878</v>
      </c>
      <c r="G327">
        <f>+SUM(Table42[[#This Row],[Strong]:[Substancial]])</f>
        <v>0.44897960000000003</v>
      </c>
    </row>
    <row r="328" spans="1:7" x14ac:dyDescent="0.25">
      <c r="A328" t="s">
        <v>114</v>
      </c>
      <c r="B328">
        <v>0.25</v>
      </c>
      <c r="C328">
        <v>0</v>
      </c>
      <c r="D328">
        <v>0.375</v>
      </c>
      <c r="E328">
        <v>0.125</v>
      </c>
      <c r="F328">
        <v>0.25</v>
      </c>
      <c r="G328">
        <f>+SUM(Table42[[#This Row],[Strong]:[Substancial]])</f>
        <v>0.375</v>
      </c>
    </row>
    <row r="330" spans="1:7" x14ac:dyDescent="0.25">
      <c r="A330" s="13" t="s">
        <v>198</v>
      </c>
      <c r="B330" s="11" t="s">
        <v>63</v>
      </c>
      <c r="C330" s="11" t="s">
        <v>62</v>
      </c>
      <c r="D330" s="11" t="s">
        <v>61</v>
      </c>
      <c r="E330" s="11" t="s">
        <v>60</v>
      </c>
      <c r="F330" s="11" t="s">
        <v>59</v>
      </c>
      <c r="G330" s="23" t="s">
        <v>1411</v>
      </c>
    </row>
    <row r="331" spans="1:7" x14ac:dyDescent="0.25">
      <c r="A331" t="s">
        <v>113</v>
      </c>
      <c r="B331">
        <v>2.459016E-2</v>
      </c>
      <c r="C331">
        <v>7.3770489999999994E-2</v>
      </c>
      <c r="D331">
        <v>4.0983609999999997E-2</v>
      </c>
      <c r="E331">
        <v>0.50819672000000005</v>
      </c>
      <c r="F331">
        <v>0.35245902000000001</v>
      </c>
      <c r="G331">
        <f>+SUM(Table43[[#This Row],[Strong]:[Substancial]])</f>
        <v>0.86065574000000011</v>
      </c>
    </row>
    <row r="332" spans="1:7" x14ac:dyDescent="0.25">
      <c r="A332" t="s">
        <v>110</v>
      </c>
      <c r="B332">
        <v>3.488372E-2</v>
      </c>
      <c r="C332">
        <v>0.14534884000000001</v>
      </c>
      <c r="D332">
        <v>8.7209300000000003E-2</v>
      </c>
      <c r="E332">
        <v>0.19186047000000001</v>
      </c>
      <c r="F332">
        <v>0.54069767000000002</v>
      </c>
      <c r="G332">
        <f>+SUM(Table43[[#This Row],[Strong]:[Substancial]])</f>
        <v>0.73255814000000008</v>
      </c>
    </row>
    <row r="333" spans="1:7" x14ac:dyDescent="0.25">
      <c r="A333" t="s">
        <v>112</v>
      </c>
      <c r="B333">
        <v>9.0909089999999998E-2</v>
      </c>
      <c r="C333">
        <v>0.18181818</v>
      </c>
      <c r="D333">
        <v>0.30909091</v>
      </c>
      <c r="E333">
        <v>0.10909091</v>
      </c>
      <c r="F333">
        <v>0.30909091</v>
      </c>
      <c r="G333">
        <f>+SUM(Table43[[#This Row],[Strong]:[Substancial]])</f>
        <v>0.41818181999999998</v>
      </c>
    </row>
    <row r="334" spans="1:7" x14ac:dyDescent="0.25">
      <c r="A334" t="s">
        <v>114</v>
      </c>
      <c r="B334">
        <v>0.2</v>
      </c>
      <c r="C334">
        <v>0</v>
      </c>
      <c r="D334">
        <v>0.4</v>
      </c>
      <c r="E334">
        <v>0</v>
      </c>
      <c r="F334">
        <v>0.4</v>
      </c>
      <c r="G334">
        <f>+SUM(Table43[[#This Row],[Strong]:[Substancial]])</f>
        <v>0.4</v>
      </c>
    </row>
    <row r="335" spans="1:7" x14ac:dyDescent="0.25">
      <c r="A335" t="s">
        <v>111</v>
      </c>
      <c r="B335">
        <v>0.23076922999999999</v>
      </c>
      <c r="C335">
        <v>0</v>
      </c>
      <c r="D335">
        <v>0.46153845999999998</v>
      </c>
      <c r="E335">
        <v>0</v>
      </c>
      <c r="F335">
        <v>0.30769231000000002</v>
      </c>
      <c r="G335">
        <f>+SUM(Table43[[#This Row],[Strong]:[Substancial]])</f>
        <v>0.30769231000000002</v>
      </c>
    </row>
    <row r="337" spans="1:7" x14ac:dyDescent="0.25">
      <c r="A337" s="13" t="s">
        <v>211</v>
      </c>
      <c r="B337" s="11" t="s">
        <v>63</v>
      </c>
      <c r="C337" s="11" t="s">
        <v>62</v>
      </c>
      <c r="D337" s="11" t="s">
        <v>61</v>
      </c>
      <c r="E337" s="11" t="s">
        <v>60</v>
      </c>
      <c r="F337" s="11" t="s">
        <v>59</v>
      </c>
      <c r="G337" s="23" t="s">
        <v>1411</v>
      </c>
    </row>
    <row r="338" spans="1:7" x14ac:dyDescent="0.25">
      <c r="A338" s="8" t="s">
        <v>210</v>
      </c>
      <c r="B338">
        <v>0</v>
      </c>
      <c r="C338">
        <v>0.2</v>
      </c>
      <c r="D338">
        <v>0</v>
      </c>
      <c r="E338">
        <v>0.4</v>
      </c>
      <c r="F338">
        <v>0.4</v>
      </c>
      <c r="G338" s="25">
        <f>+SUM(Tabla44[[#This Row],[Strong]:[Substancial]])</f>
        <v>0.8</v>
      </c>
    </row>
    <row r="339" spans="1:7" x14ac:dyDescent="0.25">
      <c r="A339" s="15" t="s">
        <v>205</v>
      </c>
      <c r="B339">
        <v>5.4054049999999999E-2</v>
      </c>
      <c r="C339">
        <v>0.18918919000000001</v>
      </c>
      <c r="D339">
        <v>0</v>
      </c>
      <c r="E339">
        <v>0.21621621999999999</v>
      </c>
      <c r="F339">
        <v>0.54054053999999996</v>
      </c>
      <c r="G339">
        <f>+SUM(Tabla44[[#This Row],[Strong]:[Substancial]])</f>
        <v>0.75675675999999992</v>
      </c>
    </row>
    <row r="340" spans="1:7" x14ac:dyDescent="0.25">
      <c r="A340" s="15" t="s">
        <v>209</v>
      </c>
      <c r="B340">
        <v>6.0606060000000003E-2</v>
      </c>
      <c r="C340">
        <v>0.21212121</v>
      </c>
      <c r="D340">
        <v>0</v>
      </c>
      <c r="E340">
        <v>0.45454545000000002</v>
      </c>
      <c r="F340">
        <v>0.27272727000000002</v>
      </c>
      <c r="G340">
        <f>+SUM(Tabla44[[#This Row],[Strong]:[Substancial]])</f>
        <v>0.72727271999999998</v>
      </c>
    </row>
    <row r="341" spans="1:7" x14ac:dyDescent="0.25">
      <c r="A341" t="s">
        <v>208</v>
      </c>
      <c r="B341">
        <v>4.7872339999999999E-2</v>
      </c>
      <c r="C341">
        <v>0.19680850999999999</v>
      </c>
      <c r="D341">
        <v>3.1914890000000001E-2</v>
      </c>
      <c r="E341">
        <v>0.26063829999999999</v>
      </c>
      <c r="F341">
        <v>0.46276595999999998</v>
      </c>
      <c r="G341">
        <f>+SUM(Tabla44[[#This Row],[Strong]:[Substancial]])</f>
        <v>0.72340425999999991</v>
      </c>
    </row>
    <row r="342" spans="1:7" x14ac:dyDescent="0.25">
      <c r="A342" t="s">
        <v>206</v>
      </c>
      <c r="B342">
        <v>4.0404040000000002E-2</v>
      </c>
      <c r="C342">
        <v>0.28282827999999999</v>
      </c>
      <c r="D342">
        <v>1.0101010000000001E-2</v>
      </c>
      <c r="E342">
        <v>0.27272727000000002</v>
      </c>
      <c r="F342">
        <v>0.39393939</v>
      </c>
      <c r="G342">
        <f>+SUM(Tabla44[[#This Row],[Strong]:[Substancial]])</f>
        <v>0.66666665999999997</v>
      </c>
    </row>
    <row r="343" spans="1:7" x14ac:dyDescent="0.25">
      <c r="A343" s="8" t="s">
        <v>207</v>
      </c>
      <c r="B343">
        <v>0.2</v>
      </c>
      <c r="C343">
        <v>0.4</v>
      </c>
      <c r="D343">
        <v>0</v>
      </c>
      <c r="E343">
        <v>0</v>
      </c>
      <c r="F343">
        <v>0.4</v>
      </c>
      <c r="G343" s="25">
        <f>+SUM(Tabla44[[#This Row],[Strong]:[Substancial]])</f>
        <v>0.4</v>
      </c>
    </row>
    <row r="345" spans="1:7" x14ac:dyDescent="0.25">
      <c r="A345" s="26" t="s">
        <v>212</v>
      </c>
    </row>
    <row r="346" spans="1:7" x14ac:dyDescent="0.25">
      <c r="A346" s="26" t="s">
        <v>153</v>
      </c>
    </row>
    <row r="347" spans="1:7" x14ac:dyDescent="0.25">
      <c r="A347" s="13" t="s">
        <v>531</v>
      </c>
      <c r="B347" s="11" t="s">
        <v>63</v>
      </c>
      <c r="C347" s="11" t="s">
        <v>62</v>
      </c>
      <c r="D347" s="11" t="s">
        <v>61</v>
      </c>
      <c r="E347" s="11" t="s">
        <v>60</v>
      </c>
      <c r="F347" s="11" t="s">
        <v>59</v>
      </c>
      <c r="G347" s="23" t="s">
        <v>1411</v>
      </c>
    </row>
    <row r="348" spans="1:7" x14ac:dyDescent="0.25">
      <c r="A348" t="s">
        <v>157</v>
      </c>
      <c r="B348">
        <v>4.854369E-2</v>
      </c>
      <c r="C348">
        <v>8.7378639999999994E-2</v>
      </c>
      <c r="D348">
        <v>0.25242717999999997</v>
      </c>
      <c r="E348">
        <v>0.26213592000000002</v>
      </c>
      <c r="F348">
        <v>0.34951455999999997</v>
      </c>
      <c r="G348">
        <f t="shared" ref="G348:G350" si="0">+SUM(E348:F348)</f>
        <v>0.61165048</v>
      </c>
    </row>
    <row r="349" spans="1:7" x14ac:dyDescent="0.25">
      <c r="A349" t="s">
        <v>158</v>
      </c>
      <c r="B349">
        <v>6.097561E-2</v>
      </c>
      <c r="C349">
        <v>0.18292683000000001</v>
      </c>
      <c r="D349">
        <v>6.097561E-2</v>
      </c>
      <c r="E349">
        <v>0.17073171000000001</v>
      </c>
      <c r="F349">
        <v>0.52439024000000001</v>
      </c>
      <c r="G349">
        <f t="shared" si="0"/>
        <v>0.69512194999999999</v>
      </c>
    </row>
    <row r="350" spans="1:7" x14ac:dyDescent="0.25">
      <c r="A350" t="s">
        <v>159</v>
      </c>
      <c r="B350">
        <v>5.4794519999999999E-2</v>
      </c>
      <c r="C350">
        <v>0.21917808</v>
      </c>
      <c r="D350">
        <v>9.5890409999999995E-2</v>
      </c>
      <c r="E350">
        <v>0.17808219</v>
      </c>
      <c r="F350">
        <v>0.45205478999999998</v>
      </c>
      <c r="G350">
        <f t="shared" si="0"/>
        <v>0.63013697999999996</v>
      </c>
    </row>
    <row r="351" spans="1:7" x14ac:dyDescent="0.25">
      <c r="A351" t="s">
        <v>160</v>
      </c>
      <c r="B351">
        <v>5.4545450000000002E-2</v>
      </c>
      <c r="C351">
        <v>5.4545450000000002E-2</v>
      </c>
      <c r="D351">
        <v>5.4545450000000002E-2</v>
      </c>
      <c r="E351">
        <v>0.30909091</v>
      </c>
      <c r="F351">
        <v>0.52727272999999997</v>
      </c>
      <c r="G351">
        <f>+SUM(E351:F351)</f>
        <v>0.83636363999999996</v>
      </c>
    </row>
    <row r="352" spans="1:7" x14ac:dyDescent="0.25">
      <c r="A352" t="s">
        <v>161</v>
      </c>
      <c r="B352">
        <v>1.851852E-2</v>
      </c>
      <c r="C352">
        <v>1.851852E-2</v>
      </c>
      <c r="D352">
        <v>7.4074070000000006E-2</v>
      </c>
      <c r="E352">
        <v>0.55555555999999995</v>
      </c>
      <c r="F352">
        <v>0.33333332999999998</v>
      </c>
      <c r="G352">
        <f>+SUM(E352:F352)</f>
        <v>0.88888888999999993</v>
      </c>
    </row>
    <row r="353" spans="1:7" x14ac:dyDescent="0.25">
      <c r="A353" s="26" t="s">
        <v>213</v>
      </c>
    </row>
    <row r="354" spans="1:7" x14ac:dyDescent="0.25">
      <c r="A354" s="26" t="s">
        <v>153</v>
      </c>
    </row>
    <row r="355" spans="1:7" x14ac:dyDescent="0.25">
      <c r="A355" s="13" t="s">
        <v>532</v>
      </c>
      <c r="B355" s="11" t="s">
        <v>63</v>
      </c>
      <c r="C355" s="11" t="s">
        <v>62</v>
      </c>
      <c r="D355" s="11" t="s">
        <v>61</v>
      </c>
      <c r="E355" s="11" t="s">
        <v>60</v>
      </c>
      <c r="F355" s="11" t="s">
        <v>59</v>
      </c>
      <c r="G355" s="23" t="s">
        <v>1411</v>
      </c>
    </row>
    <row r="356" spans="1:7" x14ac:dyDescent="0.25">
      <c r="A356" t="s">
        <v>157</v>
      </c>
      <c r="B356">
        <v>7.7586210000000003E-2</v>
      </c>
      <c r="C356">
        <v>8.6206900000000003E-2</v>
      </c>
      <c r="D356">
        <v>0.24137931000000001</v>
      </c>
      <c r="E356">
        <v>0.25862068999999999</v>
      </c>
      <c r="F356">
        <v>0.33620689999999998</v>
      </c>
      <c r="G356">
        <f>+SUM(E356:F356)</f>
        <v>0.59482758999999996</v>
      </c>
    </row>
    <row r="357" spans="1:7" x14ac:dyDescent="0.25">
      <c r="A357" t="s">
        <v>158</v>
      </c>
      <c r="B357">
        <v>2.7777779999999998E-2</v>
      </c>
      <c r="C357">
        <v>0.18055556</v>
      </c>
      <c r="D357">
        <v>6.9444439999999996E-2</v>
      </c>
      <c r="E357">
        <v>0.15277778</v>
      </c>
      <c r="F357">
        <v>0.56944444000000005</v>
      </c>
      <c r="G357">
        <f t="shared" ref="G357:G358" si="1">+SUM(E357:F357)</f>
        <v>0.72222222000000003</v>
      </c>
    </row>
    <row r="358" spans="1:7" x14ac:dyDescent="0.25">
      <c r="A358" t="s">
        <v>159</v>
      </c>
      <c r="B358">
        <v>4.1095890000000003E-2</v>
      </c>
      <c r="C358">
        <v>0.15068492999999999</v>
      </c>
      <c r="D358">
        <v>9.5890409999999995E-2</v>
      </c>
      <c r="E358">
        <v>0.19178081999999999</v>
      </c>
      <c r="F358">
        <v>0.52054794999999998</v>
      </c>
      <c r="G358">
        <f t="shared" si="1"/>
        <v>0.71232876999999994</v>
      </c>
    </row>
    <row r="359" spans="1:7" x14ac:dyDescent="0.25">
      <c r="A359" t="s">
        <v>160</v>
      </c>
      <c r="B359">
        <v>0.05</v>
      </c>
      <c r="C359">
        <v>0.11666667</v>
      </c>
      <c r="D359">
        <v>6.6666669999999997E-2</v>
      </c>
      <c r="E359">
        <v>0.35</v>
      </c>
      <c r="F359">
        <v>0.41666667000000002</v>
      </c>
      <c r="G359">
        <f>+SUM(E359:F359)</f>
        <v>0.76666666999999999</v>
      </c>
    </row>
    <row r="360" spans="1:7" x14ac:dyDescent="0.25">
      <c r="A360" t="s">
        <v>161</v>
      </c>
      <c r="B360">
        <v>2.1739129999999999E-2</v>
      </c>
      <c r="C360">
        <v>6.521739E-2</v>
      </c>
      <c r="D360">
        <v>2.1739129999999999E-2</v>
      </c>
      <c r="E360">
        <v>0.54347825999999999</v>
      </c>
      <c r="F360">
        <v>0.34782608999999998</v>
      </c>
      <c r="G360">
        <f>+SUM(E360:F360)</f>
        <v>0.89130434999999997</v>
      </c>
    </row>
    <row r="361" spans="1:7" x14ac:dyDescent="0.25">
      <c r="A361" s="26" t="s">
        <v>152</v>
      </c>
    </row>
    <row r="362" spans="1:7" x14ac:dyDescent="0.25">
      <c r="A362" s="26" t="s">
        <v>153</v>
      </c>
    </row>
    <row r="363" spans="1:7" x14ac:dyDescent="0.25">
      <c r="A363" s="13" t="s">
        <v>533</v>
      </c>
      <c r="B363" s="11" t="s">
        <v>63</v>
      </c>
      <c r="C363" s="11" t="s">
        <v>62</v>
      </c>
      <c r="D363" s="11" t="s">
        <v>61</v>
      </c>
      <c r="E363" s="11" t="s">
        <v>60</v>
      </c>
      <c r="F363" s="11" t="s">
        <v>59</v>
      </c>
      <c r="G363" s="23" t="s">
        <v>1411</v>
      </c>
    </row>
    <row r="364" spans="1:7" x14ac:dyDescent="0.25">
      <c r="A364" t="s">
        <v>157</v>
      </c>
      <c r="B364">
        <v>8.9887640000000005E-2</v>
      </c>
      <c r="C364">
        <v>7.8651689999999996E-2</v>
      </c>
      <c r="D364">
        <v>0.2247191</v>
      </c>
      <c r="E364">
        <v>0.15730337</v>
      </c>
      <c r="F364">
        <v>0.44943820000000001</v>
      </c>
      <c r="G364">
        <f t="shared" ref="G364:G366" si="2">+SUM(E364:F364)</f>
        <v>0.60674157000000006</v>
      </c>
    </row>
    <row r="365" spans="1:7" x14ac:dyDescent="0.25">
      <c r="A365" t="s">
        <v>158</v>
      </c>
      <c r="B365">
        <v>1.6666670000000001E-2</v>
      </c>
      <c r="C365">
        <v>0.15</v>
      </c>
      <c r="D365">
        <v>0.21666667000000001</v>
      </c>
      <c r="E365">
        <v>0.2</v>
      </c>
      <c r="F365">
        <v>0.41666667000000002</v>
      </c>
      <c r="G365">
        <f t="shared" si="2"/>
        <v>0.61666667000000008</v>
      </c>
    </row>
    <row r="366" spans="1:7" x14ac:dyDescent="0.25">
      <c r="A366" t="s">
        <v>159</v>
      </c>
      <c r="B366">
        <v>3.7974679999999997E-2</v>
      </c>
      <c r="C366">
        <v>0.18987341999999999</v>
      </c>
      <c r="D366">
        <v>8.860759E-2</v>
      </c>
      <c r="E366">
        <v>0.12658227999999999</v>
      </c>
      <c r="F366">
        <v>0.55696203</v>
      </c>
      <c r="G366">
        <f t="shared" si="2"/>
        <v>0.68354431000000004</v>
      </c>
    </row>
    <row r="367" spans="1:7" x14ac:dyDescent="0.25">
      <c r="A367" t="s">
        <v>160</v>
      </c>
      <c r="B367">
        <v>5.5555559999999997E-2</v>
      </c>
      <c r="C367">
        <v>0.1</v>
      </c>
      <c r="D367">
        <v>3.3333330000000001E-2</v>
      </c>
      <c r="E367">
        <v>0.36666666999999997</v>
      </c>
      <c r="F367">
        <v>0.44444444</v>
      </c>
      <c r="G367">
        <f>+SUM(E367:F367)</f>
        <v>0.81111110999999991</v>
      </c>
    </row>
    <row r="368" spans="1:7" x14ac:dyDescent="0.25">
      <c r="A368" t="s">
        <v>161</v>
      </c>
      <c r="B368">
        <v>2.0408160000000002E-2</v>
      </c>
      <c r="C368">
        <v>8.1632650000000001E-2</v>
      </c>
      <c r="D368">
        <v>4.0816329999999998E-2</v>
      </c>
      <c r="E368">
        <v>0.65306122</v>
      </c>
      <c r="F368">
        <v>0.20408163000000001</v>
      </c>
      <c r="G368">
        <f>+SUM(E368:F368)</f>
        <v>0.85714285000000001</v>
      </c>
    </row>
    <row r="369" spans="1:7" x14ac:dyDescent="0.25">
      <c r="A369" s="26" t="s">
        <v>154</v>
      </c>
    </row>
    <row r="370" spans="1:7" x14ac:dyDescent="0.25">
      <c r="A370" s="26" t="s">
        <v>153</v>
      </c>
    </row>
    <row r="371" spans="1:7" x14ac:dyDescent="0.25">
      <c r="A371" s="13" t="s">
        <v>534</v>
      </c>
      <c r="B371" s="11" t="s">
        <v>63</v>
      </c>
      <c r="C371" s="11" t="s">
        <v>62</v>
      </c>
      <c r="D371" s="11" t="s">
        <v>61</v>
      </c>
      <c r="E371" s="11" t="s">
        <v>60</v>
      </c>
      <c r="F371" s="11" t="s">
        <v>59</v>
      </c>
      <c r="G371" s="23" t="s">
        <v>1411</v>
      </c>
    </row>
    <row r="372" spans="1:7" x14ac:dyDescent="0.25">
      <c r="A372" t="s">
        <v>157</v>
      </c>
      <c r="B372">
        <v>7.6190480000000005E-2</v>
      </c>
      <c r="C372">
        <v>0.14285713999999999</v>
      </c>
      <c r="D372">
        <v>0.22857142999999999</v>
      </c>
      <c r="E372">
        <v>0.22857142999999999</v>
      </c>
      <c r="F372">
        <v>0.32380952000000002</v>
      </c>
      <c r="G372">
        <f t="shared" ref="G372:G374" si="3">+SUM(E372:F372)</f>
        <v>0.55238094999999998</v>
      </c>
    </row>
    <row r="373" spans="1:7" x14ac:dyDescent="0.25">
      <c r="A373" t="s">
        <v>158</v>
      </c>
      <c r="B373">
        <v>4.4776120000000003E-2</v>
      </c>
      <c r="C373">
        <v>8.9552240000000005E-2</v>
      </c>
      <c r="D373">
        <v>0.16417909999999999</v>
      </c>
      <c r="E373">
        <v>0.22388060000000001</v>
      </c>
      <c r="F373">
        <v>0.47761194000000001</v>
      </c>
      <c r="G373">
        <f t="shared" si="3"/>
        <v>0.70149254000000005</v>
      </c>
    </row>
    <row r="374" spans="1:7" x14ac:dyDescent="0.25">
      <c r="A374" t="s">
        <v>159</v>
      </c>
      <c r="B374">
        <v>3.9473679999999997E-2</v>
      </c>
      <c r="C374">
        <v>0.15789474000000001</v>
      </c>
      <c r="D374">
        <v>9.2105259999999994E-2</v>
      </c>
      <c r="E374">
        <v>0.14473684000000001</v>
      </c>
      <c r="F374">
        <v>0.56578947000000002</v>
      </c>
      <c r="G374">
        <f t="shared" si="3"/>
        <v>0.71052630999999999</v>
      </c>
    </row>
    <row r="375" spans="1:7" x14ac:dyDescent="0.25">
      <c r="A375" t="s">
        <v>160</v>
      </c>
      <c r="B375">
        <v>3.9473679999999997E-2</v>
      </c>
      <c r="C375">
        <v>0.11842105</v>
      </c>
      <c r="D375">
        <v>2.6315789999999999E-2</v>
      </c>
      <c r="E375">
        <v>0.32894737000000002</v>
      </c>
      <c r="F375">
        <v>0.48684210999999999</v>
      </c>
      <c r="G375">
        <f>+SUM(E375:F375)</f>
        <v>0.81578948000000007</v>
      </c>
    </row>
    <row r="376" spans="1:7" x14ac:dyDescent="0.25">
      <c r="A376" t="s">
        <v>161</v>
      </c>
      <c r="B376">
        <v>2.3255809999999998E-2</v>
      </c>
      <c r="C376">
        <v>4.6511629999999998E-2</v>
      </c>
      <c r="D376">
        <v>2.3255809999999998E-2</v>
      </c>
      <c r="E376">
        <v>0.60465115999999997</v>
      </c>
      <c r="F376">
        <v>0.30232557999999998</v>
      </c>
      <c r="G376">
        <f>+SUM(E376:F376)</f>
        <v>0.90697673999999995</v>
      </c>
    </row>
    <row r="377" spans="1:7" x14ac:dyDescent="0.25">
      <c r="A377" s="27" t="s">
        <v>155</v>
      </c>
      <c r="B377" s="28"/>
      <c r="C377" s="28"/>
      <c r="D377" s="28"/>
      <c r="E377" s="28"/>
      <c r="F377" s="28"/>
      <c r="G377" s="28"/>
    </row>
    <row r="378" spans="1:7" x14ac:dyDescent="0.25">
      <c r="A378" s="26" t="s">
        <v>153</v>
      </c>
    </row>
    <row r="379" spans="1:7" x14ac:dyDescent="0.25">
      <c r="A379" s="13" t="s">
        <v>535</v>
      </c>
      <c r="B379" s="11" t="s">
        <v>63</v>
      </c>
      <c r="C379" s="11" t="s">
        <v>62</v>
      </c>
      <c r="D379" s="11" t="s">
        <v>61</v>
      </c>
      <c r="E379" s="11" t="s">
        <v>60</v>
      </c>
      <c r="F379" s="11" t="s">
        <v>59</v>
      </c>
      <c r="G379" s="23" t="s">
        <v>1411</v>
      </c>
    </row>
    <row r="380" spans="1:7" x14ac:dyDescent="0.25">
      <c r="A380" t="s">
        <v>157</v>
      </c>
      <c r="B380">
        <v>0.12244898</v>
      </c>
      <c r="C380">
        <v>0.10204082</v>
      </c>
      <c r="D380">
        <v>0.36734694000000001</v>
      </c>
      <c r="E380">
        <v>8.1632650000000001E-2</v>
      </c>
      <c r="F380">
        <v>0.32653061</v>
      </c>
      <c r="G380">
        <f t="shared" ref="G380:G382" si="4">+SUM(E380:F380)</f>
        <v>0.40816326000000003</v>
      </c>
    </row>
    <row r="381" spans="1:7" x14ac:dyDescent="0.25">
      <c r="A381" t="s">
        <v>158</v>
      </c>
      <c r="B381">
        <v>5.7692309999999997E-2</v>
      </c>
      <c r="C381">
        <v>0.21153846000000001</v>
      </c>
      <c r="D381">
        <v>0.23076922999999999</v>
      </c>
      <c r="E381">
        <v>0.19230769</v>
      </c>
      <c r="F381">
        <v>0.30769231000000002</v>
      </c>
      <c r="G381">
        <f t="shared" si="4"/>
        <v>0.5</v>
      </c>
    </row>
    <row r="382" spans="1:7" x14ac:dyDescent="0.25">
      <c r="A382" t="s">
        <v>159</v>
      </c>
      <c r="B382">
        <v>4.8192770000000003E-2</v>
      </c>
      <c r="C382">
        <v>0.16867470000000001</v>
      </c>
      <c r="D382">
        <v>6.0240960000000003E-2</v>
      </c>
      <c r="E382">
        <v>0.14457830999999999</v>
      </c>
      <c r="F382">
        <v>0.57831325</v>
      </c>
      <c r="G382">
        <f t="shared" si="4"/>
        <v>0.72289155999999999</v>
      </c>
    </row>
    <row r="383" spans="1:7" x14ac:dyDescent="0.25">
      <c r="A383" t="s">
        <v>160</v>
      </c>
      <c r="B383">
        <v>4.4247790000000002E-2</v>
      </c>
      <c r="C383">
        <v>8.8495580000000004E-2</v>
      </c>
      <c r="D383">
        <v>4.4247790000000002E-2</v>
      </c>
      <c r="E383">
        <v>0.32743362999999998</v>
      </c>
      <c r="F383">
        <v>0.49557521999999998</v>
      </c>
      <c r="G383">
        <f>+SUM(E383:F383)</f>
        <v>0.8230088499999999</v>
      </c>
    </row>
    <row r="384" spans="1:7" x14ac:dyDescent="0.25">
      <c r="A384" t="s">
        <v>161</v>
      </c>
      <c r="B384">
        <v>0</v>
      </c>
      <c r="C384">
        <v>5.7142859999999997E-2</v>
      </c>
      <c r="D384">
        <v>7.1428569999999997E-2</v>
      </c>
      <c r="E384">
        <v>0.54285713999999996</v>
      </c>
      <c r="F384">
        <v>0.32857143</v>
      </c>
      <c r="G384">
        <f>+SUM(E384:F384)</f>
        <v>0.87142856999999996</v>
      </c>
    </row>
    <row r="385" spans="1:7" x14ac:dyDescent="0.25">
      <c r="A385" s="26" t="s">
        <v>156</v>
      </c>
    </row>
    <row r="386" spans="1:7" x14ac:dyDescent="0.25">
      <c r="A386" s="26" t="s">
        <v>153</v>
      </c>
    </row>
    <row r="387" spans="1:7" x14ac:dyDescent="0.25">
      <c r="A387" s="13" t="s">
        <v>536</v>
      </c>
      <c r="B387" s="11" t="s">
        <v>63</v>
      </c>
      <c r="C387" s="11" t="s">
        <v>62</v>
      </c>
      <c r="D387" s="11" t="s">
        <v>61</v>
      </c>
      <c r="E387" s="11" t="s">
        <v>60</v>
      </c>
      <c r="F387" s="11" t="s">
        <v>59</v>
      </c>
      <c r="G387" s="23" t="s">
        <v>1411</v>
      </c>
    </row>
    <row r="388" spans="1:7" x14ac:dyDescent="0.25">
      <c r="A388" t="s">
        <v>157</v>
      </c>
      <c r="B388">
        <v>9.8901100000000006E-2</v>
      </c>
      <c r="C388">
        <v>0.10989011</v>
      </c>
      <c r="D388">
        <v>0.23076922999999999</v>
      </c>
      <c r="E388">
        <v>0.21978022</v>
      </c>
      <c r="F388">
        <v>0.34065933999999998</v>
      </c>
      <c r="G388">
        <f t="shared" ref="G388:G390" si="5">+SUM(E388:F388)</f>
        <v>0.56043955999999995</v>
      </c>
    </row>
    <row r="389" spans="1:7" x14ac:dyDescent="0.25">
      <c r="A389" t="s">
        <v>158</v>
      </c>
      <c r="B389">
        <v>1.9230770000000001E-2</v>
      </c>
      <c r="C389">
        <v>0.15384614999999999</v>
      </c>
      <c r="D389">
        <v>9.6153849999999999E-2</v>
      </c>
      <c r="E389">
        <v>0.25</v>
      </c>
      <c r="F389">
        <v>0.48076922999999999</v>
      </c>
      <c r="G389">
        <f t="shared" si="5"/>
        <v>0.73076922999999994</v>
      </c>
    </row>
    <row r="390" spans="1:7" x14ac:dyDescent="0.25">
      <c r="A390" t="s">
        <v>159</v>
      </c>
      <c r="B390">
        <v>7.6923080000000005E-2</v>
      </c>
      <c r="C390">
        <v>0.13186813</v>
      </c>
      <c r="D390">
        <v>0.13186813</v>
      </c>
      <c r="E390">
        <v>0.18681318999999999</v>
      </c>
      <c r="F390">
        <v>0.47252747</v>
      </c>
      <c r="G390">
        <f t="shared" si="5"/>
        <v>0.65934066000000002</v>
      </c>
    </row>
    <row r="391" spans="1:7" x14ac:dyDescent="0.25">
      <c r="A391" t="s">
        <v>160</v>
      </c>
      <c r="B391">
        <v>1.219512E-2</v>
      </c>
      <c r="C391">
        <v>0.13414634</v>
      </c>
      <c r="D391">
        <v>4.8780490000000003E-2</v>
      </c>
      <c r="E391">
        <v>0.32926829000000002</v>
      </c>
      <c r="F391">
        <v>0.47560975999999999</v>
      </c>
      <c r="G391">
        <f>+SUM(E391:F391)</f>
        <v>0.80487805000000001</v>
      </c>
    </row>
    <row r="392" spans="1:7" x14ac:dyDescent="0.25">
      <c r="A392" t="s">
        <v>161</v>
      </c>
      <c r="B392">
        <v>0</v>
      </c>
      <c r="C392">
        <v>5.8823529999999999E-2</v>
      </c>
      <c r="D392">
        <v>5.8823529999999999E-2</v>
      </c>
      <c r="E392">
        <v>0.47058823999999999</v>
      </c>
      <c r="F392">
        <v>0.41176470999999998</v>
      </c>
      <c r="G392">
        <f>+SUM(E392:F392)</f>
        <v>0.88235295000000002</v>
      </c>
    </row>
  </sheetData>
  <phoneticPr fontId="8" type="noConversion"/>
  <pageMargins left="0.7" right="0.7" top="0.75" bottom="0.75" header="0.3" footer="0.3"/>
  <pageSetup paperSize="9" orientation="portrait" horizontalDpi="1200" verticalDpi="1200" r:id="rId1"/>
  <tableParts count="3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29"/>
  <sheetViews>
    <sheetView workbookViewId="0">
      <selection activeCell="D9" sqref="D9"/>
    </sheetView>
  </sheetViews>
  <sheetFormatPr defaultColWidth="9.140625" defaultRowHeight="15" x14ac:dyDescent="0.25"/>
  <cols>
    <col min="1" max="1" width="16.5703125" customWidth="1"/>
    <col min="2" max="2" width="15" customWidth="1"/>
    <col min="3" max="3" width="14.5703125" customWidth="1"/>
    <col min="4" max="4" width="14.85546875" customWidth="1"/>
    <col min="6" max="6" width="15.42578125" customWidth="1"/>
    <col min="7" max="7" width="11" customWidth="1"/>
  </cols>
  <sheetData>
    <row r="2" spans="1:7" x14ac:dyDescent="0.25">
      <c r="A2" t="s">
        <v>204</v>
      </c>
      <c r="B2" t="s">
        <v>31</v>
      </c>
      <c r="C2" t="s">
        <v>203</v>
      </c>
      <c r="D2" t="s">
        <v>32</v>
      </c>
    </row>
    <row r="3" spans="1:7" x14ac:dyDescent="0.25">
      <c r="A3" t="s">
        <v>137</v>
      </c>
      <c r="B3">
        <v>0.31404959999999998</v>
      </c>
      <c r="C3">
        <v>0.36363640000000003</v>
      </c>
      <c r="D3">
        <v>0.32231399999999999</v>
      </c>
    </row>
    <row r="4" spans="1:7" x14ac:dyDescent="0.25">
      <c r="A4" t="s">
        <v>136</v>
      </c>
      <c r="B4">
        <v>0.21212120000000001</v>
      </c>
      <c r="C4">
        <v>0.3737374</v>
      </c>
      <c r="D4">
        <v>0.41414139999999999</v>
      </c>
    </row>
    <row r="5" spans="1:7" x14ac:dyDescent="0.25">
      <c r="A5" t="s">
        <v>133</v>
      </c>
      <c r="B5">
        <v>0.15555559999999999</v>
      </c>
      <c r="C5">
        <v>0.38888889999999998</v>
      </c>
      <c r="D5">
        <v>0.4555556</v>
      </c>
    </row>
    <row r="6" spans="1:7" x14ac:dyDescent="0.25">
      <c r="A6" t="s">
        <v>135</v>
      </c>
      <c r="B6">
        <v>0.21739130000000001</v>
      </c>
      <c r="C6">
        <v>0.39130429999999999</v>
      </c>
      <c r="D6">
        <v>0.39130429999999999</v>
      </c>
    </row>
    <row r="7" spans="1:7" x14ac:dyDescent="0.25">
      <c r="A7" t="s">
        <v>134</v>
      </c>
      <c r="B7">
        <v>0.21153849999999999</v>
      </c>
      <c r="C7">
        <v>0.39423079999999999</v>
      </c>
      <c r="D7">
        <v>0.39423079999999999</v>
      </c>
    </row>
    <row r="8" spans="1:7" ht="14.25" customHeight="1" x14ac:dyDescent="0.25"/>
    <row r="10" spans="1:7" x14ac:dyDescent="0.25">
      <c r="A10" s="16" t="s">
        <v>132</v>
      </c>
      <c r="B10" t="s">
        <v>114</v>
      </c>
      <c r="C10" t="s">
        <v>111</v>
      </c>
      <c r="D10" t="s">
        <v>112</v>
      </c>
      <c r="E10" t="s">
        <v>110</v>
      </c>
      <c r="F10" t="s">
        <v>113</v>
      </c>
      <c r="G10" t="s">
        <v>84</v>
      </c>
    </row>
    <row r="11" spans="1:7" x14ac:dyDescent="0.25">
      <c r="A11" t="s">
        <v>133</v>
      </c>
      <c r="B11">
        <v>0.10810810999999999</v>
      </c>
      <c r="C11">
        <v>0.10810810999999999</v>
      </c>
      <c r="D11">
        <v>0.12162162</v>
      </c>
      <c r="E11">
        <v>0.35135135000000001</v>
      </c>
      <c r="F11">
        <v>0.31081080999999999</v>
      </c>
      <c r="G11">
        <f>+SUM(Table20[[#This Row],[Agree]:[Stronglyagree]])</f>
        <v>0.66216216000000006</v>
      </c>
    </row>
    <row r="12" spans="1:7" x14ac:dyDescent="0.25">
      <c r="A12" t="s">
        <v>134</v>
      </c>
      <c r="B12">
        <v>7.9545450000000004E-2</v>
      </c>
      <c r="C12">
        <v>0.11363636000000001</v>
      </c>
      <c r="D12">
        <v>0.25</v>
      </c>
      <c r="E12">
        <v>0.31818182</v>
      </c>
      <c r="F12">
        <v>0.23863635999999999</v>
      </c>
      <c r="G12">
        <f>+SUM(Table20[[#This Row],[Agree]:[Stronglyagree]])</f>
        <v>0.55681818000000005</v>
      </c>
    </row>
    <row r="13" spans="1:7" x14ac:dyDescent="0.25">
      <c r="A13" t="s">
        <v>136</v>
      </c>
      <c r="B13">
        <v>0.14864864999999999</v>
      </c>
      <c r="C13">
        <v>0.25675675999999997</v>
      </c>
      <c r="D13">
        <v>0.21621621999999999</v>
      </c>
      <c r="E13">
        <v>0.22972972999999999</v>
      </c>
      <c r="F13">
        <v>0.14864864999999999</v>
      </c>
      <c r="G13">
        <f>+SUM(Table20[[#This Row],[Agree]:[Stronglyagree]])</f>
        <v>0.37837838000000001</v>
      </c>
    </row>
    <row r="14" spans="1:7" x14ac:dyDescent="0.25">
      <c r="A14" t="s">
        <v>135</v>
      </c>
      <c r="B14">
        <v>0.16216216</v>
      </c>
      <c r="C14">
        <v>0.16216216</v>
      </c>
      <c r="D14">
        <v>0.32432432</v>
      </c>
      <c r="E14">
        <v>0.27027026999999998</v>
      </c>
      <c r="F14">
        <v>8.108108E-2</v>
      </c>
      <c r="G14">
        <f>+SUM(Table20[[#This Row],[Agree]:[Stronglyagree]])</f>
        <v>0.35135134999999995</v>
      </c>
    </row>
    <row r="15" spans="1:7" x14ac:dyDescent="0.25">
      <c r="A15" t="s">
        <v>137</v>
      </c>
      <c r="B15">
        <v>0.19148936</v>
      </c>
      <c r="C15">
        <v>0.24468085000000001</v>
      </c>
      <c r="D15">
        <v>0.32978722999999999</v>
      </c>
      <c r="E15">
        <v>0.12765957</v>
      </c>
      <c r="F15">
        <v>0.10638298</v>
      </c>
      <c r="G15">
        <f>+SUM(Table20[[#This Row],[Agree]:[Stronglyagree]])</f>
        <v>0.23404255000000002</v>
      </c>
    </row>
    <row r="17" spans="1:7" x14ac:dyDescent="0.25">
      <c r="A17" s="17" t="s">
        <v>131</v>
      </c>
      <c r="B17" s="18" t="s">
        <v>114</v>
      </c>
      <c r="C17" s="18" t="s">
        <v>111</v>
      </c>
      <c r="D17" s="18" t="s">
        <v>112</v>
      </c>
      <c r="E17" s="18" t="s">
        <v>110</v>
      </c>
      <c r="F17" s="18" t="s">
        <v>113</v>
      </c>
      <c r="G17" s="19" t="s">
        <v>84</v>
      </c>
    </row>
    <row r="18" spans="1:7" x14ac:dyDescent="0.25">
      <c r="A18" s="2" t="s">
        <v>134</v>
      </c>
      <c r="B18">
        <v>3.4090910000000002E-2</v>
      </c>
      <c r="C18">
        <v>2.2727270000000001E-2</v>
      </c>
      <c r="D18">
        <v>0.18181818</v>
      </c>
      <c r="E18">
        <v>0.55681818000000005</v>
      </c>
      <c r="F18">
        <v>0.20454544999999999</v>
      </c>
      <c r="G18">
        <f>+SUM(Table22[[#This Row],[Agree]:[Stronglyagree]])</f>
        <v>0.76136363000000007</v>
      </c>
    </row>
    <row r="19" spans="1:7" x14ac:dyDescent="0.25">
      <c r="A19" s="2" t="s">
        <v>133</v>
      </c>
      <c r="B19">
        <v>1.3513509999999999E-2</v>
      </c>
      <c r="C19">
        <v>8.108108E-2</v>
      </c>
      <c r="D19">
        <v>0.18918919000000001</v>
      </c>
      <c r="E19">
        <v>0.48648648999999999</v>
      </c>
      <c r="F19">
        <v>0.22972972999999999</v>
      </c>
      <c r="G19">
        <f>+SUM(Table22[[#This Row],[Agree]:[Stronglyagree]])</f>
        <v>0.71621621999999996</v>
      </c>
    </row>
    <row r="20" spans="1:7" x14ac:dyDescent="0.25">
      <c r="A20" s="2" t="s">
        <v>137</v>
      </c>
      <c r="B20">
        <v>5.3191490000000001E-2</v>
      </c>
      <c r="C20">
        <v>9.5744679999999999E-2</v>
      </c>
      <c r="D20">
        <v>0.23404254999999999</v>
      </c>
      <c r="E20">
        <v>0.37234043</v>
      </c>
      <c r="F20">
        <v>0.24468085000000001</v>
      </c>
      <c r="G20">
        <f>+SUM(Table22[[#This Row],[Agree]:[Stronglyagree]])</f>
        <v>0.61702128000000001</v>
      </c>
    </row>
    <row r="21" spans="1:7" x14ac:dyDescent="0.25">
      <c r="A21" s="2" t="s">
        <v>136</v>
      </c>
      <c r="B21">
        <v>4.054054E-2</v>
      </c>
      <c r="C21">
        <v>4.054054E-2</v>
      </c>
      <c r="D21">
        <v>0.31081080999999999</v>
      </c>
      <c r="E21">
        <v>0.35135135000000001</v>
      </c>
      <c r="F21">
        <v>0.25675675999999997</v>
      </c>
      <c r="G21">
        <f>+SUM(Table22[[#This Row],[Agree]:[Stronglyagree]])</f>
        <v>0.60810810999999998</v>
      </c>
    </row>
    <row r="22" spans="1:7" x14ac:dyDescent="0.25">
      <c r="A22" s="2" t="s">
        <v>135</v>
      </c>
      <c r="B22">
        <v>0</v>
      </c>
      <c r="C22">
        <v>0.13513513999999999</v>
      </c>
      <c r="D22">
        <v>0.29729729999999999</v>
      </c>
      <c r="E22">
        <v>0.45945945999999999</v>
      </c>
      <c r="F22">
        <v>0.10810810999999999</v>
      </c>
      <c r="G22">
        <f>+SUM(Table22[[#This Row],[Agree]:[Stronglyagree]])</f>
        <v>0.56756757000000002</v>
      </c>
    </row>
    <row r="24" spans="1:7" x14ac:dyDescent="0.25">
      <c r="A24" s="17" t="s">
        <v>138</v>
      </c>
      <c r="B24" s="18" t="s">
        <v>114</v>
      </c>
      <c r="C24" s="18" t="s">
        <v>111</v>
      </c>
      <c r="D24" s="18" t="s">
        <v>112</v>
      </c>
      <c r="E24" s="18" t="s">
        <v>110</v>
      </c>
      <c r="F24" s="18" t="s">
        <v>113</v>
      </c>
      <c r="G24" s="19" t="s">
        <v>84</v>
      </c>
    </row>
    <row r="25" spans="1:7" x14ac:dyDescent="0.25">
      <c r="A25" s="2" t="s">
        <v>133</v>
      </c>
      <c r="B25">
        <v>5.4054049999999999E-2</v>
      </c>
      <c r="C25">
        <v>9.4594590000000006E-2</v>
      </c>
      <c r="D25">
        <v>0.24324324</v>
      </c>
      <c r="E25">
        <v>0.29729729999999999</v>
      </c>
      <c r="F25">
        <v>0.31081080999999999</v>
      </c>
      <c r="G25">
        <f>+SUM(Table23[[#This Row],[Agree]:[Stronglyagree]])</f>
        <v>0.60810810999999998</v>
      </c>
    </row>
    <row r="26" spans="1:7" x14ac:dyDescent="0.25">
      <c r="A26" s="2" t="s">
        <v>134</v>
      </c>
      <c r="B26">
        <v>5.6818180000000003E-2</v>
      </c>
      <c r="C26">
        <v>4.5454550000000003E-2</v>
      </c>
      <c r="D26">
        <v>0.32954545000000002</v>
      </c>
      <c r="E26">
        <v>0.45454545000000002</v>
      </c>
      <c r="F26">
        <v>0.11363636000000001</v>
      </c>
      <c r="G26">
        <f>+SUM(Table23[[#This Row],[Agree]:[Stronglyagree]])</f>
        <v>0.56818181000000001</v>
      </c>
    </row>
    <row r="27" spans="1:7" x14ac:dyDescent="0.25">
      <c r="A27" s="2" t="s">
        <v>136</v>
      </c>
      <c r="B27">
        <v>8.108108E-2</v>
      </c>
      <c r="C27">
        <v>9.4594590000000006E-2</v>
      </c>
      <c r="D27">
        <v>0.45945945999999999</v>
      </c>
      <c r="E27">
        <v>0.24324324</v>
      </c>
      <c r="F27">
        <v>0.12162162</v>
      </c>
      <c r="G27">
        <f>+SUM(Table23[[#This Row],[Agree]:[Stronglyagree]])</f>
        <v>0.36486486000000001</v>
      </c>
    </row>
    <row r="28" spans="1:7" x14ac:dyDescent="0.25">
      <c r="A28" s="2" t="s">
        <v>135</v>
      </c>
      <c r="B28">
        <v>5.4054049999999999E-2</v>
      </c>
      <c r="C28">
        <v>0.13513513999999999</v>
      </c>
      <c r="D28">
        <v>0.45945945999999999</v>
      </c>
      <c r="E28">
        <v>0.29729729999999999</v>
      </c>
      <c r="F28">
        <v>5.4054049999999999E-2</v>
      </c>
      <c r="G28">
        <f>+SUM(Table23[[#This Row],[Agree]:[Stronglyagree]])</f>
        <v>0.35135135000000001</v>
      </c>
    </row>
    <row r="29" spans="1:7" x14ac:dyDescent="0.25">
      <c r="A29" s="2" t="s">
        <v>137</v>
      </c>
      <c r="B29">
        <v>8.5106379999999995E-2</v>
      </c>
      <c r="C29">
        <v>0.14893617000000001</v>
      </c>
      <c r="D29">
        <v>0.55319149000000001</v>
      </c>
      <c r="E29">
        <v>0.11702128000000001</v>
      </c>
      <c r="F29">
        <v>9.5744679999999999E-2</v>
      </c>
      <c r="G29">
        <f>+SUM(Table23[[#This Row],[Agree]:[Stronglyagree]])</f>
        <v>0.21276596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ResultsR</vt:lpstr>
      <vt:lpstr>Result AIC</vt:lpstr>
      <vt:lpstr>DescriptiveAnalysisxQuestion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Restrepo</dc:creator>
  <cp:lastModifiedBy>USUARIO</cp:lastModifiedBy>
  <dcterms:created xsi:type="dcterms:W3CDTF">2019-08-23T18:53:37Z</dcterms:created>
  <dcterms:modified xsi:type="dcterms:W3CDTF">2021-03-16T20:58:29Z</dcterms:modified>
</cp:coreProperties>
</file>