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Atech\Mis_Proyectos\Gantt_deProyectos\"/>
    </mc:Choice>
  </mc:AlternateContent>
  <xr:revisionPtr revIDLastSave="0" documentId="13_ncr:1_{BE1AC1F1-1934-4761-9B76-9046358F9FAD}" xr6:coauthVersionLast="47" xr6:coauthVersionMax="47" xr10:uidLastSave="{00000000-0000-0000-0000-000000000000}"/>
  <bookViews>
    <workbookView xWindow="21780" yWindow="1410" windowWidth="20460" windowHeight="10890" xr2:uid="{8F4A553E-9AF7-4F82-8A40-25A627ABE071}"/>
  </bookViews>
  <sheets>
    <sheet name="Proyectos" sheetId="9" r:id="rId1"/>
    <sheet name="P1" sheetId="3" r:id="rId2"/>
  </sheets>
  <definedNames>
    <definedName name="dFestiva">#REF!</definedName>
    <definedName name="nFeriad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H10" i="3"/>
  <c r="H9" i="3"/>
  <c r="H8" i="3"/>
  <c r="H14" i="3"/>
  <c r="H13" i="3"/>
  <c r="H12" i="3"/>
  <c r="L53" i="3"/>
  <c r="L52" i="3"/>
  <c r="L41" i="3"/>
  <c r="L40" i="3"/>
  <c r="L30" i="3"/>
  <c r="L29" i="3"/>
  <c r="L18" i="3"/>
  <c r="L17" i="3"/>
  <c r="B82" i="3"/>
  <c r="A82" i="3"/>
  <c r="B73" i="3"/>
  <c r="A73" i="3"/>
  <c r="B62" i="3"/>
  <c r="A62" i="3"/>
  <c r="B51" i="3"/>
  <c r="A51" i="3"/>
  <c r="B39" i="3"/>
  <c r="A39" i="3"/>
  <c r="B28" i="3"/>
  <c r="A28" i="3"/>
  <c r="B16" i="3"/>
  <c r="A16" i="3"/>
  <c r="C14" i="3"/>
  <c r="E14" i="3" s="1"/>
  <c r="C13" i="3"/>
  <c r="E13" i="3" s="1"/>
  <c r="C12" i="3"/>
  <c r="F12" i="3" s="1"/>
  <c r="G12" i="3" s="1"/>
  <c r="C11" i="3"/>
  <c r="F11" i="3" s="1"/>
  <c r="C10" i="3"/>
  <c r="E10" i="3" s="1"/>
  <c r="C9" i="3"/>
  <c r="F9" i="3" s="1"/>
  <c r="C8" i="3" a="1"/>
  <c r="C8" i="3" s="1"/>
  <c r="E4" i="3"/>
  <c r="F4" i="3"/>
  <c r="G4" i="3" s="1"/>
  <c r="I12" i="3" l="1"/>
  <c r="E8" i="3"/>
  <c r="F8" i="3"/>
  <c r="G8" i="3" s="1"/>
  <c r="F10" i="3"/>
  <c r="G10" i="3" s="1"/>
  <c r="I10" i="3" s="1"/>
  <c r="E11" i="3"/>
  <c r="E12" i="3"/>
  <c r="F13" i="3"/>
  <c r="G13" i="3" s="1"/>
  <c r="I13" i="3" s="1"/>
  <c r="F14" i="3"/>
  <c r="G14" i="3" s="1"/>
  <c r="I14" i="3" s="1"/>
  <c r="E9" i="3"/>
  <c r="J12" i="3"/>
  <c r="G11" i="3"/>
  <c r="G9" i="3"/>
  <c r="I9" i="3" s="1"/>
  <c r="J13" i="3" l="1"/>
  <c r="J14" i="3"/>
  <c r="I8" i="3"/>
  <c r="J8" i="3" s="1"/>
  <c r="I11" i="3"/>
  <c r="J11" i="3" s="1"/>
  <c r="J9" i="3" l="1"/>
  <c r="J10" i="3"/>
  <c r="H4" i="3" l="1" a="1"/>
  <c r="H4" i="3" s="1"/>
  <c r="I4" i="3" l="1"/>
  <c r="J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<sst xmlns="http://schemas.openxmlformats.org/spreadsheetml/2006/main" count="282" uniqueCount="185">
  <si>
    <t>FECHA ACTUAL</t>
  </si>
  <si>
    <t>ID</t>
  </si>
  <si>
    <t>PROYECTO</t>
  </si>
  <si>
    <t>INICIO</t>
  </si>
  <si>
    <t>DURACION</t>
  </si>
  <si>
    <t>TERMINO</t>
  </si>
  <si>
    <t>DIAS CONSUMIDOS</t>
  </si>
  <si>
    <t>PROGRESO PLANIFICADO</t>
  </si>
  <si>
    <t>PROGRESO REAL</t>
  </si>
  <si>
    <t>DESVIACION</t>
  </si>
  <si>
    <t>ESTADO</t>
  </si>
  <si>
    <t>P1</t>
  </si>
  <si>
    <t>TAREA</t>
  </si>
  <si>
    <t>F. FESTIVA</t>
  </si>
  <si>
    <t>P1T1</t>
  </si>
  <si>
    <t>1.0 Análisis y Diseño</t>
  </si>
  <si>
    <t>P1T2</t>
  </si>
  <si>
    <t>2.0 Desarrollo PLATCOM</t>
  </si>
  <si>
    <t>P1T3</t>
  </si>
  <si>
    <t>3.0 Desarrollo WORKLOAD</t>
  </si>
  <si>
    <t>P1T4</t>
  </si>
  <si>
    <t>4.0 Desarrollo Base de Datos</t>
  </si>
  <si>
    <t>P1T5</t>
  </si>
  <si>
    <t>P1T6</t>
  </si>
  <si>
    <t>P1T7</t>
  </si>
  <si>
    <t>7.0 Entrega QA</t>
  </si>
  <si>
    <t>SEMANA INICIO</t>
  </si>
  <si>
    <t>6.0 Pruebas Funcionales</t>
  </si>
  <si>
    <t>PLATCOM: Sobregiro por Forma</t>
  </si>
  <si>
    <t>ACTIVIDAD</t>
  </si>
  <si>
    <t>Pendiente</t>
  </si>
  <si>
    <t>P1T1A1</t>
  </si>
  <si>
    <t>DESCRIPCION</t>
  </si>
  <si>
    <t>Verificar acceso a banco y software base (platcom, workload, oracle, vms, etc)</t>
  </si>
  <si>
    <t>Diseño solución técnica</t>
  </si>
  <si>
    <t>Documento con las implementaciones a desarrollar en los distintos ambientes, de manera general y detallada.</t>
  </si>
  <si>
    <t>Revisión funcionalidad actual</t>
  </si>
  <si>
    <t>Analisar Sobregiro por monto tanto en platcom, oracle y vms.</t>
  </si>
  <si>
    <t>P1T1A3</t>
  </si>
  <si>
    <t>Sobregiro por forma</t>
  </si>
  <si>
    <t>Revisión ambiente de desarrollo</t>
  </si>
  <si>
    <t>P2</t>
  </si>
  <si>
    <t>Pago Leasing</t>
  </si>
  <si>
    <t>Desarrollo Platcom, Servicios y Oracle que incorpora la opción de menu Pago Cuota Leasing en la Plataforma Comercial.</t>
  </si>
  <si>
    <t>P1T2A1</t>
  </si>
  <si>
    <t>P1T1A4</t>
  </si>
  <si>
    <t>Revisión de fuentes actuales</t>
  </si>
  <si>
    <t>Diseño diagrama de flujo actual</t>
  </si>
  <si>
    <t>Documento con el flujo de datos de la funcionalidad actual (Sobregiro por monto)</t>
  </si>
  <si>
    <t>Analisar archivos fuentes actuales que serviran de base para el nuevo desarrollo</t>
  </si>
  <si>
    <t>P1T1A5</t>
  </si>
  <si>
    <t>Clonar opción de menu</t>
  </si>
  <si>
    <t>Incorporar la nueva opción de menu como copia de la actual (Sobregiro por monto)</t>
  </si>
  <si>
    <t>P1T2A2</t>
  </si>
  <si>
    <t>Revision funcionalidad clonada</t>
  </si>
  <si>
    <t>P1T2A3</t>
  </si>
  <si>
    <t>P1T2A4</t>
  </si>
  <si>
    <t>Pruebas y ajustes técnicos</t>
  </si>
  <si>
    <t>Ajuste visual fncionalidad clonada.</t>
  </si>
  <si>
    <t>Ajuste funcionalidad clonada (simular accesos)</t>
  </si>
  <si>
    <t>Ajustar páginas y navegación de acuerdo a requerimiento.</t>
  </si>
  <si>
    <t>Ajuste a lógica de obtención de datos de acuerdo a requerimiento.</t>
  </si>
  <si>
    <t>5.0 Integración de desarrollos</t>
  </si>
  <si>
    <t>Pruebas y ajustes técnicos.</t>
  </si>
  <si>
    <t>Pruebas nueva opción de menú.</t>
  </si>
  <si>
    <t>Presentación a usuario</t>
  </si>
  <si>
    <t>P1T1A6</t>
  </si>
  <si>
    <t>P1T1A7</t>
  </si>
  <si>
    <t>Ajustes según observaciones de usuario.</t>
  </si>
  <si>
    <t>Presentación de funcionalidad prototipo a usuario.</t>
  </si>
  <si>
    <t>Modificar prototipo segón lo observado por el usuario.</t>
  </si>
  <si>
    <t>P1T3A1</t>
  </si>
  <si>
    <t>Crear prototipo proceso workload carga.</t>
  </si>
  <si>
    <t>Crear prototipo proceso workload reporte.</t>
  </si>
  <si>
    <t>Crear prototipo proceso workload cierre.</t>
  </si>
  <si>
    <t>Crear prototipo proceso workload limpieza.</t>
  </si>
  <si>
    <t>Ajuste de mallas workload (simular accesos)</t>
  </si>
  <si>
    <t>Presentación técnica a experto BICE.</t>
  </si>
  <si>
    <t>Ajustes según observaciones de experto.</t>
  </si>
  <si>
    <t>P1T3A2</t>
  </si>
  <si>
    <t>P1T3A4</t>
  </si>
  <si>
    <t>P1T3A5</t>
  </si>
  <si>
    <t>P1T3A6</t>
  </si>
  <si>
    <t>P1T3A7</t>
  </si>
  <si>
    <t>P1T3A8</t>
  </si>
  <si>
    <t>Crear malla workload que "migre" el proceso de carga de la funcionalidad actual.</t>
  </si>
  <si>
    <t>Crear malla workload que "migre" el proceso de cierre de la funcionalidad actual.</t>
  </si>
  <si>
    <t>Crear malla workload que "migre" el proceso de generación de reportes de la funcionalidad actual</t>
  </si>
  <si>
    <t>Crear malla workload que "migre" el proceso de limpíeza de data procesada.</t>
  </si>
  <si>
    <t>Ajustar la lógica de acceso a los datos de acuerdo lo requerido para el proceso.</t>
  </si>
  <si>
    <t>Pruebas ejecución de mallas.</t>
  </si>
  <si>
    <t>Presentación de mallas de proceso a experto técnico BICE.</t>
  </si>
  <si>
    <t>Ajustes según observaciones de experto.( Integración de mallas)</t>
  </si>
  <si>
    <t>Desarrollo Platcom, Workload y Oracle que incorpora la opción de menu Aprobar/Protestar cheques observados por forma.</t>
  </si>
  <si>
    <t>Presentación estrategia de desarrollo.</t>
  </si>
  <si>
    <t>Ajustes a estrategia de desarrollo.</t>
  </si>
  <si>
    <t>Documento que describe la forma ern que será abordado este desarrollo</t>
  </si>
  <si>
    <t>Presentacion estrategia de desarrollo a JP BICE.</t>
  </si>
  <si>
    <t>Ajustes dadas las observaciones echas por el JP BICE.</t>
  </si>
  <si>
    <t>P1T1A2</t>
  </si>
  <si>
    <t>P1T1A8</t>
  </si>
  <si>
    <t>P1T3A3</t>
  </si>
  <si>
    <t>Diseño estrategia de desarrollo.</t>
  </si>
  <si>
    <t>Clonar objetos</t>
  </si>
  <si>
    <t>Crear nuevos objetos de base de datos como copia de la actual (Sobregiro por monto)</t>
  </si>
  <si>
    <t>Revisión funcionalidad clonada</t>
  </si>
  <si>
    <t>Revisar correcto funcionamiento de nueva opcion de menu</t>
  </si>
  <si>
    <t>Revisar correcto funcionamiento de los objetos clonados</t>
  </si>
  <si>
    <t>Ajustes funcionalidad clonada</t>
  </si>
  <si>
    <t>Ajuste a lógica en la base de datos de acuerdo a requerimiento.</t>
  </si>
  <si>
    <t>Creación de objetos nuevas funcionalidades</t>
  </si>
  <si>
    <t>Creación de nuevos objetos que implementan las nuevas logicas según lo requerido.</t>
  </si>
  <si>
    <t>Pruebas de objetos en la base de datos</t>
  </si>
  <si>
    <t>Presentación objetos de base de datos y su funcionamiento.</t>
  </si>
  <si>
    <t>Modificación de objetos según observaciones dadas por el experto BICE.</t>
  </si>
  <si>
    <t>Modificar mallas según observaciones dada por el experto técnico BICE.</t>
  </si>
  <si>
    <t>P1T4A1</t>
  </si>
  <si>
    <t>P1T4A2</t>
  </si>
  <si>
    <t>P1T4A3</t>
  </si>
  <si>
    <t>P1T4A4</t>
  </si>
  <si>
    <t>P1T4A5</t>
  </si>
  <si>
    <t>P1T4A6</t>
  </si>
  <si>
    <t>P1T4A7</t>
  </si>
  <si>
    <t>DESARROLLO</t>
  </si>
  <si>
    <t>Integración PlatCom - Base de Datos</t>
  </si>
  <si>
    <t>Integrar funcionalidades nueva opción de menú con nuevos objetos en base de datos</t>
  </si>
  <si>
    <t>Pruebas desde platcom</t>
  </si>
  <si>
    <t>Integración Workload - Base de datos</t>
  </si>
  <si>
    <t>Integrar mallas workload con nuevos objetos en base de datos</t>
  </si>
  <si>
    <t>Pruebas Platcom/BD y ajustes técnicos</t>
  </si>
  <si>
    <t>Pruebas Malla/BD y ajustes técnicos</t>
  </si>
  <si>
    <t>Pruebas desde mallas workload</t>
  </si>
  <si>
    <t>Pruebas técnicas completas</t>
  </si>
  <si>
    <t>Pruebas de flujo de trabajo completo</t>
  </si>
  <si>
    <t>Presentación técnica a JP BICE</t>
  </si>
  <si>
    <t>Presentación técnica a JP BICE.</t>
  </si>
  <si>
    <t>Ajustes técnicos según observaciones JP BICE.</t>
  </si>
  <si>
    <t>Modificación de píesas de software según observaciones dadas por JP BICE.</t>
  </si>
  <si>
    <t>P1T5A1</t>
  </si>
  <si>
    <t>P1T5A2</t>
  </si>
  <si>
    <t>P1T5A3</t>
  </si>
  <si>
    <t>P1T5A4</t>
  </si>
  <si>
    <t>P1T5A5</t>
  </si>
  <si>
    <t>P1T5A6</t>
  </si>
  <si>
    <t>P1T5A7</t>
  </si>
  <si>
    <t>Diseño casos de prueba</t>
  </si>
  <si>
    <t>Ejecución casos de prueba</t>
  </si>
  <si>
    <t>Presentación pruebas ejecutadas a JP BICE</t>
  </si>
  <si>
    <t>Ajustes técnicos y funcionales.</t>
  </si>
  <si>
    <t>Re-Ejecución de casos de prueba</t>
  </si>
  <si>
    <t xml:space="preserve">Documento casos de prueba </t>
  </si>
  <si>
    <t>Plasmar en el documento de casos de pruebas Los casos a ejecutar.</t>
  </si>
  <si>
    <t>Presentar a JP BICE, las pruebas realizadas.</t>
  </si>
  <si>
    <t>Modificaciones a piesas de software dadas las observaciones de JP BICE.</t>
  </si>
  <si>
    <t>Documentación dada ejecución de casos de prueba.</t>
  </si>
  <si>
    <t>P1T6A1</t>
  </si>
  <si>
    <t>P1T6A2</t>
  </si>
  <si>
    <t>P1T6A3</t>
  </si>
  <si>
    <t>P1T6A4</t>
  </si>
  <si>
    <t>P1T6A5</t>
  </si>
  <si>
    <t>Preparación Instalación/Desinstalación Platcom</t>
  </si>
  <si>
    <t>Pruebas de Instalación/Desintalación Platcom</t>
  </si>
  <si>
    <t>Pruebas técnicas de instalación Platcom</t>
  </si>
  <si>
    <t>Documento de instalación Base de datos</t>
  </si>
  <si>
    <t>Pruebas técnicas de instalación Base de datos</t>
  </si>
  <si>
    <t>Preparación Instalación/Desinstalación Base de datos</t>
  </si>
  <si>
    <t>Pruebas de Instalación/Desintalación Base de datos</t>
  </si>
  <si>
    <t>Documentación de instalación Platcom</t>
  </si>
  <si>
    <t>Preparación Instalación/Desinstalación Workload</t>
  </si>
  <si>
    <t>Documentación de instalación Workload</t>
  </si>
  <si>
    <t>Pruebas de instalación/Desinstalación Workload</t>
  </si>
  <si>
    <t>Pruebas técnicas de instalación Workload</t>
  </si>
  <si>
    <t>Chequea pruebas actuales con anteriores.</t>
  </si>
  <si>
    <t>P1T7A1</t>
  </si>
  <si>
    <t>P1T7A2</t>
  </si>
  <si>
    <t>P1T7A3</t>
  </si>
  <si>
    <t>P1T7A4</t>
  </si>
  <si>
    <t>P1T7A5</t>
  </si>
  <si>
    <t>P1T7A6</t>
  </si>
  <si>
    <t>P1T7A7</t>
  </si>
  <si>
    <t>P1T7A8</t>
  </si>
  <si>
    <t>Entrega a QA BICE</t>
  </si>
  <si>
    <t>Documentación/Fuentes entrega a BICE QA</t>
  </si>
  <si>
    <t>CLIENTE</t>
  </si>
  <si>
    <t>BICE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</si>
</sst>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2" fillId="0" borderId="8" xfId="1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6" xfId="1" applyFont="1" applyBorder="1" applyAlignment="1">
      <alignment horizontal="center" vertical="center" wrapText="1"/>
    </xf>
    <xf numFmtId="9" fontId="2" fillId="0" borderId="13" xfId="1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9" fontId="2" fillId="0" borderId="9" xfId="1" applyFont="1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9" formatCode="dd/mm/yyyy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51C7F1-A37E-43BD-A991-40C838759F5D}" name="TblProyectos" displayName="TblProyectos" ref="A1:E3" totalsRowShown="0" headerRowDxfId="73" dataDxfId="72">
  <autoFilter ref="A1:E3" xr:uid="{5B51C7F1-A37E-43BD-A991-40C838759F5D}"/>
  <tableColumns count="5">
    <tableColumn id="1" xr3:uid="{83C310C7-CD67-47AB-9879-2CBACD0AF371}" name="ID" dataDxfId="71"/>
    <tableColumn id="5" xr3:uid="{435D38FA-CD76-496A-9520-1475214C8170}" name="CLIENTE" dataDxfId="0"/>
    <tableColumn id="2" xr3:uid="{B7073AD5-806A-4E90-96FE-D94E61FC1656}" name="PROYECTO" dataDxfId="70"/>
    <tableColumn id="3" xr3:uid="{03B5D4F9-3731-4050-8D26-EBCA472EDC2A}" name="ESTADO" dataDxfId="69"/>
    <tableColumn id="4" xr3:uid="{BE3B22F7-8915-4FE1-8C3A-82350BBB48BE}" name="DESCRIPCION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5F11D9-FE84-45FB-9F81-AE039A602B34}" name="tFeriados5" displayName="tFeriados5" ref="M7:M24" totalsRowShown="0" headerRowDxfId="67" dataDxfId="66">
  <autoFilter ref="M7:M24" xr:uid="{575F11D9-FE84-45FB-9F81-AE039A602B34}"/>
  <tableColumns count="1">
    <tableColumn id="1" xr3:uid="{74351D2C-338B-4CE3-A52E-4B23D7453C20}" name="F. FESTIVA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FC93A-A802-4DF1-AE38-477BEEE03DF3}" name="TblP1Tareas" displayName="TblP1Tareas" ref="A7:K14" totalsRowShown="0" headerRowDxfId="64" dataDxfId="62" headerRowBorderDxfId="63" tableBorderDxfId="61" totalsRowBorderDxfId="60">
  <autoFilter ref="A7:K14" xr:uid="{68BFC93A-A802-4DF1-AE38-477BEEE03DF3}"/>
  <tableColumns count="11">
    <tableColumn id="1" xr3:uid="{8ADD8578-972F-4717-BEF7-B6527245F3C4}" name="ID" dataDxfId="59"/>
    <tableColumn id="2" xr3:uid="{F7CCE2C4-9B03-4FF1-97E2-2F5F8185F4A3}" name="TAREA" dataDxfId="58"/>
    <tableColumn id="4" xr3:uid="{D619F0CA-44B0-4FC2-A85C-4160DD220239}" name="INICIO" dataDxfId="57"/>
    <tableColumn id="5" xr3:uid="{372E1CC2-A164-4DED-AE25-ED9CDCC89D79}" name="DURACION" dataDxfId="56"/>
    <tableColumn id="6" xr3:uid="{11790FC8-0A54-4159-854F-DF7AE5C61C5E}" name="TERMINO" dataDxfId="55">
      <calculatedColumnFormula>WORKDAY.INTL(C8,D8-1,1,tFeriados5[F. FESTIVA])</calculatedColumnFormula>
    </tableColumn>
    <tableColumn id="7" xr3:uid="{B91999B2-11BD-4F9F-BF03-0CD1C220DF59}" name="DIAS CONSUMIDOS" dataDxfId="54">
      <calculatedColumnFormula>IF(NETWORKDAYS.INTL(TblP1Tareas[[#This Row],[INICIO]],$B$1,1,tFeriados5[F. FESTIVA])&lt;=0,0,IF(NETWORKDAYS.INTL(TblP1Tareas[[#This Row],[INICIO]],$B$1,1,tFeriados5[F. FESTIVA])&gt;D8,D8,NETWORKDAYS.INTL(TblP1Tareas[[#This Row],[INICIO]],$B$1,1,tFeriados5[F. FESTIVA])))</calculatedColumnFormula>
    </tableColumn>
    <tableColumn id="8" xr3:uid="{1441E468-F626-4275-8731-6603CB83B38B}" name="PROGRESO PLANIFICADO" dataDxfId="53" dataCellStyle="Porcentaje">
      <calculatedColumnFormula>IFERROR(F8/D8,0)</calculatedColumnFormula>
    </tableColumn>
    <tableColumn id="9" xr3:uid="{8DA94F7F-E21B-45E1-A449-6C1F4CD5691A}" name="PROGRESO REAL" dataDxfId="52" dataCellStyle="Porcentaje">
      <calculatedColumnFormula>IFERROR($L$29/$L$30,0)</calculatedColumnFormula>
    </tableColumn>
    <tableColumn id="10" xr3:uid="{7C7EA816-1F1D-46D9-B70F-B6614E0C15C7}" name="DESVIACION" dataDxfId="51">
      <calculatedColumnFormula>H8-G8</calculatedColumnFormula>
    </tableColumn>
    <tableColumn id="11" xr3:uid="{1C2214CF-9C4B-4E29-82B5-922BF213C42A}" name="ESTADO" dataDxfId="50">
      <calculatedColumnFormula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calculatedColumnFormula>
    </tableColumn>
    <tableColumn id="3" xr3:uid="{4D401B41-0840-41FF-9726-020AEC318C2B}" name="SEMANA INICIO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B13E8-0E2C-419C-8E27-C3E57527A685}" name="TblP1" displayName="TblP1" ref="A3:J4" totalsRowShown="0" headerRowDxfId="48" dataDxfId="46" headerRowBorderDxfId="47" tableBorderDxfId="45" totalsRowBorderDxfId="44">
  <autoFilter ref="A3:J4" xr:uid="{BC9B13E8-0E2C-419C-8E27-C3E57527A685}"/>
  <tableColumns count="10">
    <tableColumn id="1" xr3:uid="{0B2275D7-3B67-4DB7-9071-738C4EFE7D63}" name="ID" dataDxfId="43"/>
    <tableColumn id="2" xr3:uid="{3041FD1E-E2E2-4C2A-9B2A-F2720E3E212C}" name="PROYECTO" dataDxfId="42"/>
    <tableColumn id="3" xr3:uid="{95A604A1-9FEF-4CDF-B0EF-1FC7E2D2C2EA}" name="INICIO" dataDxfId="41"/>
    <tableColumn id="4" xr3:uid="{6F2CEF8A-8BD8-4902-AFBA-4E77E13F56F6}" name="DURACION" dataDxfId="40"/>
    <tableColumn id="5" xr3:uid="{58D86AE6-8BEA-4903-88F4-643591226961}" name="TERMINO" dataDxfId="39">
      <calculatedColumnFormula>WORKDAY.INTL(C4,D4-1,1,tFeriados5[F. FESTIVA])</calculatedColumnFormula>
    </tableColumn>
    <tableColumn id="6" xr3:uid="{70E793C4-C4FA-4382-A39E-B6A3E36E4E45}" name="DIAS CONSUMIDOS" dataDxfId="38">
      <calculatedColumnFormula>IF(NETWORKDAYS.INTL(TblP1[[#This Row],[INICIO]],$B$1,1,tFeriados5[F. FESTIVA])&lt;=0,0,IF(NETWORKDAYS.INTL(TblP1[[#This Row],[INICIO]],$B$1,1,tFeriados5[F. FESTIVA])&gt;D4,D4,NETWORKDAYS.INTL(TblP1[[#This Row],[INICIO]],$B$1,1,tFeriados5[F. FESTIVA])))</calculatedColumnFormula>
    </tableColumn>
    <tableColumn id="7" xr3:uid="{22931229-9A83-4B37-A7C0-027E6BF0E967}" name="PROGRESO PLANIFICADO" dataDxfId="37" dataCellStyle="Porcentaje">
      <calculatedColumnFormula>IFERROR(F4/D4,0)</calculatedColumnFormula>
    </tableColumn>
    <tableColumn id="8" xr3:uid="{0F0E42A8-1145-46CB-9CEC-F050A8910781}" name="PROGRESO REAL" dataDxfId="36">
      <calculatedColumnFormula array="1">IF(SUM(TblP1Tareas[DESVIACION])&gt;=0,TblP1[[#This Row],[PROGRESO PLANIFICADO]],TblP1[[#This Row],[PROGRESO PLANIFICADO]]+(SUM(TblP1Tareas[DESVIACION]/COUNTA(TblP1Tareas[ESTADO]))))</calculatedColumnFormula>
    </tableColumn>
    <tableColumn id="9" xr3:uid="{05B34414-69DE-4FDA-8229-3C21D5DB22AE}" name="DESVIACION" dataDxfId="35">
      <calculatedColumnFormula>H4-G4</calculatedColumnFormula>
    </tableColumn>
    <tableColumn id="10" xr3:uid="{FF523550-2B5D-465E-A4E5-5C8086D61D87}" name="ESTADO" dataDxfId="34">
      <calculatedColumnFormula>IF(TblP1[[#This Row],[PROGRESO PLANIFICADO]]=0%,"Pendiente",IF(TblP1[[#This Row],[PROGRESO REAL]]=100%,"Terminada",IF(TblP1[[#This Row],[DESVIACION]]=0,"En Curso",IF(TblP1[[#This Row],[DESVIACION]]&lt;0,"Atrasado","Adelantado"))))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41FDB5-4240-40E7-B05E-85D9B006A041}" name="TblP1T1Actividades" displayName="TblP1T1Actividades" ref="A17:C25" totalsRowShown="0">
  <autoFilter ref="A17:C25" xr:uid="{3441FDB5-4240-40E7-B05E-85D9B006A041}"/>
  <tableColumns count="3">
    <tableColumn id="1" xr3:uid="{01EA9FF6-8145-440F-8EFE-6D53829C6D94}" name="ID" dataDxfId="33"/>
    <tableColumn id="2" xr3:uid="{1F8B8C21-C741-4F93-9AC0-C0761808C040}" name="ACTIVIDAD" dataDxfId="32"/>
    <tableColumn id="3" xr3:uid="{ACEEFAEB-62E4-4590-8089-AD8D8100309F}" name="ESTADO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BA4905-9AD6-4E48-B347-C138CC152EDE}" name="TblP1T2Actividades" displayName="TblP1T2Actividades" ref="A29:C36" totalsRowShown="0">
  <autoFilter ref="A29:C36" xr:uid="{44BA4905-9AD6-4E48-B347-C138CC152EDE}"/>
  <tableColumns count="3">
    <tableColumn id="1" xr3:uid="{B5823F16-1FB4-41C2-8382-375022B4AF08}" name="ID" dataDxfId="30"/>
    <tableColumn id="2" xr3:uid="{EF54124E-8AFA-4A10-A933-90C1D9EEA362}" name="ACTIVIDAD" dataDxfId="29"/>
    <tableColumn id="3" xr3:uid="{A2DCA3DC-24BA-44B3-A622-AEEC1501C99A}" name="ESTADO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BEAD-206A-462A-8C49-D49FD03954EE}" name="TblP1T3Actividades" displayName="TblP1T3Actividades" ref="A40:C48" totalsRowShown="0">
  <autoFilter ref="A40:C48" xr:uid="{8407BEAD-206A-462A-8C49-D49FD03954EE}"/>
  <tableColumns count="3">
    <tableColumn id="1" xr3:uid="{2CC98574-2586-4CD2-B64E-DB6828A751C1}" name="ID" dataDxfId="27"/>
    <tableColumn id="2" xr3:uid="{930B772B-A803-4550-96A6-E786F9FFB57A}" name="ACTIVIDAD" dataDxfId="26"/>
    <tableColumn id="3" xr3:uid="{66E64039-E6CC-45BE-B599-7F32D47AAD07}" name="ESTADO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73C305-47D7-49C3-8BFB-CD2ADE8B2B0C}" name="TblP1T4Actividades" displayName="TblP1T4Actividades" ref="A52:C59" totalsRowShown="0">
  <autoFilter ref="A52:C59" xr:uid="{0073C305-47D7-49C3-8BFB-CD2ADE8B2B0C}"/>
  <tableColumns count="3">
    <tableColumn id="1" xr3:uid="{707B5743-A930-465D-BA2F-B2010F3E04AA}" name="ID" dataDxfId="24"/>
    <tableColumn id="2" xr3:uid="{9E77FDDA-5C40-47DC-96BC-8829A047D5B7}" name="ACTIVIDAD" dataDxfId="23"/>
    <tableColumn id="3" xr3:uid="{4E6E99B0-4F24-4426-859A-C45E58FDEA98}" name="ESTADO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A317E-B73A-4C2F-BACC-42C57A6CCBD5}" name="TblP1T5Actividades" displayName="TblP1T5Actividades" ref="A63:C70" totalsRowShown="0">
  <autoFilter ref="A63:C70" xr:uid="{647A317E-B73A-4C2F-BACC-42C57A6CCBD5}"/>
  <tableColumns count="3">
    <tableColumn id="1" xr3:uid="{230E11C8-A43B-4850-808C-E4DA71D6B2AF}" name="ID" dataDxfId="21"/>
    <tableColumn id="2" xr3:uid="{B6B37461-776E-495D-B1D5-F8D7B2FE83D5}" name="ACTIVIDAD" dataDxfId="20"/>
    <tableColumn id="3" xr3:uid="{341A8CFE-6E5B-4494-B4AE-8F4A124223AC}" name="ESTADO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19B156-414E-4F42-9751-A92DC195FD20}" name="TblP1T6Actividades" displayName="TblP1T6Actividades" ref="A74:C79" totalsRowShown="0">
  <autoFilter ref="A74:C79" xr:uid="{BC19B156-414E-4F42-9751-A92DC195FD20}"/>
  <tableColumns count="3">
    <tableColumn id="1" xr3:uid="{8782E102-8A5F-4F4B-9501-169B98B32B82}" name="ID" dataDxfId="18"/>
    <tableColumn id="2" xr3:uid="{73212A09-EBB3-465D-9A76-FB7B45FEE7FB}" name="ACTIVIDAD" dataDxfId="17"/>
    <tableColumn id="3" xr3:uid="{6978AEF7-1F2E-4D8A-BF1B-2CC9DDC2C7B7}" name="ESTADO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2E3D6A-6357-4315-8757-B415DB6678C9}" name="TblP1T7Actividades" displayName="TblP1T7Actividades" ref="A83:C91" totalsRowShown="0">
  <autoFilter ref="A83:C91" xr:uid="{E52E3D6A-6357-4315-8757-B415DB6678C9}"/>
  <tableColumns count="3">
    <tableColumn id="1" xr3:uid="{CC383335-B146-42A2-BF74-D41C583C21E8}" name="ID" dataDxfId="15"/>
    <tableColumn id="2" xr3:uid="{B7C89F1D-4077-4F12-98FD-C7F9A04F5759}" name="ACTIVIDAD" dataDxfId="14"/>
    <tableColumn id="3" xr3:uid="{315E7CB8-6662-4F7F-822C-4BE5DB6A2DD6}" name="ESTADO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3EC0-FBCB-4141-AF70-FEE4DBBCFFE5}">
  <dimension ref="A1:E3"/>
  <sheetViews>
    <sheetView tabSelected="1" workbookViewId="0">
      <selection activeCell="B4" sqref="B4"/>
    </sheetView>
  </sheetViews>
  <sheetFormatPr baseColWidth="10" defaultRowHeight="13.5" x14ac:dyDescent="0.25"/>
  <cols>
    <col min="1" max="1" width="5.5703125" style="42" bestFit="1" customWidth="1"/>
    <col min="2" max="2" width="13.5703125" style="42" bestFit="1" customWidth="1"/>
    <col min="3" max="3" width="23" style="23" bestFit="1" customWidth="1"/>
    <col min="4" max="4" width="11.28515625" style="23" bestFit="1" customWidth="1"/>
    <col min="5" max="5" width="138.140625" style="23" bestFit="1" customWidth="1"/>
    <col min="6" max="16384" width="11.42578125" style="23"/>
  </cols>
  <sheetData>
    <row r="1" spans="1:5" x14ac:dyDescent="0.25">
      <c r="A1" s="42" t="s">
        <v>1</v>
      </c>
      <c r="B1" s="42" t="s">
        <v>183</v>
      </c>
      <c r="C1" s="23" t="s">
        <v>2</v>
      </c>
      <c r="D1" s="23" t="s">
        <v>10</v>
      </c>
      <c r="E1" s="23" t="s">
        <v>32</v>
      </c>
    </row>
    <row r="2" spans="1:5" x14ac:dyDescent="0.25">
      <c r="A2" s="42" t="s">
        <v>11</v>
      </c>
      <c r="B2" s="42" t="s">
        <v>184</v>
      </c>
      <c r="C2" s="23" t="s">
        <v>39</v>
      </c>
      <c r="D2" s="23" t="s">
        <v>30</v>
      </c>
      <c r="E2" s="23" t="s">
        <v>93</v>
      </c>
    </row>
    <row r="3" spans="1:5" x14ac:dyDescent="0.25">
      <c r="A3" s="42" t="s">
        <v>41</v>
      </c>
      <c r="B3" s="42" t="s">
        <v>184</v>
      </c>
      <c r="C3" s="23" t="s">
        <v>42</v>
      </c>
      <c r="D3" s="23" t="s">
        <v>30</v>
      </c>
      <c r="E3" s="23" t="s">
        <v>43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B587-8F98-4EF8-9FC8-D0E0D2A5BE1E}">
  <dimension ref="A1:N91"/>
  <sheetViews>
    <sheetView workbookViewId="0">
      <selection activeCell="F16" sqref="F16"/>
    </sheetView>
  </sheetViews>
  <sheetFormatPr baseColWidth="10" defaultColWidth="11.42578125" defaultRowHeight="13.5" x14ac:dyDescent="0.25"/>
  <cols>
    <col min="1" max="1" width="7.85546875" style="2" bestFit="1" customWidth="1"/>
    <col min="2" max="2" width="67.140625" style="11" customWidth="1"/>
    <col min="3" max="3" width="14.140625" style="2" bestFit="1" customWidth="1"/>
    <col min="4" max="4" width="13.7109375" style="11" bestFit="1" customWidth="1"/>
    <col min="5" max="5" width="14.140625" style="11" bestFit="1" customWidth="1"/>
    <col min="6" max="6" width="13.5703125" style="11" customWidth="1"/>
    <col min="7" max="7" width="15.140625" style="11" customWidth="1"/>
    <col min="8" max="8" width="10.7109375" style="11" customWidth="1"/>
    <col min="9" max="9" width="15.7109375" style="11" bestFit="1" customWidth="1"/>
    <col min="10" max="10" width="12.42578125" style="11" bestFit="1" customWidth="1"/>
    <col min="11" max="11" width="11.5703125" style="11" bestFit="1" customWidth="1"/>
    <col min="12" max="12" width="11.42578125" style="11"/>
    <col min="13" max="13" width="15.7109375" style="2" bestFit="1" customWidth="1"/>
    <col min="14" max="14" width="15.140625" style="11" customWidth="1"/>
    <col min="15" max="16384" width="11.42578125" style="11"/>
  </cols>
  <sheetData>
    <row r="1" spans="1:14" ht="27.75" thickBot="1" x14ac:dyDescent="0.3">
      <c r="A1" s="1" t="s">
        <v>0</v>
      </c>
      <c r="B1" s="34">
        <v>45197</v>
      </c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B2" s="12"/>
      <c r="D2" s="2"/>
      <c r="E2" s="2"/>
      <c r="F2" s="2"/>
      <c r="G2" s="2"/>
      <c r="H2" s="2"/>
      <c r="I2" s="2"/>
      <c r="J2" s="2"/>
      <c r="K2" s="2"/>
      <c r="L2" s="2"/>
    </row>
    <row r="3" spans="1:14" ht="27" x14ac:dyDescent="0.25">
      <c r="A3" s="31" t="s">
        <v>1</v>
      </c>
      <c r="B3" s="35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3" t="s">
        <v>10</v>
      </c>
      <c r="K3" s="2"/>
      <c r="L3" s="2"/>
    </row>
    <row r="4" spans="1:14" x14ac:dyDescent="0.25">
      <c r="A4" s="4" t="s">
        <v>11</v>
      </c>
      <c r="B4" s="5" t="s">
        <v>28</v>
      </c>
      <c r="C4" s="6">
        <v>45201</v>
      </c>
      <c r="D4" s="7">
        <v>60</v>
      </c>
      <c r="E4" s="6">
        <f>WORKDAY.INTL(C4,D4-1,1,tFeriados5[F. FESTIVA])</f>
        <v>45289</v>
      </c>
      <c r="F4" s="7">
        <f>IF(NETWORKDAYS.INTL(TblP1[[#This Row],[INICIO]],$B$1,1,tFeriados5[F. FESTIVA])&lt;=0,0,IF(NETWORKDAYS.INTL(TblP1[[#This Row],[INICIO]],$B$1,1,tFeriados5[F. FESTIVA])&gt;D4,D4,NETWORKDAYS.INTL(TblP1[[#This Row],[INICIO]],$B$1,1,tFeriados5[F. FESTIVA])))</f>
        <v>0</v>
      </c>
      <c r="G4" s="8">
        <f>IFERROR(F4/D4,0)</f>
        <v>0</v>
      </c>
      <c r="H4" s="9" cm="1">
        <f t="array" ref="H4">IF(SUM(TblP1Tareas[DESVIACION])&gt;=0,TblP1[[#This Row],[PROGRESO PLANIFICADO]],TblP1[[#This Row],[PROGRESO PLANIFICADO]]+(SUM(TblP1Tareas[DESVIACION]/COUNTA(TblP1Tareas[ESTADO]))))</f>
        <v>0</v>
      </c>
      <c r="I4" s="9">
        <f>H4-G4</f>
        <v>0</v>
      </c>
      <c r="J4" s="10" t="str">
        <f>IF(TblP1[[#This Row],[PROGRESO PLANIFICADO]]=0%,"Pendiente",IF(TblP1[[#This Row],[PROGRESO REAL]]=100%,"Terminada",IF(TblP1[[#This Row],[DESVIACION]]=0,"En Curso",IF(TblP1[[#This Row],[DESVIACION]]&lt;0,"Atrasado","Adelantado"))))</f>
        <v>Pendiente</v>
      </c>
      <c r="K4" s="2"/>
      <c r="L4" s="2"/>
      <c r="M4" s="3"/>
      <c r="N4" s="37"/>
    </row>
    <row r="5" spans="1:14" x14ac:dyDescent="0.25">
      <c r="B5" s="12"/>
      <c r="D5" s="2"/>
      <c r="E5" s="2"/>
      <c r="F5" s="2"/>
      <c r="G5" s="2"/>
      <c r="H5" s="2"/>
      <c r="I5" s="2"/>
      <c r="J5" s="2"/>
      <c r="K5" s="2"/>
      <c r="L5" s="2"/>
      <c r="N5" s="12"/>
    </row>
    <row r="6" spans="1:14" ht="14.25" thickBot="1" x14ac:dyDescent="0.3">
      <c r="B6" s="12"/>
      <c r="D6" s="2"/>
      <c r="E6" s="2"/>
      <c r="F6" s="2"/>
      <c r="G6" s="2"/>
      <c r="H6" s="2"/>
      <c r="I6" s="2"/>
      <c r="J6" s="2"/>
      <c r="K6" s="2"/>
      <c r="L6" s="2"/>
    </row>
    <row r="7" spans="1:14" s="14" customFormat="1" ht="27" x14ac:dyDescent="0.25">
      <c r="A7" s="25" t="s">
        <v>1</v>
      </c>
      <c r="B7" s="13" t="s">
        <v>12</v>
      </c>
      <c r="C7" s="26" t="s">
        <v>3</v>
      </c>
      <c r="D7" s="26" t="s">
        <v>4</v>
      </c>
      <c r="E7" s="26" t="s">
        <v>5</v>
      </c>
      <c r="F7" s="26" t="s">
        <v>6</v>
      </c>
      <c r="G7" s="27" t="s">
        <v>7</v>
      </c>
      <c r="H7" s="28" t="s">
        <v>8</v>
      </c>
      <c r="I7" s="25" t="s">
        <v>9</v>
      </c>
      <c r="J7" s="26" t="s">
        <v>10</v>
      </c>
      <c r="K7" s="27" t="s">
        <v>26</v>
      </c>
      <c r="L7" s="29"/>
      <c r="M7" s="30" t="s">
        <v>13</v>
      </c>
    </row>
    <row r="8" spans="1:14" x14ac:dyDescent="0.25">
      <c r="A8" s="15" t="s">
        <v>14</v>
      </c>
      <c r="B8" s="38" t="s">
        <v>15</v>
      </c>
      <c r="C8" s="16" cm="1">
        <f t="array" ref="C8">TblP1[INICIO]</f>
        <v>45201</v>
      </c>
      <c r="D8" s="17">
        <v>10</v>
      </c>
      <c r="E8" s="16">
        <f>WORKDAY.INTL(C8,D8-1,1,tFeriados5[F. FESTIVA])</f>
        <v>45215</v>
      </c>
      <c r="F8" s="17">
        <f>IF(NETWORKDAYS.INTL(TblP1Tareas[[#This Row],[INICIO]],$B$1,1,tFeriados5[F. FESTIVA])&lt;=0,0,IF(NETWORKDAYS.INTL(TblP1Tareas[[#This Row],[INICIO]],$B$1,1,tFeriados5[F. FESTIVA])&gt;D8,D8,NETWORKDAYS.INTL(TblP1Tareas[[#This Row],[INICIO]],$B$1,1,tFeriados5[F. FESTIVA])))</f>
        <v>0</v>
      </c>
      <c r="G8" s="18">
        <f>IFERROR(F8/D8,0)</f>
        <v>0</v>
      </c>
      <c r="H8" s="19">
        <f>COUNTIF(TblP1T1Actividades[ESTADO],"Terminada")/COUNTA(TblP1T1Actividades[ID])</f>
        <v>0</v>
      </c>
      <c r="I8" s="20">
        <f t="shared" ref="I8:I11" si="0">H8-G8</f>
        <v>0</v>
      </c>
      <c r="J8" s="1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8" s="21">
        <v>1</v>
      </c>
      <c r="L8" s="2"/>
      <c r="M8" s="24">
        <v>44932</v>
      </c>
    </row>
    <row r="9" spans="1:14" x14ac:dyDescent="0.25">
      <c r="A9" s="15" t="s">
        <v>16</v>
      </c>
      <c r="B9" s="38" t="s">
        <v>17</v>
      </c>
      <c r="C9" s="16">
        <f>WORKDAY.INTL(TblP1[INICIO],(TblP1Tareas[[#This Row],[SEMANA INICIO]]-1)*5,1,tFeriados5[F. FESTIVA])</f>
        <v>45216</v>
      </c>
      <c r="D9" s="17">
        <v>10</v>
      </c>
      <c r="E9" s="16">
        <f>WORKDAY.INTL(C9,D9-1,1,tFeriados5[F. FESTIVA])</f>
        <v>45230</v>
      </c>
      <c r="F9" s="17">
        <f>IF(NETWORKDAYS.INTL(TblP1Tareas[[#This Row],[INICIO]],$B$1,1,tFeriados5[F. FESTIVA])&lt;=0,0,IF(NETWORKDAYS.INTL(TblP1Tareas[[#This Row],[INICIO]],$B$1,1,tFeriados5[F. FESTIVA])&gt;D9,D9,NETWORKDAYS.INTL(TblP1Tareas[[#This Row],[INICIO]],$B$1,1,tFeriados5[F. FESTIVA])))</f>
        <v>0</v>
      </c>
      <c r="G9" s="18">
        <f t="shared" ref="G9:G11" si="1">IFERROR(F9/D9,0)</f>
        <v>0</v>
      </c>
      <c r="H9" s="19">
        <f>COUNTIF(TblP1T2Actividades[ESTADO],"Terminada")/COUNTA(TblP1T2Actividades[ID])</f>
        <v>0</v>
      </c>
      <c r="I9" s="20">
        <f t="shared" si="0"/>
        <v>0</v>
      </c>
      <c r="J9" s="1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9" s="21">
        <v>3</v>
      </c>
      <c r="L9" s="2"/>
      <c r="M9" s="24">
        <v>44971</v>
      </c>
    </row>
    <row r="10" spans="1:14" x14ac:dyDescent="0.25">
      <c r="A10" s="15" t="s">
        <v>18</v>
      </c>
      <c r="B10" s="38" t="s">
        <v>19</v>
      </c>
      <c r="C10" s="16">
        <f>WORKDAY.INTL(TblP1[INICIO],(TblP1Tareas[[#This Row],[SEMANA INICIO]]-1)*5,1,tFeriados5[F. FESTIVA])</f>
        <v>45239</v>
      </c>
      <c r="D10" s="17">
        <v>20</v>
      </c>
      <c r="E10" s="16">
        <f>WORKDAY.INTL(C10,D10-1,1,tFeriados5[F. FESTIVA])</f>
        <v>45266</v>
      </c>
      <c r="F10" s="17">
        <f>IF(NETWORKDAYS.INTL(TblP1Tareas[[#This Row],[INICIO]],$B$1,1,tFeriados5[F. FESTIVA])&lt;=0,0,IF(NETWORKDAYS.INTL(TblP1Tareas[[#This Row],[INICIO]],$B$1,1,tFeriados5[F. FESTIVA])&gt;D10,D10,NETWORKDAYS.INTL(TblP1Tareas[[#This Row],[INICIO]],$B$1,1,tFeriados5[F. FESTIVA])))</f>
        <v>0</v>
      </c>
      <c r="G10" s="18">
        <f t="shared" si="1"/>
        <v>0</v>
      </c>
      <c r="H10" s="19">
        <f>COUNTIF(TblP1T3Actividades[ESTADO],"Terminada")/COUNTA(TblP1T3Actividades[ID])</f>
        <v>0</v>
      </c>
      <c r="I10" s="20">
        <f t="shared" si="0"/>
        <v>0</v>
      </c>
      <c r="J10" s="1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10" s="21">
        <v>6</v>
      </c>
      <c r="L10" s="2"/>
      <c r="M10" s="24">
        <v>44993</v>
      </c>
    </row>
    <row r="11" spans="1:14" x14ac:dyDescent="0.25">
      <c r="A11" s="4" t="s">
        <v>20</v>
      </c>
      <c r="B11" s="36" t="s">
        <v>21</v>
      </c>
      <c r="C11" s="16">
        <f>WORKDAY.INTL(TblP1[INICIO],(TblP1Tareas[[#This Row],[SEMANA INICIO]]-1)*5,1,tFeriados5[F. FESTIVA])</f>
        <v>45223</v>
      </c>
      <c r="D11" s="7">
        <v>15</v>
      </c>
      <c r="E11" s="6">
        <f>WORKDAY.INTL(C11,D11-1,1,tFeriados5[F. FESTIVA])</f>
        <v>45245</v>
      </c>
      <c r="F11" s="7">
        <f>IF(NETWORKDAYS.INTL(TblP1Tareas[[#This Row],[INICIO]],$B$1,1,tFeriados5[F. FESTIVA])&lt;=0,0,IF(NETWORKDAYS.INTL(TblP1Tareas[[#This Row],[INICIO]],$B$1,1,tFeriados5[F. FESTIVA])&gt;D11,D11,NETWORKDAYS.INTL(TblP1Tareas[[#This Row],[INICIO]],$B$1,1,tFeriados5[F. FESTIVA])))</f>
        <v>0</v>
      </c>
      <c r="G11" s="22">
        <f t="shared" si="1"/>
        <v>0</v>
      </c>
      <c r="H11" s="19">
        <f>COUNTIF(TblP1T4Actividades[ESTADO],"Terminada")/COUNTA(TblP1T4Actividades[ID])</f>
        <v>0</v>
      </c>
      <c r="I11" s="20">
        <f t="shared" si="0"/>
        <v>0</v>
      </c>
      <c r="J11" s="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11" s="21">
        <v>4</v>
      </c>
      <c r="L11" s="2"/>
      <c r="M11" s="24">
        <v>45022</v>
      </c>
    </row>
    <row r="12" spans="1:14" x14ac:dyDescent="0.25">
      <c r="A12" s="4" t="s">
        <v>22</v>
      </c>
      <c r="B12" s="36" t="s">
        <v>62</v>
      </c>
      <c r="C12" s="16">
        <f>WORKDAY.INTL(TblP1[INICIO],(TblP1Tareas[[#This Row],[SEMANA INICIO]]-1)*5,1,tFeriados5[F. FESTIVA])</f>
        <v>45260</v>
      </c>
      <c r="D12" s="7">
        <v>20</v>
      </c>
      <c r="E12" s="6">
        <f>WORKDAY.INTL(C12,D12-1,1,tFeriados5[F. FESTIVA])</f>
        <v>45289</v>
      </c>
      <c r="F12" s="7">
        <f>IF(NETWORKDAYS.INTL(TblP1Tareas[[#This Row],[INICIO]],$B$1,1,tFeriados5[F. FESTIVA])&lt;=0,0,IF(NETWORKDAYS.INTL(TblP1Tareas[[#This Row],[INICIO]],$B$1,1,tFeriados5[F. FESTIVA])&gt;D12,D12,NETWORKDAYS.INTL(TblP1Tareas[[#This Row],[INICIO]],$B$1,1,tFeriados5[F. FESTIVA])))</f>
        <v>0</v>
      </c>
      <c r="G12" s="8">
        <f>IFERROR(F12/D12,0)</f>
        <v>0</v>
      </c>
      <c r="H12" s="19">
        <f>COUNTIF(TblP1T5Actividades[ESTADO],"Terminada")/COUNTA(TblP1T5Actividades[ID])</f>
        <v>0</v>
      </c>
      <c r="I12" s="9">
        <f>H12-G12</f>
        <v>0</v>
      </c>
      <c r="J12" s="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12" s="21">
        <v>9</v>
      </c>
      <c r="L12" s="2"/>
      <c r="M12" s="24">
        <v>45023</v>
      </c>
    </row>
    <row r="13" spans="1:14" x14ac:dyDescent="0.25">
      <c r="A13" s="4" t="s">
        <v>23</v>
      </c>
      <c r="B13" s="36" t="s">
        <v>27</v>
      </c>
      <c r="C13" s="16">
        <f>WORKDAY.INTL(TblP1[INICIO],(TblP1Tareas[[#This Row],[SEMANA INICIO]]-1)*5,1,tFeriados5[F. FESTIVA])</f>
        <v>45267</v>
      </c>
      <c r="D13" s="7">
        <v>10</v>
      </c>
      <c r="E13" s="6">
        <f>WORKDAY.INTL(C13,D13-1,1,tFeriados5[F. FESTIVA])</f>
        <v>45281</v>
      </c>
      <c r="F13" s="7">
        <f>IF(NETWORKDAYS.INTL(TblP1Tareas[[#This Row],[INICIO]],$B$1,1,tFeriados5[F. FESTIVA])&lt;=0,0,IF(NETWORKDAYS.INTL(TblP1Tareas[[#This Row],[INICIO]],$B$1,1,tFeriados5[F. FESTIVA])&gt;D13,D13,NETWORKDAYS.INTL(TblP1Tareas[[#This Row],[INICIO]],$B$1,1,tFeriados5[F. FESTIVA])))</f>
        <v>0</v>
      </c>
      <c r="G13" s="8">
        <f>IFERROR(F13/D13,0)</f>
        <v>0</v>
      </c>
      <c r="H13" s="19">
        <f>COUNTIF(TblP1T6Actividades[ESTADO],"Terminada")/COUNTA(TblP1T6Actividades[ID])</f>
        <v>0</v>
      </c>
      <c r="I13" s="9">
        <f>H13-G13</f>
        <v>0</v>
      </c>
      <c r="J13" s="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13" s="21">
        <v>10</v>
      </c>
      <c r="L13" s="2"/>
      <c r="M13" s="24">
        <v>45047</v>
      </c>
    </row>
    <row r="14" spans="1:14" x14ac:dyDescent="0.25">
      <c r="A14" s="4" t="s">
        <v>24</v>
      </c>
      <c r="B14" s="36" t="s">
        <v>25</v>
      </c>
      <c r="C14" s="16">
        <f>WORKDAY.INTL(TblP1[INICIO],(TblP1Tareas[[#This Row],[SEMANA INICIO]]-1)*5,1,tFeriados5[F. FESTIVA])</f>
        <v>45282</v>
      </c>
      <c r="D14" s="7">
        <v>5</v>
      </c>
      <c r="E14" s="6">
        <f>WORKDAY.INTL(C14,D14-1,1,tFeriados5[F. FESTIVA])</f>
        <v>45289</v>
      </c>
      <c r="F14" s="7">
        <f>IF(NETWORKDAYS.INTL(TblP1Tareas[[#This Row],[INICIO]],$B$1,1,tFeriados5[F. FESTIVA])&lt;=0,0,IF(NETWORKDAYS.INTL(TblP1Tareas[[#This Row],[INICIO]],$B$1,1,tFeriados5[F. FESTIVA])&gt;D14,D14,NETWORKDAYS.INTL(TblP1Tareas[[#This Row],[INICIO]],$B$1,1,tFeriados5[F. FESTIVA])))</f>
        <v>0</v>
      </c>
      <c r="G14" s="8">
        <f>IFERROR(F14/D14,0)</f>
        <v>0</v>
      </c>
      <c r="H14" s="19">
        <f>COUNTIF(TblP1T7Actividades[ESTADO],"Terminada")/COUNTA(TblP1T7Actividades[ID])</f>
        <v>0</v>
      </c>
      <c r="I14" s="9">
        <f>H14-G14</f>
        <v>0</v>
      </c>
      <c r="J14" s="7" t="str">
        <f>IF(TblP1Tareas[[#This Row],[PROGRESO PLANIFICADO]]+TblP1Tareas[[#This Row],[PROGRESO REAL]]=0%,"Pendiente",IF(TblP1Tareas[[#This Row],[PROGRESO REAL]]=100%,"Terminada",IF(TblP1Tareas[[#This Row],[DESVIACION]]=0,"En Curso",IF(TblP1Tareas[[#This Row],[DESVIACION]]&lt;0,"Atrasada","Adelantada"))))</f>
        <v>Pendiente</v>
      </c>
      <c r="K14" s="21">
        <v>12</v>
      </c>
      <c r="L14" s="2"/>
      <c r="M14" s="24">
        <v>45085</v>
      </c>
    </row>
    <row r="15" spans="1:14" x14ac:dyDescent="0.25">
      <c r="D15" s="2"/>
      <c r="E15" s="2"/>
      <c r="F15" s="2"/>
      <c r="G15" s="2"/>
      <c r="H15" s="2"/>
      <c r="I15" s="2"/>
      <c r="J15" s="2"/>
      <c r="K15" s="2"/>
      <c r="L15" s="2"/>
      <c r="M15" s="24">
        <v>45103</v>
      </c>
    </row>
    <row r="16" spans="1:14" x14ac:dyDescent="0.25">
      <c r="A16" s="39" t="str">
        <f>A8</f>
        <v>P1T1</v>
      </c>
      <c r="B16" s="40" t="str">
        <f>B8</f>
        <v>1.0 Análisis y Diseño</v>
      </c>
      <c r="D16" s="2"/>
      <c r="E16" s="2"/>
      <c r="F16" s="2"/>
      <c r="G16" s="2"/>
      <c r="H16" s="2"/>
      <c r="I16" s="2"/>
      <c r="J16" s="2"/>
      <c r="K16" s="2"/>
      <c r="L16" s="2"/>
      <c r="M16" s="24">
        <v>45153</v>
      </c>
    </row>
    <row r="17" spans="1:13" x14ac:dyDescent="0.25">
      <c r="A17" s="2" t="s">
        <v>1</v>
      </c>
      <c r="B17" s="11" t="s">
        <v>29</v>
      </c>
      <c r="C17" s="2" t="s">
        <v>10</v>
      </c>
      <c r="D17" s="44" t="s">
        <v>32</v>
      </c>
      <c r="E17" s="44"/>
      <c r="F17" s="44"/>
      <c r="G17" s="44"/>
      <c r="H17" s="44"/>
      <c r="I17" s="44"/>
      <c r="J17" s="44"/>
      <c r="K17" s="44"/>
      <c r="L17" s="11">
        <f>COUNTIF(TblP1T1Actividades[ESTADO],"Terminada")</f>
        <v>0</v>
      </c>
      <c r="M17" s="24">
        <v>45187</v>
      </c>
    </row>
    <row r="18" spans="1:13" ht="13.5" customHeight="1" x14ac:dyDescent="0.25">
      <c r="A18" s="2" t="s">
        <v>31</v>
      </c>
      <c r="B18" s="11" t="s">
        <v>102</v>
      </c>
      <c r="C18" s="2" t="s">
        <v>30</v>
      </c>
      <c r="D18" s="43" t="s">
        <v>96</v>
      </c>
      <c r="E18" s="43"/>
      <c r="F18" s="43"/>
      <c r="G18" s="43"/>
      <c r="H18" s="43"/>
      <c r="I18" s="43"/>
      <c r="J18" s="43"/>
      <c r="K18" s="43"/>
      <c r="L18" s="11">
        <f>COUNTA(TblP1T1Actividades[ID])</f>
        <v>8</v>
      </c>
      <c r="M18" s="24">
        <v>45188</v>
      </c>
    </row>
    <row r="19" spans="1:13" x14ac:dyDescent="0.25">
      <c r="A19" s="2" t="s">
        <v>99</v>
      </c>
      <c r="B19" s="11" t="s">
        <v>94</v>
      </c>
      <c r="C19" s="2" t="s">
        <v>30</v>
      </c>
      <c r="D19" s="43" t="s">
        <v>97</v>
      </c>
      <c r="E19" s="43"/>
      <c r="F19" s="43"/>
      <c r="G19" s="43"/>
      <c r="H19" s="43"/>
      <c r="I19" s="43"/>
      <c r="J19" s="43"/>
      <c r="K19" s="43"/>
      <c r="M19" s="24">
        <v>45208</v>
      </c>
    </row>
    <row r="20" spans="1:13" x14ac:dyDescent="0.25">
      <c r="A20" s="2" t="s">
        <v>38</v>
      </c>
      <c r="B20" s="11" t="s">
        <v>95</v>
      </c>
      <c r="C20" s="2" t="s">
        <v>30</v>
      </c>
      <c r="D20" s="43" t="s">
        <v>98</v>
      </c>
      <c r="E20" s="43"/>
      <c r="F20" s="43"/>
      <c r="G20" s="43"/>
      <c r="H20" s="43"/>
      <c r="I20" s="43"/>
      <c r="J20" s="43"/>
      <c r="K20" s="43"/>
      <c r="M20" s="24">
        <v>45226</v>
      </c>
    </row>
    <row r="21" spans="1:13" ht="15" customHeight="1" x14ac:dyDescent="0.25">
      <c r="A21" s="2" t="s">
        <v>45</v>
      </c>
      <c r="B21" s="11" t="s">
        <v>40</v>
      </c>
      <c r="C21" s="2" t="s">
        <v>30</v>
      </c>
      <c r="D21" s="43" t="s">
        <v>33</v>
      </c>
      <c r="E21" s="43"/>
      <c r="F21" s="43"/>
      <c r="G21" s="43"/>
      <c r="H21" s="43"/>
      <c r="I21" s="43"/>
      <c r="J21" s="43"/>
      <c r="K21" s="43"/>
      <c r="M21" s="24">
        <v>45231</v>
      </c>
    </row>
    <row r="22" spans="1:13" x14ac:dyDescent="0.25">
      <c r="A22" s="2" t="s">
        <v>50</v>
      </c>
      <c r="B22" s="11" t="s">
        <v>36</v>
      </c>
      <c r="C22" s="2" t="s">
        <v>30</v>
      </c>
      <c r="D22" s="43" t="s">
        <v>37</v>
      </c>
      <c r="E22" s="43"/>
      <c r="F22" s="43"/>
      <c r="G22" s="43"/>
      <c r="H22" s="43"/>
      <c r="I22" s="43"/>
      <c r="J22" s="43"/>
      <c r="K22" s="43"/>
      <c r="M22" s="24">
        <v>45268</v>
      </c>
    </row>
    <row r="23" spans="1:13" ht="13.5" customHeight="1" x14ac:dyDescent="0.25">
      <c r="A23" s="2" t="s">
        <v>66</v>
      </c>
      <c r="B23" s="11" t="s">
        <v>47</v>
      </c>
      <c r="C23" s="2" t="s">
        <v>30</v>
      </c>
      <c r="D23" s="43" t="s">
        <v>48</v>
      </c>
      <c r="E23" s="43"/>
      <c r="F23" s="43"/>
      <c r="G23" s="43"/>
      <c r="H23" s="43"/>
      <c r="I23" s="43"/>
      <c r="J23" s="43"/>
      <c r="K23" s="43"/>
      <c r="M23" s="24"/>
    </row>
    <row r="24" spans="1:13" ht="13.5" customHeight="1" x14ac:dyDescent="0.25">
      <c r="A24" s="2" t="s">
        <v>67</v>
      </c>
      <c r="B24" s="11" t="s">
        <v>46</v>
      </c>
      <c r="C24" s="2" t="s">
        <v>30</v>
      </c>
      <c r="D24" s="43" t="s">
        <v>49</v>
      </c>
      <c r="E24" s="43"/>
      <c r="F24" s="43"/>
      <c r="G24" s="43"/>
      <c r="H24" s="43"/>
      <c r="I24" s="43"/>
      <c r="J24" s="43"/>
      <c r="K24" s="43"/>
      <c r="M24" s="24">
        <v>45285</v>
      </c>
    </row>
    <row r="25" spans="1:13" x14ac:dyDescent="0.25">
      <c r="A25" s="2" t="s">
        <v>100</v>
      </c>
      <c r="B25" s="11" t="s">
        <v>34</v>
      </c>
      <c r="C25" s="2" t="s">
        <v>30</v>
      </c>
      <c r="D25" s="43" t="s">
        <v>35</v>
      </c>
      <c r="E25" s="43"/>
      <c r="F25" s="43"/>
      <c r="G25" s="43"/>
      <c r="H25" s="43"/>
      <c r="I25" s="43"/>
      <c r="J25" s="43"/>
      <c r="K25" s="43"/>
    </row>
    <row r="27" spans="1:13" x14ac:dyDescent="0.25">
      <c r="D27" s="45"/>
      <c r="E27" s="45"/>
      <c r="F27" s="45"/>
      <c r="G27" s="45"/>
      <c r="H27" s="45"/>
      <c r="I27" s="45"/>
      <c r="J27" s="45"/>
      <c r="K27" s="45"/>
    </row>
    <row r="28" spans="1:13" x14ac:dyDescent="0.25">
      <c r="A28" s="39" t="str">
        <f>A9</f>
        <v>P1T2</v>
      </c>
      <c r="B28" s="40" t="str">
        <f>B9</f>
        <v>2.0 Desarrollo PLATCOM</v>
      </c>
      <c r="D28" s="45"/>
      <c r="E28" s="45"/>
      <c r="F28" s="45"/>
      <c r="G28" s="45"/>
      <c r="H28" s="45"/>
      <c r="I28" s="45"/>
      <c r="J28" s="45"/>
      <c r="K28" s="45"/>
    </row>
    <row r="29" spans="1:13" ht="13.5" customHeight="1" x14ac:dyDescent="0.25">
      <c r="A29" s="2" t="s">
        <v>1</v>
      </c>
      <c r="B29" s="11" t="s">
        <v>29</v>
      </c>
      <c r="C29" s="2" t="s">
        <v>10</v>
      </c>
      <c r="D29" s="45" t="s">
        <v>32</v>
      </c>
      <c r="E29" s="45"/>
      <c r="F29" s="45"/>
      <c r="G29" s="45"/>
      <c r="H29" s="45"/>
      <c r="I29" s="45"/>
      <c r="J29" s="45"/>
      <c r="K29" s="45"/>
      <c r="L29" s="11">
        <f>COUNTIF(TblP1T2Actividades[ESTADO],"Terminada")</f>
        <v>0</v>
      </c>
    </row>
    <row r="30" spans="1:13" ht="13.5" customHeight="1" x14ac:dyDescent="0.25">
      <c r="A30" s="2" t="s">
        <v>44</v>
      </c>
      <c r="B30" s="11" t="s">
        <v>51</v>
      </c>
      <c r="C30" s="2" t="s">
        <v>30</v>
      </c>
      <c r="D30" s="45" t="s">
        <v>52</v>
      </c>
      <c r="E30" s="45"/>
      <c r="F30" s="45"/>
      <c r="G30" s="45"/>
      <c r="H30" s="45"/>
      <c r="I30" s="45"/>
      <c r="J30" s="45"/>
      <c r="K30" s="45"/>
      <c r="L30" s="11">
        <f>COUNTA(TblP1T2Actividades[ID])</f>
        <v>7</v>
      </c>
    </row>
    <row r="31" spans="1:13" ht="13.5" customHeight="1" x14ac:dyDescent="0.25">
      <c r="A31" s="2" t="s">
        <v>53</v>
      </c>
      <c r="B31" s="11" t="s">
        <v>54</v>
      </c>
      <c r="C31" s="2" t="s">
        <v>30</v>
      </c>
      <c r="D31" s="45" t="s">
        <v>106</v>
      </c>
      <c r="E31" s="45"/>
      <c r="F31" s="45"/>
      <c r="G31" s="45"/>
      <c r="H31" s="45"/>
      <c r="I31" s="45"/>
      <c r="J31" s="45"/>
      <c r="K31" s="45"/>
    </row>
    <row r="32" spans="1:13" x14ac:dyDescent="0.25">
      <c r="A32" s="2" t="s">
        <v>55</v>
      </c>
      <c r="B32" s="11" t="s">
        <v>58</v>
      </c>
      <c r="C32" s="2" t="s">
        <v>30</v>
      </c>
      <c r="D32" s="45" t="s">
        <v>60</v>
      </c>
      <c r="E32" s="45"/>
      <c r="F32" s="45"/>
      <c r="G32" s="45"/>
      <c r="H32" s="45"/>
      <c r="I32" s="45"/>
      <c r="J32" s="45"/>
      <c r="K32" s="45"/>
    </row>
    <row r="33" spans="1:12" x14ac:dyDescent="0.25">
      <c r="A33" s="2" t="s">
        <v>56</v>
      </c>
      <c r="B33" s="11" t="s">
        <v>59</v>
      </c>
      <c r="C33" s="2" t="s">
        <v>30</v>
      </c>
      <c r="D33" s="45" t="s">
        <v>61</v>
      </c>
      <c r="E33" s="45"/>
      <c r="F33" s="45"/>
      <c r="G33" s="45"/>
      <c r="H33" s="45"/>
      <c r="I33" s="45"/>
      <c r="J33" s="45"/>
      <c r="K33" s="45"/>
    </row>
    <row r="34" spans="1:12" x14ac:dyDescent="0.25">
      <c r="A34" s="2" t="s">
        <v>50</v>
      </c>
      <c r="B34" s="11" t="s">
        <v>63</v>
      </c>
      <c r="C34" s="2" t="s">
        <v>30</v>
      </c>
      <c r="D34" s="45" t="s">
        <v>64</v>
      </c>
      <c r="E34" s="45"/>
      <c r="F34" s="45"/>
      <c r="G34" s="45"/>
      <c r="H34" s="45"/>
      <c r="I34" s="45"/>
      <c r="J34" s="45"/>
      <c r="K34" s="45"/>
    </row>
    <row r="35" spans="1:12" x14ac:dyDescent="0.25">
      <c r="A35" s="2" t="s">
        <v>66</v>
      </c>
      <c r="B35" s="11" t="s">
        <v>65</v>
      </c>
      <c r="C35" s="2" t="s">
        <v>30</v>
      </c>
      <c r="D35" s="45" t="s">
        <v>69</v>
      </c>
      <c r="E35" s="45"/>
      <c r="F35" s="45"/>
      <c r="G35" s="45"/>
      <c r="H35" s="45"/>
      <c r="I35" s="45"/>
      <c r="J35" s="45"/>
      <c r="K35" s="45"/>
    </row>
    <row r="36" spans="1:12" x14ac:dyDescent="0.25">
      <c r="A36" s="2" t="s">
        <v>67</v>
      </c>
      <c r="B36" s="11" t="s">
        <v>68</v>
      </c>
      <c r="C36" s="2" t="s">
        <v>30</v>
      </c>
      <c r="D36" s="45" t="s">
        <v>70</v>
      </c>
      <c r="E36" s="45"/>
      <c r="F36" s="45"/>
      <c r="G36" s="45"/>
      <c r="H36" s="45"/>
      <c r="I36" s="45"/>
      <c r="J36" s="45"/>
      <c r="K36" s="45"/>
    </row>
    <row r="37" spans="1:12" x14ac:dyDescent="0.25">
      <c r="D37" s="41"/>
      <c r="E37" s="41"/>
      <c r="F37" s="41"/>
      <c r="G37" s="41"/>
      <c r="H37" s="41"/>
      <c r="I37" s="41"/>
      <c r="J37" s="41"/>
      <c r="K37" s="41"/>
    </row>
    <row r="38" spans="1:12" x14ac:dyDescent="0.25">
      <c r="D38" s="45"/>
      <c r="E38" s="45"/>
      <c r="F38" s="45"/>
      <c r="G38" s="45"/>
      <c r="H38" s="45"/>
      <c r="I38" s="45"/>
      <c r="J38" s="45"/>
      <c r="K38" s="45"/>
    </row>
    <row r="39" spans="1:12" ht="13.5" customHeight="1" x14ac:dyDescent="0.25">
      <c r="A39" s="39" t="str">
        <f>A10</f>
        <v>P1T3</v>
      </c>
      <c r="B39" s="40" t="str">
        <f>B10</f>
        <v>3.0 Desarrollo WORKLOAD</v>
      </c>
      <c r="D39" s="45"/>
      <c r="E39" s="45"/>
      <c r="F39" s="45"/>
      <c r="G39" s="45"/>
      <c r="H39" s="45"/>
      <c r="I39" s="45"/>
      <c r="J39" s="45"/>
      <c r="K39" s="45"/>
    </row>
    <row r="40" spans="1:12" x14ac:dyDescent="0.25">
      <c r="A40" s="2" t="s">
        <v>1</v>
      </c>
      <c r="B40" s="11" t="s">
        <v>29</v>
      </c>
      <c r="C40" s="2" t="s">
        <v>10</v>
      </c>
      <c r="D40" s="45" t="s">
        <v>32</v>
      </c>
      <c r="E40" s="45"/>
      <c r="F40" s="45"/>
      <c r="G40" s="45"/>
      <c r="H40" s="45"/>
      <c r="I40" s="45"/>
      <c r="J40" s="45"/>
      <c r="K40" s="45"/>
      <c r="L40" s="11">
        <f>COUNTIF(TblP1T3Actividades[ESTADO],"Terminada")</f>
        <v>0</v>
      </c>
    </row>
    <row r="41" spans="1:12" x14ac:dyDescent="0.25">
      <c r="A41" s="2" t="s">
        <v>71</v>
      </c>
      <c r="B41" s="11" t="s">
        <v>72</v>
      </c>
      <c r="C41" s="2" t="s">
        <v>30</v>
      </c>
      <c r="D41" s="45" t="s">
        <v>85</v>
      </c>
      <c r="E41" s="45"/>
      <c r="F41" s="45"/>
      <c r="G41" s="45"/>
      <c r="H41" s="45"/>
      <c r="I41" s="45"/>
      <c r="J41" s="45"/>
      <c r="K41" s="45"/>
      <c r="L41" s="11">
        <f>COUNTA(TblP1T3Actividades[ID])</f>
        <v>8</v>
      </c>
    </row>
    <row r="42" spans="1:12" x14ac:dyDescent="0.25">
      <c r="A42" s="2" t="s">
        <v>79</v>
      </c>
      <c r="B42" s="11" t="s">
        <v>74</v>
      </c>
      <c r="C42" s="2" t="s">
        <v>30</v>
      </c>
      <c r="D42" s="45" t="s">
        <v>86</v>
      </c>
      <c r="E42" s="45"/>
      <c r="F42" s="45"/>
      <c r="G42" s="45"/>
      <c r="H42" s="45"/>
      <c r="I42" s="45"/>
      <c r="J42" s="45"/>
      <c r="K42" s="45"/>
    </row>
    <row r="43" spans="1:12" x14ac:dyDescent="0.25">
      <c r="A43" s="2" t="s">
        <v>101</v>
      </c>
      <c r="B43" s="11" t="s">
        <v>73</v>
      </c>
      <c r="C43" s="2" t="s">
        <v>30</v>
      </c>
      <c r="D43" s="45" t="s">
        <v>87</v>
      </c>
      <c r="E43" s="45"/>
      <c r="F43" s="45"/>
      <c r="G43" s="45"/>
      <c r="H43" s="45"/>
      <c r="I43" s="45"/>
      <c r="J43" s="45"/>
      <c r="K43" s="45"/>
    </row>
    <row r="44" spans="1:12" x14ac:dyDescent="0.25">
      <c r="A44" s="2" t="s">
        <v>80</v>
      </c>
      <c r="B44" s="11" t="s">
        <v>75</v>
      </c>
      <c r="C44" s="2" t="s">
        <v>30</v>
      </c>
      <c r="D44" s="45" t="s">
        <v>88</v>
      </c>
      <c r="E44" s="45"/>
      <c r="F44" s="45"/>
      <c r="G44" s="45"/>
      <c r="H44" s="45"/>
      <c r="I44" s="45"/>
      <c r="J44" s="45"/>
      <c r="K44" s="45"/>
    </row>
    <row r="45" spans="1:12" x14ac:dyDescent="0.25">
      <c r="A45" s="2" t="s">
        <v>81</v>
      </c>
      <c r="B45" s="11" t="s">
        <v>76</v>
      </c>
      <c r="C45" s="2" t="s">
        <v>30</v>
      </c>
      <c r="D45" s="45" t="s">
        <v>89</v>
      </c>
      <c r="E45" s="45"/>
      <c r="F45" s="45"/>
      <c r="G45" s="45"/>
      <c r="H45" s="45"/>
      <c r="I45" s="45"/>
      <c r="J45" s="45"/>
      <c r="K45" s="45"/>
    </row>
    <row r="46" spans="1:12" x14ac:dyDescent="0.25">
      <c r="A46" s="2" t="s">
        <v>82</v>
      </c>
      <c r="B46" s="11" t="s">
        <v>63</v>
      </c>
      <c r="C46" s="2" t="s">
        <v>30</v>
      </c>
      <c r="D46" s="45" t="s">
        <v>90</v>
      </c>
      <c r="E46" s="45"/>
      <c r="F46" s="45"/>
      <c r="G46" s="45"/>
      <c r="H46" s="45"/>
      <c r="I46" s="45"/>
      <c r="J46" s="45"/>
      <c r="K46" s="45"/>
    </row>
    <row r="47" spans="1:12" x14ac:dyDescent="0.25">
      <c r="A47" s="2" t="s">
        <v>83</v>
      </c>
      <c r="B47" s="11" t="s">
        <v>77</v>
      </c>
      <c r="C47" s="2" t="s">
        <v>30</v>
      </c>
      <c r="D47" s="45" t="s">
        <v>91</v>
      </c>
      <c r="E47" s="45"/>
      <c r="F47" s="45"/>
      <c r="G47" s="45"/>
      <c r="H47" s="45"/>
      <c r="I47" s="45"/>
      <c r="J47" s="45"/>
      <c r="K47" s="45"/>
    </row>
    <row r="48" spans="1:12" ht="27" x14ac:dyDescent="0.25">
      <c r="A48" s="2" t="s">
        <v>84</v>
      </c>
      <c r="B48" s="11" t="s">
        <v>92</v>
      </c>
      <c r="C48" s="2" t="s">
        <v>30</v>
      </c>
      <c r="D48" s="45" t="s">
        <v>115</v>
      </c>
      <c r="E48" s="45"/>
      <c r="F48" s="45"/>
      <c r="G48" s="45"/>
      <c r="H48" s="45"/>
      <c r="I48" s="45"/>
      <c r="J48" s="45"/>
      <c r="K48" s="45"/>
    </row>
    <row r="51" spans="1:12" x14ac:dyDescent="0.25">
      <c r="A51" s="39" t="str">
        <f>A11</f>
        <v>P1T4</v>
      </c>
      <c r="B51" s="40" t="str">
        <f>B11</f>
        <v>4.0 Desarrollo Base de Datos</v>
      </c>
    </row>
    <row r="52" spans="1:12" x14ac:dyDescent="0.25">
      <c r="A52" s="2" t="s">
        <v>1</v>
      </c>
      <c r="B52" s="11" t="s">
        <v>29</v>
      </c>
      <c r="C52" s="2" t="s">
        <v>10</v>
      </c>
      <c r="D52" s="45" t="s">
        <v>32</v>
      </c>
      <c r="E52" s="45"/>
      <c r="F52" s="45"/>
      <c r="G52" s="45"/>
      <c r="H52" s="45"/>
      <c r="I52" s="45"/>
      <c r="J52" s="45"/>
      <c r="K52" s="45"/>
      <c r="L52" s="11">
        <f>COUNTIF(TblP1T4Actividades[ESTADO],"Terminada")</f>
        <v>0</v>
      </c>
    </row>
    <row r="53" spans="1:12" x14ac:dyDescent="0.25">
      <c r="A53" s="2" t="s">
        <v>116</v>
      </c>
      <c r="B53" s="11" t="s">
        <v>103</v>
      </c>
      <c r="C53" s="2" t="s">
        <v>30</v>
      </c>
      <c r="D53" s="45" t="s">
        <v>104</v>
      </c>
      <c r="E53" s="45"/>
      <c r="F53" s="45"/>
      <c r="G53" s="45"/>
      <c r="H53" s="45"/>
      <c r="I53" s="45"/>
      <c r="J53" s="45"/>
      <c r="K53" s="45"/>
      <c r="L53" s="11">
        <f>COUNTA(TblP1T4Actividades[ID])</f>
        <v>7</v>
      </c>
    </row>
    <row r="54" spans="1:12" x14ac:dyDescent="0.25">
      <c r="A54" s="2" t="s">
        <v>117</v>
      </c>
      <c r="B54" s="11" t="s">
        <v>105</v>
      </c>
      <c r="C54" s="2" t="s">
        <v>30</v>
      </c>
      <c r="D54" s="45" t="s">
        <v>107</v>
      </c>
      <c r="E54" s="45"/>
      <c r="F54" s="45"/>
      <c r="G54" s="45"/>
      <c r="H54" s="45"/>
      <c r="I54" s="45"/>
      <c r="J54" s="45"/>
      <c r="K54" s="45"/>
    </row>
    <row r="55" spans="1:12" x14ac:dyDescent="0.25">
      <c r="A55" s="2" t="s">
        <v>118</v>
      </c>
      <c r="B55" s="11" t="s">
        <v>108</v>
      </c>
      <c r="C55" s="2" t="s">
        <v>30</v>
      </c>
      <c r="D55" s="45" t="s">
        <v>109</v>
      </c>
      <c r="E55" s="45"/>
      <c r="F55" s="45"/>
      <c r="G55" s="45"/>
      <c r="H55" s="45"/>
      <c r="I55" s="45"/>
      <c r="J55" s="45"/>
      <c r="K55" s="45"/>
    </row>
    <row r="56" spans="1:12" x14ac:dyDescent="0.25">
      <c r="A56" s="2" t="s">
        <v>119</v>
      </c>
      <c r="B56" s="11" t="s">
        <v>110</v>
      </c>
      <c r="C56" s="2" t="s">
        <v>30</v>
      </c>
      <c r="D56" s="45" t="s">
        <v>111</v>
      </c>
      <c r="E56" s="45"/>
      <c r="F56" s="45"/>
      <c r="G56" s="45"/>
      <c r="H56" s="45"/>
      <c r="I56" s="45"/>
      <c r="J56" s="45"/>
      <c r="K56" s="45"/>
    </row>
    <row r="57" spans="1:12" x14ac:dyDescent="0.25">
      <c r="A57" s="2" t="s">
        <v>120</v>
      </c>
      <c r="B57" s="11" t="s">
        <v>57</v>
      </c>
      <c r="C57" s="2" t="s">
        <v>30</v>
      </c>
      <c r="D57" s="45" t="s">
        <v>112</v>
      </c>
      <c r="E57" s="45"/>
      <c r="F57" s="45"/>
      <c r="G57" s="45"/>
      <c r="H57" s="45"/>
      <c r="I57" s="45"/>
      <c r="J57" s="45"/>
      <c r="K57" s="45"/>
    </row>
    <row r="58" spans="1:12" x14ac:dyDescent="0.25">
      <c r="A58" s="2" t="s">
        <v>121</v>
      </c>
      <c r="B58" s="11" t="s">
        <v>77</v>
      </c>
      <c r="C58" s="2" t="s">
        <v>30</v>
      </c>
      <c r="D58" s="45" t="s">
        <v>113</v>
      </c>
      <c r="E58" s="45"/>
      <c r="F58" s="45"/>
      <c r="G58" s="45"/>
      <c r="H58" s="45"/>
      <c r="I58" s="45"/>
      <c r="J58" s="45"/>
      <c r="K58" s="45"/>
    </row>
    <row r="59" spans="1:12" x14ac:dyDescent="0.25">
      <c r="A59" s="2" t="s">
        <v>122</v>
      </c>
      <c r="B59" s="11" t="s">
        <v>78</v>
      </c>
      <c r="C59" s="2" t="s">
        <v>30</v>
      </c>
      <c r="D59" s="45" t="s">
        <v>114</v>
      </c>
      <c r="E59" s="45"/>
      <c r="F59" s="45"/>
      <c r="G59" s="45"/>
      <c r="H59" s="45"/>
      <c r="I59" s="45"/>
      <c r="J59" s="45"/>
      <c r="K59" s="45"/>
    </row>
    <row r="62" spans="1:12" x14ac:dyDescent="0.25">
      <c r="A62" s="39" t="str">
        <f>A12</f>
        <v>P1T5</v>
      </c>
      <c r="B62" s="40" t="str">
        <f>B12</f>
        <v>5.0 Integración de desarrollos</v>
      </c>
    </row>
    <row r="63" spans="1:12" x14ac:dyDescent="0.25">
      <c r="A63" s="2" t="s">
        <v>1</v>
      </c>
      <c r="B63" s="11" t="s">
        <v>29</v>
      </c>
      <c r="C63" s="2" t="s">
        <v>10</v>
      </c>
      <c r="D63" s="45" t="s">
        <v>123</v>
      </c>
      <c r="E63" s="45"/>
      <c r="F63" s="45"/>
      <c r="G63" s="45"/>
      <c r="H63" s="45"/>
      <c r="I63" s="45"/>
      <c r="J63" s="45"/>
      <c r="K63" s="45"/>
    </row>
    <row r="64" spans="1:12" x14ac:dyDescent="0.25">
      <c r="A64" s="2" t="s">
        <v>138</v>
      </c>
      <c r="B64" s="11" t="s">
        <v>124</v>
      </c>
      <c r="C64" s="2" t="s">
        <v>30</v>
      </c>
      <c r="D64" s="45" t="s">
        <v>125</v>
      </c>
      <c r="E64" s="45"/>
      <c r="F64" s="45"/>
      <c r="G64" s="45"/>
      <c r="H64" s="45"/>
      <c r="I64" s="45"/>
      <c r="J64" s="45"/>
      <c r="K64" s="45"/>
    </row>
    <row r="65" spans="1:11" ht="13.5" customHeight="1" x14ac:dyDescent="0.25">
      <c r="A65" s="2" t="s">
        <v>139</v>
      </c>
      <c r="B65" s="11" t="s">
        <v>129</v>
      </c>
      <c r="C65" s="2" t="s">
        <v>30</v>
      </c>
      <c r="D65" s="45" t="s">
        <v>126</v>
      </c>
      <c r="E65" s="45"/>
      <c r="F65" s="45"/>
      <c r="G65" s="45"/>
      <c r="H65" s="45"/>
      <c r="I65" s="45"/>
      <c r="J65" s="45"/>
      <c r="K65" s="45"/>
    </row>
    <row r="66" spans="1:11" x14ac:dyDescent="0.25">
      <c r="A66" s="2" t="s">
        <v>140</v>
      </c>
      <c r="B66" s="11" t="s">
        <v>127</v>
      </c>
      <c r="C66" s="2" t="s">
        <v>30</v>
      </c>
      <c r="D66" s="45" t="s">
        <v>128</v>
      </c>
      <c r="E66" s="45"/>
      <c r="F66" s="45"/>
      <c r="G66" s="45"/>
      <c r="H66" s="45"/>
      <c r="I66" s="45"/>
      <c r="J66" s="45"/>
      <c r="K66" s="45"/>
    </row>
    <row r="67" spans="1:11" x14ac:dyDescent="0.25">
      <c r="A67" s="2" t="s">
        <v>141</v>
      </c>
      <c r="B67" s="11" t="s">
        <v>130</v>
      </c>
      <c r="C67" s="2" t="s">
        <v>30</v>
      </c>
      <c r="D67" s="45" t="s">
        <v>131</v>
      </c>
      <c r="E67" s="45"/>
      <c r="F67" s="45"/>
      <c r="G67" s="45"/>
      <c r="H67" s="45"/>
      <c r="I67" s="45"/>
      <c r="J67" s="45"/>
      <c r="K67" s="45"/>
    </row>
    <row r="68" spans="1:11" x14ac:dyDescent="0.25">
      <c r="A68" s="2" t="s">
        <v>142</v>
      </c>
      <c r="B68" s="11" t="s">
        <v>132</v>
      </c>
      <c r="C68" s="2" t="s">
        <v>30</v>
      </c>
      <c r="D68" s="45" t="s">
        <v>133</v>
      </c>
      <c r="E68" s="45"/>
      <c r="F68" s="45"/>
      <c r="G68" s="45"/>
      <c r="H68" s="45"/>
      <c r="I68" s="45"/>
      <c r="J68" s="45"/>
      <c r="K68" s="45"/>
    </row>
    <row r="69" spans="1:11" x14ac:dyDescent="0.25">
      <c r="A69" s="2" t="s">
        <v>143</v>
      </c>
      <c r="B69" s="11" t="s">
        <v>134</v>
      </c>
      <c r="C69" s="2" t="s">
        <v>30</v>
      </c>
      <c r="D69" s="45" t="s">
        <v>135</v>
      </c>
      <c r="E69" s="45"/>
      <c r="F69" s="45"/>
      <c r="G69" s="45"/>
      <c r="H69" s="45"/>
      <c r="I69" s="45"/>
      <c r="J69" s="45"/>
      <c r="K69" s="45"/>
    </row>
    <row r="70" spans="1:11" x14ac:dyDescent="0.25">
      <c r="A70" s="2" t="s">
        <v>144</v>
      </c>
      <c r="B70" s="11" t="s">
        <v>136</v>
      </c>
      <c r="C70" s="2" t="s">
        <v>30</v>
      </c>
      <c r="D70" s="45" t="s">
        <v>137</v>
      </c>
      <c r="E70" s="45"/>
      <c r="F70" s="45"/>
      <c r="G70" s="45"/>
      <c r="H70" s="45"/>
      <c r="I70" s="45"/>
      <c r="J70" s="45"/>
      <c r="K70" s="45"/>
    </row>
    <row r="73" spans="1:11" x14ac:dyDescent="0.25">
      <c r="A73" s="39" t="str">
        <f>A13</f>
        <v>P1T6</v>
      </c>
      <c r="B73" s="40" t="str">
        <f>B13</f>
        <v>6.0 Pruebas Funcionales</v>
      </c>
    </row>
    <row r="74" spans="1:11" x14ac:dyDescent="0.25">
      <c r="A74" s="2" t="s">
        <v>1</v>
      </c>
      <c r="B74" s="11" t="s">
        <v>29</v>
      </c>
      <c r="C74" s="2" t="s">
        <v>10</v>
      </c>
      <c r="D74" s="11" t="s">
        <v>32</v>
      </c>
    </row>
    <row r="75" spans="1:11" x14ac:dyDescent="0.25">
      <c r="A75" s="2" t="s">
        <v>155</v>
      </c>
      <c r="B75" s="11" t="s">
        <v>145</v>
      </c>
      <c r="C75" s="2" t="s">
        <v>30</v>
      </c>
      <c r="D75" s="45" t="s">
        <v>150</v>
      </c>
      <c r="E75" s="45"/>
      <c r="F75" s="45"/>
      <c r="G75" s="45"/>
      <c r="H75" s="45"/>
      <c r="I75" s="45"/>
      <c r="J75" s="45"/>
      <c r="K75" s="45"/>
    </row>
    <row r="76" spans="1:11" x14ac:dyDescent="0.25">
      <c r="A76" s="2" t="s">
        <v>156</v>
      </c>
      <c r="B76" s="11" t="s">
        <v>146</v>
      </c>
      <c r="C76" s="2" t="s">
        <v>30</v>
      </c>
      <c r="D76" s="45" t="s">
        <v>151</v>
      </c>
      <c r="E76" s="45"/>
      <c r="F76" s="45"/>
      <c r="G76" s="45"/>
      <c r="H76" s="45"/>
      <c r="I76" s="45"/>
      <c r="J76" s="45"/>
      <c r="K76" s="45"/>
    </row>
    <row r="77" spans="1:11" x14ac:dyDescent="0.25">
      <c r="A77" s="2" t="s">
        <v>157</v>
      </c>
      <c r="B77" s="11" t="s">
        <v>147</v>
      </c>
      <c r="C77" s="2" t="s">
        <v>30</v>
      </c>
      <c r="D77" s="45" t="s">
        <v>152</v>
      </c>
      <c r="E77" s="45"/>
      <c r="F77" s="45"/>
      <c r="G77" s="45"/>
      <c r="H77" s="45"/>
      <c r="I77" s="45"/>
      <c r="J77" s="45"/>
      <c r="K77" s="45"/>
    </row>
    <row r="78" spans="1:11" x14ac:dyDescent="0.25">
      <c r="A78" s="2" t="s">
        <v>158</v>
      </c>
      <c r="B78" s="11" t="s">
        <v>148</v>
      </c>
      <c r="C78" s="2" t="s">
        <v>30</v>
      </c>
      <c r="D78" s="45" t="s">
        <v>153</v>
      </c>
      <c r="E78" s="45"/>
      <c r="F78" s="45"/>
      <c r="G78" s="45"/>
      <c r="H78" s="45"/>
      <c r="I78" s="45"/>
      <c r="J78" s="45"/>
      <c r="K78" s="45"/>
    </row>
    <row r="79" spans="1:11" x14ac:dyDescent="0.25">
      <c r="A79" s="2" t="s">
        <v>159</v>
      </c>
      <c r="B79" s="11" t="s">
        <v>149</v>
      </c>
      <c r="C79" s="2" t="s">
        <v>30</v>
      </c>
      <c r="D79" s="45" t="s">
        <v>154</v>
      </c>
      <c r="E79" s="45"/>
      <c r="F79" s="45"/>
      <c r="G79" s="45"/>
      <c r="H79" s="45"/>
      <c r="I79" s="45"/>
      <c r="J79" s="45"/>
      <c r="K79" s="45"/>
    </row>
    <row r="82" spans="1:11" x14ac:dyDescent="0.25">
      <c r="A82" s="39" t="str">
        <f>A14</f>
        <v>P1T7</v>
      </c>
      <c r="B82" s="40" t="str">
        <f>B14</f>
        <v>7.0 Entrega QA</v>
      </c>
    </row>
    <row r="83" spans="1:11" x14ac:dyDescent="0.25">
      <c r="A83" s="2" t="s">
        <v>1</v>
      </c>
      <c r="B83" s="11" t="s">
        <v>29</v>
      </c>
      <c r="C83" s="2" t="s">
        <v>10</v>
      </c>
      <c r="D83" s="11" t="s">
        <v>32</v>
      </c>
    </row>
    <row r="84" spans="1:11" x14ac:dyDescent="0.25">
      <c r="A84" s="2" t="s">
        <v>173</v>
      </c>
      <c r="B84" s="11" t="s">
        <v>165</v>
      </c>
      <c r="C84" s="2" t="s">
        <v>30</v>
      </c>
      <c r="D84" s="45" t="s">
        <v>163</v>
      </c>
      <c r="E84" s="45"/>
      <c r="F84" s="45"/>
      <c r="G84" s="45"/>
      <c r="H84" s="45"/>
      <c r="I84" s="45"/>
      <c r="J84" s="45"/>
      <c r="K84" s="45"/>
    </row>
    <row r="85" spans="1:11" x14ac:dyDescent="0.25">
      <c r="A85" s="2" t="s">
        <v>174</v>
      </c>
      <c r="B85" s="11" t="s">
        <v>166</v>
      </c>
      <c r="C85" s="2" t="s">
        <v>30</v>
      </c>
      <c r="D85" s="45" t="s">
        <v>164</v>
      </c>
      <c r="E85" s="45"/>
      <c r="F85" s="45"/>
      <c r="G85" s="45"/>
      <c r="H85" s="45"/>
      <c r="I85" s="45"/>
      <c r="J85" s="45"/>
      <c r="K85" s="45"/>
    </row>
    <row r="86" spans="1:11" x14ac:dyDescent="0.25">
      <c r="A86" s="2" t="s">
        <v>175</v>
      </c>
      <c r="B86" s="11" t="s">
        <v>160</v>
      </c>
      <c r="C86" s="2" t="s">
        <v>30</v>
      </c>
      <c r="D86" s="45" t="s">
        <v>167</v>
      </c>
      <c r="E86" s="45"/>
      <c r="F86" s="45"/>
      <c r="G86" s="45"/>
      <c r="H86" s="45"/>
      <c r="I86" s="45"/>
      <c r="J86" s="45"/>
      <c r="K86" s="45"/>
    </row>
    <row r="87" spans="1:11" x14ac:dyDescent="0.25">
      <c r="A87" s="2" t="s">
        <v>176</v>
      </c>
      <c r="B87" s="11" t="s">
        <v>161</v>
      </c>
      <c r="C87" s="2" t="s">
        <v>30</v>
      </c>
      <c r="D87" s="45" t="s">
        <v>162</v>
      </c>
      <c r="E87" s="45"/>
      <c r="F87" s="45"/>
      <c r="G87" s="45"/>
      <c r="H87" s="45"/>
      <c r="I87" s="45"/>
      <c r="J87" s="45"/>
      <c r="K87" s="45"/>
    </row>
    <row r="88" spans="1:11" x14ac:dyDescent="0.25">
      <c r="A88" s="2" t="s">
        <v>177</v>
      </c>
      <c r="B88" s="11" t="s">
        <v>168</v>
      </c>
      <c r="C88" s="2" t="s">
        <v>30</v>
      </c>
      <c r="D88" s="45" t="s">
        <v>169</v>
      </c>
      <c r="E88" s="45"/>
      <c r="F88" s="45"/>
      <c r="G88" s="45"/>
      <c r="H88" s="45"/>
      <c r="I88" s="45"/>
      <c r="J88" s="45"/>
      <c r="K88" s="45"/>
    </row>
    <row r="89" spans="1:11" x14ac:dyDescent="0.25">
      <c r="A89" s="2" t="s">
        <v>178</v>
      </c>
      <c r="B89" s="11" t="s">
        <v>170</v>
      </c>
      <c r="C89" s="2" t="s">
        <v>30</v>
      </c>
      <c r="D89" s="45" t="s">
        <v>171</v>
      </c>
      <c r="E89" s="45"/>
      <c r="F89" s="45"/>
      <c r="G89" s="45"/>
      <c r="H89" s="45"/>
      <c r="I89" s="45"/>
      <c r="J89" s="45"/>
      <c r="K89" s="45"/>
    </row>
    <row r="90" spans="1:11" x14ac:dyDescent="0.25">
      <c r="A90" s="2" t="s">
        <v>179</v>
      </c>
      <c r="B90" s="11" t="s">
        <v>149</v>
      </c>
      <c r="C90" s="2" t="s">
        <v>30</v>
      </c>
      <c r="D90" s="45" t="s">
        <v>172</v>
      </c>
      <c r="E90" s="45"/>
      <c r="F90" s="45"/>
      <c r="G90" s="45"/>
      <c r="H90" s="45"/>
      <c r="I90" s="45"/>
      <c r="J90" s="45"/>
      <c r="K90" s="45"/>
    </row>
    <row r="91" spans="1:11" x14ac:dyDescent="0.25">
      <c r="A91" s="2" t="s">
        <v>180</v>
      </c>
      <c r="B91" s="11" t="s">
        <v>182</v>
      </c>
      <c r="C91" s="2" t="s">
        <v>30</v>
      </c>
      <c r="D91" s="45" t="s">
        <v>181</v>
      </c>
      <c r="E91" s="45"/>
      <c r="F91" s="45"/>
      <c r="G91" s="45"/>
      <c r="H91" s="45"/>
      <c r="I91" s="45"/>
      <c r="J91" s="45"/>
      <c r="K91" s="45"/>
    </row>
  </sheetData>
  <mergeCells count="59">
    <mergeCell ref="D89:K89"/>
    <mergeCell ref="D90:K90"/>
    <mergeCell ref="D91:K91"/>
    <mergeCell ref="D84:K84"/>
    <mergeCell ref="D85:K85"/>
    <mergeCell ref="D86:K86"/>
    <mergeCell ref="D87:K87"/>
    <mergeCell ref="D88:K88"/>
    <mergeCell ref="D75:K75"/>
    <mergeCell ref="D76:K76"/>
    <mergeCell ref="D77:K77"/>
    <mergeCell ref="D78:K78"/>
    <mergeCell ref="D79:K79"/>
    <mergeCell ref="D67:K67"/>
    <mergeCell ref="D68:K68"/>
    <mergeCell ref="D69:K69"/>
    <mergeCell ref="D70:K70"/>
    <mergeCell ref="D65:K65"/>
    <mergeCell ref="D59:K59"/>
    <mergeCell ref="D63:K63"/>
    <mergeCell ref="D64:K64"/>
    <mergeCell ref="D66:K66"/>
    <mergeCell ref="D54:K54"/>
    <mergeCell ref="D55:K55"/>
    <mergeCell ref="D56:K56"/>
    <mergeCell ref="D57:K57"/>
    <mergeCell ref="D58:K58"/>
    <mergeCell ref="D46:K46"/>
    <mergeCell ref="D47:K47"/>
    <mergeCell ref="D48:K48"/>
    <mergeCell ref="D52:K52"/>
    <mergeCell ref="D53:K53"/>
    <mergeCell ref="D45:K45"/>
    <mergeCell ref="D23:K23"/>
    <mergeCell ref="D24:K24"/>
    <mergeCell ref="D25:K25"/>
    <mergeCell ref="D34:K34"/>
    <mergeCell ref="D35:K35"/>
    <mergeCell ref="D36:K36"/>
    <mergeCell ref="D40:K40"/>
    <mergeCell ref="D41:K41"/>
    <mergeCell ref="D42:K42"/>
    <mergeCell ref="D43:K43"/>
    <mergeCell ref="D44:K44"/>
    <mergeCell ref="D33:K33"/>
    <mergeCell ref="D38:K38"/>
    <mergeCell ref="D39:K39"/>
    <mergeCell ref="D28:K28"/>
    <mergeCell ref="D32:K32"/>
    <mergeCell ref="D29:K29"/>
    <mergeCell ref="D30:K30"/>
    <mergeCell ref="D31:K31"/>
    <mergeCell ref="D27:K27"/>
    <mergeCell ref="D22:K22"/>
    <mergeCell ref="D17:K17"/>
    <mergeCell ref="D18:K18"/>
    <mergeCell ref="D19:K19"/>
    <mergeCell ref="D20:K20"/>
    <mergeCell ref="D21:K21"/>
  </mergeCells>
  <conditionalFormatting sqref="H8:H14">
    <cfRule type="dataBar" priority="46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{CCCF9261-9066-4AEC-AD8D-34596A803A06}</x14:id>
        </ext>
      </extLst>
    </cfRule>
  </conditionalFormatting>
  <conditionalFormatting sqref="J4">
    <cfRule type="cellIs" dxfId="12" priority="15" operator="equal">
      <formula>"Adelantado"</formula>
    </cfRule>
    <cfRule type="cellIs" dxfId="11" priority="16" operator="equal">
      <formula>"Atrasado"</formula>
    </cfRule>
    <cfRule type="cellIs" dxfId="10" priority="17" operator="equal">
      <formula>"Pendiente"</formula>
    </cfRule>
    <cfRule type="cellIs" dxfId="9" priority="18" operator="equal">
      <formula>"Adelantada"</formula>
    </cfRule>
    <cfRule type="cellIs" dxfId="8" priority="19" operator="equal">
      <formula>"En Curso"</formula>
    </cfRule>
    <cfRule type="cellIs" dxfId="7" priority="20" operator="equal">
      <formula>"Terminada"</formula>
    </cfRule>
    <cfRule type="cellIs" dxfId="6" priority="21" operator="equal">
      <formula>"Atrasada"</formula>
    </cfRule>
  </conditionalFormatting>
  <conditionalFormatting sqref="J8:J14">
    <cfRule type="cellIs" dxfId="5" priority="24" operator="equal">
      <formula>"Adelantada"</formula>
    </cfRule>
    <cfRule type="cellIs" dxfId="4" priority="25" operator="equal">
      <formula>"En Curso"</formula>
    </cfRule>
    <cfRule type="cellIs" dxfId="3" priority="26" operator="equal">
      <formula>"Terminada"</formula>
    </cfRule>
    <cfRule type="cellIs" dxfId="2" priority="27" operator="equal">
      <formula>"Atrasada"</formula>
    </cfRule>
  </conditionalFormatting>
  <conditionalFormatting sqref="J8:J16 J26 J49:J51 J60:J62 J71:J74 J80:J83 J92:J1048576">
    <cfRule type="cellIs" dxfId="1" priority="22" operator="equal">
      <formula>"Pendiente"</formula>
    </cfRule>
  </conditionalFormatting>
  <pageMargins left="0.7" right="0.7" top="0.75" bottom="0.75" header="0.3" footer="0.3"/>
  <pageSetup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CF9261-9066-4AEC-AD8D-34596A803A0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H8:H14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0D0FE5-5F4D-4EF8-B89F-C8B5BA9D1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Alberto Cortés Gonzalez</dc:creator>
  <cp:keywords/>
  <dc:description/>
  <cp:lastModifiedBy>Luis Alberto Cortés Gonzalez</cp:lastModifiedBy>
  <cp:revision/>
  <dcterms:created xsi:type="dcterms:W3CDTF">2023-09-13T13:39:15Z</dcterms:created>
  <dcterms:modified xsi:type="dcterms:W3CDTF">2023-10-05T18:55:31Z</dcterms:modified>
  <cp:category/>
  <cp:contentStatus/>
</cp:coreProperties>
</file>