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9120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5" i="1"/>
  <c r="C7"/>
  <c r="E20"/>
  <c r="E17"/>
  <c r="E18"/>
  <c r="E19"/>
  <c r="E16"/>
  <c r="D19"/>
  <c r="D18"/>
  <c r="D17"/>
  <c r="D16"/>
  <c r="B19"/>
  <c r="B18"/>
  <c r="B17"/>
  <c r="B16"/>
  <c r="L9"/>
  <c r="L8"/>
  <c r="L7"/>
  <c r="L6"/>
  <c r="L5"/>
  <c r="H9"/>
  <c r="H8"/>
  <c r="H7"/>
  <c r="H6"/>
  <c r="H5"/>
  <c r="B9"/>
  <c r="B8"/>
  <c r="B7"/>
  <c r="B6"/>
  <c r="C9"/>
  <c r="D9" s="1"/>
  <c r="C8"/>
  <c r="D8" s="1"/>
  <c r="D7"/>
  <c r="C6"/>
  <c r="D6" s="1"/>
  <c r="C5"/>
  <c r="D5" s="1"/>
</calcChain>
</file>

<file path=xl/sharedStrings.xml><?xml version="1.0" encoding="utf-8"?>
<sst xmlns="http://schemas.openxmlformats.org/spreadsheetml/2006/main" count="54" uniqueCount="43">
  <si>
    <t>Vida</t>
  </si>
  <si>
    <t>Rango</t>
  </si>
  <si>
    <t>Velocidad Max</t>
  </si>
  <si>
    <t>Armadura</t>
  </si>
  <si>
    <t>Arquero</t>
  </si>
  <si>
    <t>Caballero</t>
  </si>
  <si>
    <t>Gigante</t>
  </si>
  <si>
    <t>Guerrero</t>
  </si>
  <si>
    <t>Soldado</t>
  </si>
  <si>
    <t>Precio Oro</t>
  </si>
  <si>
    <t>Precio Hierro</t>
  </si>
  <si>
    <t>Precio Comida</t>
  </si>
  <si>
    <t>Consumo Comida</t>
  </si>
  <si>
    <t>Valor</t>
  </si>
  <si>
    <t>Salpicadura</t>
  </si>
  <si>
    <t>0+1</t>
  </si>
  <si>
    <t>Granja</t>
  </si>
  <si>
    <t>Mina Oro</t>
  </si>
  <si>
    <t>Mina Hierro</t>
  </si>
  <si>
    <t>Cuartel</t>
  </si>
  <si>
    <t>Ayuntamiento</t>
  </si>
  <si>
    <t>Generacion / min</t>
  </si>
  <si>
    <t>Tiempo Constr</t>
  </si>
  <si>
    <t>Aserradero</t>
  </si>
  <si>
    <t>Precio Madera</t>
  </si>
  <si>
    <t>Numero max</t>
  </si>
  <si>
    <t>2+1</t>
  </si>
  <si>
    <t>1+1</t>
  </si>
  <si>
    <t>Precio Nivel (oro)</t>
  </si>
  <si>
    <t>40+80%</t>
  </si>
  <si>
    <t>40+50%</t>
  </si>
  <si>
    <t>50+80%</t>
  </si>
  <si>
    <t>100+50%</t>
  </si>
  <si>
    <t>50+50%</t>
  </si>
  <si>
    <t>150+50%</t>
  </si>
  <si>
    <t>Ataque/ segundo</t>
  </si>
  <si>
    <t>200+35%</t>
  </si>
  <si>
    <t>Ataque/seg</t>
  </si>
  <si>
    <t>TROPAS (Niveles 1-4)</t>
  </si>
  <si>
    <t>EDIFICIOS (Niveles 1-4)</t>
  </si>
  <si>
    <t>Ataque</t>
  </si>
  <si>
    <t>Tiempo/ Ataque</t>
  </si>
  <si>
    <t>Nivel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</si>
</sst>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tabSelected="1" topLeftCell="C1" workbookViewId="0">
      <selection activeCell="D17" sqref="D17"/>
    </sheetView>
  </sheetViews>
  <sheetFormatPr baseColWidth="10" defaultRowHeight="15"/>
  <cols>
    <col min="1" max="1" width="13.7109375" bestFit="1" customWidth="1"/>
    <col min="2" max="2" width="12.5703125" bestFit="1" customWidth="1"/>
    <col min="3" max="3" width="16.42578125" bestFit="1" customWidth="1"/>
    <col min="4" max="4" width="16.85546875" bestFit="1" customWidth="1"/>
    <col min="5" max="5" width="15.42578125" bestFit="1" customWidth="1"/>
    <col min="6" max="6" width="14" bestFit="1" customWidth="1"/>
    <col min="7" max="7" width="16.7109375" bestFit="1" customWidth="1"/>
    <col min="8" max="8" width="14" bestFit="1" customWidth="1"/>
    <col min="9" max="9" width="13.7109375" bestFit="1" customWidth="1"/>
    <col min="10" max="10" width="16.5703125" bestFit="1" customWidth="1"/>
    <col min="11" max="11" width="17" customWidth="1"/>
    <col min="12" max="12" width="16.5703125" bestFit="1" customWidth="1"/>
    <col min="13" max="13" width="13.85546875" bestFit="1" customWidth="1"/>
  </cols>
  <sheetData>
    <row r="2" spans="1:16">
      <c r="A2" s="13" t="s">
        <v>38</v>
      </c>
      <c r="B2" s="13"/>
      <c r="C2" s="13"/>
      <c r="D2" s="13"/>
      <c r="E2" s="13"/>
      <c r="F2" s="13"/>
      <c r="G2" s="13"/>
      <c r="H2" s="13"/>
      <c r="I2" s="13"/>
      <c r="J2" s="13"/>
      <c r="K2" t="s">
        <v>42</v>
      </c>
    </row>
    <row r="3" spans="1:16">
      <c r="A3" s="13"/>
      <c r="B3" s="13"/>
      <c r="C3" s="13"/>
      <c r="D3" s="13"/>
      <c r="E3" s="13"/>
      <c r="F3" s="13"/>
      <c r="G3" s="13"/>
      <c r="H3" s="13"/>
      <c r="I3" s="13"/>
      <c r="J3" s="13"/>
      <c r="K3">
        <v>1</v>
      </c>
    </row>
    <row r="4" spans="1:16">
      <c r="A4" s="8"/>
      <c r="B4" s="8" t="s">
        <v>0</v>
      </c>
      <c r="C4" s="8" t="s">
        <v>35</v>
      </c>
      <c r="D4" s="11" t="s">
        <v>40</v>
      </c>
      <c r="E4" s="12" t="s">
        <v>41</v>
      </c>
      <c r="F4" s="8" t="s">
        <v>1</v>
      </c>
      <c r="G4" s="8" t="s">
        <v>14</v>
      </c>
      <c r="H4" s="8" t="s">
        <v>2</v>
      </c>
      <c r="I4" s="8" t="s">
        <v>13</v>
      </c>
      <c r="J4" s="8" t="s">
        <v>10</v>
      </c>
      <c r="K4" s="8" t="s">
        <v>11</v>
      </c>
      <c r="L4" s="9" t="s">
        <v>28</v>
      </c>
      <c r="M4" s="5" t="s">
        <v>3</v>
      </c>
      <c r="N4" s="2" t="s">
        <v>12</v>
      </c>
      <c r="O4" s="2" t="s">
        <v>22</v>
      </c>
    </row>
    <row r="5" spans="1:16">
      <c r="A5" s="10" t="s">
        <v>8</v>
      </c>
      <c r="B5">
        <f>200*$K$3</f>
        <v>200</v>
      </c>
      <c r="C5">
        <f>100+0.15*($K$3-1)*100</f>
        <v>100</v>
      </c>
      <c r="D5">
        <f>C5*E5</f>
        <v>100</v>
      </c>
      <c r="E5">
        <v>1</v>
      </c>
      <c r="F5" s="10">
        <v>1</v>
      </c>
      <c r="G5" s="10">
        <v>0.5</v>
      </c>
      <c r="H5">
        <f>3*(1+0.05*($K$3-1))</f>
        <v>3</v>
      </c>
      <c r="I5" s="10">
        <v>6</v>
      </c>
      <c r="J5" s="10"/>
      <c r="K5" s="10">
        <v>4</v>
      </c>
      <c r="L5">
        <f>40*(1+0.5*($K$3-1))</f>
        <v>40</v>
      </c>
      <c r="M5" s="6">
        <v>5</v>
      </c>
      <c r="N5" s="3"/>
      <c r="O5" s="4"/>
      <c r="P5" s="8" t="s">
        <v>30</v>
      </c>
    </row>
    <row r="6" spans="1:16">
      <c r="A6" s="10" t="s">
        <v>4</v>
      </c>
      <c r="B6">
        <f>150*(1+0.2*($K$3-1))</f>
        <v>150</v>
      </c>
      <c r="C6">
        <f>200+0.125*($K$3-1)*200</f>
        <v>200</v>
      </c>
      <c r="D6">
        <f t="shared" ref="D6:D9" si="0">C6*E6</f>
        <v>150</v>
      </c>
      <c r="E6">
        <v>0.75</v>
      </c>
      <c r="F6" s="10">
        <v>8</v>
      </c>
      <c r="G6" s="10">
        <v>0</v>
      </c>
      <c r="H6">
        <f>3*(1+0.02*($K$3-1))</f>
        <v>3</v>
      </c>
      <c r="I6" s="10">
        <v>6</v>
      </c>
      <c r="J6" s="10">
        <v>1</v>
      </c>
      <c r="K6" s="10">
        <v>4</v>
      </c>
      <c r="L6">
        <f t="shared" ref="L6" si="1">40*(1+0.5*($K$3-1))</f>
        <v>40</v>
      </c>
      <c r="M6" s="6">
        <v>2</v>
      </c>
      <c r="N6" s="3"/>
      <c r="O6" s="4"/>
      <c r="P6" s="8" t="s">
        <v>30</v>
      </c>
    </row>
    <row r="7" spans="1:16">
      <c r="A7" s="10" t="s">
        <v>5</v>
      </c>
      <c r="B7">
        <f>250*(1+0.15*($K$3-1))</f>
        <v>250</v>
      </c>
      <c r="C7">
        <f>200+0.15*($K$3-1)*200</f>
        <v>200</v>
      </c>
      <c r="D7">
        <f t="shared" si="0"/>
        <v>300</v>
      </c>
      <c r="E7">
        <v>1.5</v>
      </c>
      <c r="F7" s="10">
        <v>2</v>
      </c>
      <c r="G7" s="10">
        <v>1</v>
      </c>
      <c r="H7">
        <f>10*(1+0.1*($K$3-1))</f>
        <v>10</v>
      </c>
      <c r="I7" s="10">
        <v>8</v>
      </c>
      <c r="J7" s="10">
        <v>4</v>
      </c>
      <c r="K7" s="10">
        <v>8</v>
      </c>
      <c r="L7">
        <f>50*(1+0.5*($K$3-1))</f>
        <v>50</v>
      </c>
      <c r="M7" s="6">
        <v>6</v>
      </c>
      <c r="N7" s="3"/>
      <c r="O7" s="4"/>
      <c r="P7" s="8" t="s">
        <v>33</v>
      </c>
    </row>
    <row r="8" spans="1:16">
      <c r="A8" s="10" t="s">
        <v>7</v>
      </c>
      <c r="B8">
        <f>300*(1+0.25*($K$3-1))</f>
        <v>300</v>
      </c>
      <c r="C8">
        <f>200+0.175*($K$3-1)*200</f>
        <v>200</v>
      </c>
      <c r="D8">
        <f t="shared" si="0"/>
        <v>300</v>
      </c>
      <c r="E8">
        <v>1.5</v>
      </c>
      <c r="F8" s="10">
        <v>1</v>
      </c>
      <c r="G8" s="10">
        <v>0.5</v>
      </c>
      <c r="H8">
        <f>4.5*(1+0.15*($K$3-1))</f>
        <v>4.5</v>
      </c>
      <c r="I8" s="10">
        <v>7</v>
      </c>
      <c r="J8" s="10">
        <v>4</v>
      </c>
      <c r="K8" s="10">
        <v>8</v>
      </c>
      <c r="L8">
        <f>100*(1+0.5*($K$3-1))</f>
        <v>100</v>
      </c>
      <c r="M8" s="6">
        <v>7</v>
      </c>
      <c r="N8" s="3"/>
      <c r="O8" s="4"/>
      <c r="P8" s="8" t="s">
        <v>32</v>
      </c>
    </row>
    <row r="9" spans="1:16">
      <c r="A9" s="10" t="s">
        <v>6</v>
      </c>
      <c r="B9">
        <f>1000*(1+0.3*($K$3-1))</f>
        <v>1000</v>
      </c>
      <c r="C9">
        <f>100+0.25*($K$3-1)*100</f>
        <v>100</v>
      </c>
      <c r="D9">
        <f t="shared" si="0"/>
        <v>250</v>
      </c>
      <c r="E9">
        <v>2.5</v>
      </c>
      <c r="F9" s="10">
        <v>3</v>
      </c>
      <c r="G9" s="10">
        <v>3</v>
      </c>
      <c r="H9">
        <f>3*(1+0.3*($K$3-1))</f>
        <v>3</v>
      </c>
      <c r="I9" s="10">
        <v>10</v>
      </c>
      <c r="J9" s="10">
        <v>2</v>
      </c>
      <c r="K9" s="10">
        <v>10</v>
      </c>
      <c r="L9">
        <f>150*(1+0.5*($K$3-1))</f>
        <v>150</v>
      </c>
      <c r="M9" s="6" t="s">
        <v>15</v>
      </c>
      <c r="N9" s="3"/>
      <c r="O9" s="4"/>
      <c r="P9" s="8" t="s">
        <v>34</v>
      </c>
    </row>
    <row r="12" spans="1:16">
      <c r="B12" s="7"/>
      <c r="C12" s="7"/>
      <c r="D12" s="7"/>
      <c r="E12" s="7"/>
      <c r="F12" s="7"/>
      <c r="G12" s="7"/>
      <c r="H12" s="7"/>
      <c r="I12" s="7"/>
      <c r="J12" s="7"/>
    </row>
    <row r="13" spans="1:16">
      <c r="A13" s="13" t="s">
        <v>39</v>
      </c>
      <c r="B13" s="13"/>
      <c r="C13" s="13"/>
      <c r="D13" s="13"/>
      <c r="E13" s="13"/>
      <c r="F13" s="13"/>
      <c r="G13" s="13"/>
      <c r="H13" s="13"/>
      <c r="I13" s="13"/>
      <c r="J13" s="7" t="s">
        <v>42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>
        <v>1</v>
      </c>
    </row>
    <row r="15" spans="1:16">
      <c r="A15" s="8"/>
      <c r="B15" s="8" t="s">
        <v>10</v>
      </c>
      <c r="C15" s="8" t="s">
        <v>9</v>
      </c>
      <c r="D15" s="8" t="s">
        <v>21</v>
      </c>
      <c r="E15" s="8" t="s">
        <v>0</v>
      </c>
      <c r="F15" s="9" t="s">
        <v>25</v>
      </c>
      <c r="G15" s="9" t="s">
        <v>28</v>
      </c>
      <c r="H15" s="8" t="s">
        <v>37</v>
      </c>
      <c r="I15" s="8" t="s">
        <v>1</v>
      </c>
      <c r="J15" s="2" t="s">
        <v>24</v>
      </c>
      <c r="K15" s="2" t="s">
        <v>22</v>
      </c>
    </row>
    <row r="16" spans="1:16">
      <c r="A16" s="8" t="s">
        <v>16</v>
      </c>
      <c r="B16">
        <f>100*(1+1*($J$14-1))</f>
        <v>100</v>
      </c>
      <c r="C16" s="10">
        <v>0</v>
      </c>
      <c r="D16" s="10">
        <f>80+30*($J$14-1)</f>
        <v>80</v>
      </c>
      <c r="E16" s="10">
        <f>1000*(1+0.75*($J$14-1))</f>
        <v>1000</v>
      </c>
      <c r="F16" s="10" t="s">
        <v>26</v>
      </c>
      <c r="G16" s="10" t="s">
        <v>30</v>
      </c>
      <c r="H16" s="10"/>
      <c r="I16" s="10"/>
      <c r="J16" s="4"/>
      <c r="K16" s="4"/>
      <c r="L16" s="10"/>
    </row>
    <row r="17" spans="1:13">
      <c r="A17" s="8" t="s">
        <v>17</v>
      </c>
      <c r="B17">
        <f>200*(1+1*($J$14-1))</f>
        <v>200</v>
      </c>
      <c r="C17" s="10">
        <v>0</v>
      </c>
      <c r="D17" s="10">
        <f>40+20*($J$14-1)</f>
        <v>40</v>
      </c>
      <c r="E17" s="10">
        <f t="shared" ref="E17:E19" si="2">1000*(1+0.75*($J$14-1))</f>
        <v>1000</v>
      </c>
      <c r="F17" s="10" t="s">
        <v>26</v>
      </c>
      <c r="G17" s="10" t="s">
        <v>31</v>
      </c>
      <c r="H17" s="10"/>
      <c r="I17" s="10"/>
      <c r="J17" s="4"/>
      <c r="K17" s="4"/>
      <c r="L17" s="10"/>
    </row>
    <row r="18" spans="1:13">
      <c r="A18" s="8" t="s">
        <v>18</v>
      </c>
      <c r="B18">
        <f>200*(1+1*($J$14-1))</f>
        <v>200</v>
      </c>
      <c r="C18" s="10">
        <v>0</v>
      </c>
      <c r="D18" s="10">
        <f>60+40*($J$14-1)</f>
        <v>60</v>
      </c>
      <c r="E18" s="10">
        <f t="shared" si="2"/>
        <v>1000</v>
      </c>
      <c r="F18" s="10" t="s">
        <v>26</v>
      </c>
      <c r="G18" s="10" t="s">
        <v>30</v>
      </c>
      <c r="H18" s="10"/>
      <c r="I18" s="10"/>
      <c r="J18" s="4"/>
      <c r="K18" s="4"/>
      <c r="L18" s="10"/>
    </row>
    <row r="19" spans="1:13">
      <c r="A19" s="8" t="s">
        <v>19</v>
      </c>
      <c r="B19">
        <f>150*(1+1*($J$14-1))</f>
        <v>150</v>
      </c>
      <c r="C19" s="10">
        <v>0</v>
      </c>
      <c r="D19" s="10">
        <f>40+20*($J$14-1)</f>
        <v>40</v>
      </c>
      <c r="E19" s="10">
        <f t="shared" si="2"/>
        <v>1000</v>
      </c>
      <c r="F19" s="10" t="s">
        <v>27</v>
      </c>
      <c r="G19" s="10" t="s">
        <v>29</v>
      </c>
      <c r="H19" s="10"/>
      <c r="I19" s="10"/>
      <c r="J19" s="4"/>
      <c r="K19" s="4"/>
      <c r="L19" s="10"/>
    </row>
    <row r="20" spans="1:13">
      <c r="A20" s="8" t="s">
        <v>20</v>
      </c>
      <c r="B20">
        <v>0</v>
      </c>
      <c r="C20" s="10">
        <v>0</v>
      </c>
      <c r="D20" s="10">
        <v>0</v>
      </c>
      <c r="E20" s="10">
        <f>2500*(1+2*($J$14-1))</f>
        <v>2500</v>
      </c>
      <c r="F20" s="10">
        <v>1</v>
      </c>
      <c r="G20" s="10"/>
      <c r="H20" s="10" t="s">
        <v>36</v>
      </c>
      <c r="I20" s="10">
        <v>30</v>
      </c>
      <c r="L20" s="10"/>
    </row>
    <row r="21" spans="1:13">
      <c r="A21" s="5" t="s">
        <v>23</v>
      </c>
      <c r="B21" s="4"/>
      <c r="C21" s="4"/>
      <c r="D21" s="4"/>
      <c r="E21" s="4"/>
      <c r="F21" s="4"/>
      <c r="G21" s="4"/>
      <c r="J21" s="4"/>
      <c r="K21" s="4"/>
      <c r="L21" s="1"/>
      <c r="M21" s="1"/>
    </row>
  </sheetData>
  <mergeCells count="2">
    <mergeCell ref="A2:J3"/>
    <mergeCell ref="A13:I14"/>
  </mergeCells>
  <pageMargins left="0.7" right="0.7" top="0.75" bottom="0.75" header="0.3" footer="0.3"/>
  <pageSetup paperSize="9" orientation="portrait" horizontalDpi="4294967293" verticalDpi="0" r:id="rId1"/>
  <ignoredErrors>
    <ignoredError sqref="D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2017-04-24T14:20:12Z</dcterms:created>
  <dcterms:modified xsi:type="dcterms:W3CDTF">2017-06-22T17:26:28Z</dcterms:modified>
</cp:coreProperties>
</file>