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3527470131\Desktop\Anexo1_PAV4\"/>
    </mc:Choice>
  </mc:AlternateContent>
  <bookViews>
    <workbookView xWindow="0" yWindow="0" windowWidth="24000" windowHeight="9735" activeTab="5"/>
  </bookViews>
  <sheets>
    <sheet name="TERREO" sheetId="10" r:id="rId1"/>
    <sheet name="PAV 1" sheetId="5" r:id="rId2"/>
    <sheet name="PAV 2" sheetId="8" r:id="rId3"/>
    <sheet name="PAV 3" sheetId="9" r:id="rId4"/>
    <sheet name="MEZANINO" sheetId="12" r:id="rId5"/>
    <sheet name="GARAGEM" sheetId="11" r:id="rId6"/>
    <sheet name="TOTA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7" l="1"/>
  <c r="J7" i="7"/>
  <c r="M15" i="11"/>
  <c r="M14" i="11"/>
  <c r="M13" i="11"/>
  <c r="G7" i="7"/>
  <c r="F7" i="7"/>
  <c r="J8" i="12"/>
  <c r="M15" i="12"/>
  <c r="M14" i="12"/>
  <c r="H14" i="12"/>
  <c r="F14" i="12"/>
  <c r="J14" i="12" s="1"/>
  <c r="M13" i="12"/>
  <c r="H13" i="12"/>
  <c r="F13" i="12"/>
  <c r="J13" i="12" s="1"/>
  <c r="M12" i="12"/>
  <c r="H12" i="12"/>
  <c r="F12" i="12"/>
  <c r="J12" i="12" s="1"/>
  <c r="H11" i="12"/>
  <c r="F11" i="12"/>
  <c r="J11" i="12" s="1"/>
  <c r="J10" i="12"/>
  <c r="H10" i="12"/>
  <c r="F10" i="12"/>
  <c r="J9" i="12"/>
  <c r="H9" i="12"/>
  <c r="F9" i="12"/>
  <c r="H8" i="12"/>
  <c r="F8" i="12"/>
  <c r="H7" i="12"/>
  <c r="F7" i="12"/>
  <c r="J7" i="12" s="1"/>
  <c r="H6" i="12"/>
  <c r="H14" i="11"/>
  <c r="F14" i="11"/>
  <c r="J14" i="11" s="1"/>
  <c r="H13" i="11"/>
  <c r="F13" i="11"/>
  <c r="J13" i="11" s="1"/>
  <c r="M12" i="11"/>
  <c r="H12" i="11"/>
  <c r="F12" i="11"/>
  <c r="J12" i="11" s="1"/>
  <c r="H11" i="11"/>
  <c r="F11" i="11"/>
  <c r="J11" i="11" s="1"/>
  <c r="J10" i="11"/>
  <c r="H10" i="11"/>
  <c r="F10" i="11"/>
  <c r="J9" i="11"/>
  <c r="H9" i="11"/>
  <c r="F9" i="11"/>
  <c r="H8" i="11"/>
  <c r="F8" i="11"/>
  <c r="J8" i="11" s="1"/>
  <c r="H7" i="11"/>
  <c r="F7" i="11"/>
  <c r="J7" i="11" s="1"/>
  <c r="H6" i="11"/>
  <c r="C10" i="7"/>
  <c r="M15" i="10"/>
  <c r="M14" i="10"/>
  <c r="H14" i="10"/>
  <c r="F14" i="10"/>
  <c r="J14" i="10" s="1"/>
  <c r="M13" i="10"/>
  <c r="H13" i="10"/>
  <c r="F13" i="10"/>
  <c r="J13" i="10" s="1"/>
  <c r="M12" i="10"/>
  <c r="H12" i="10"/>
  <c r="F12" i="10"/>
  <c r="J12" i="10" s="1"/>
  <c r="H11" i="10"/>
  <c r="F11" i="10"/>
  <c r="J11" i="10" s="1"/>
  <c r="J10" i="10"/>
  <c r="H10" i="10"/>
  <c r="F10" i="10"/>
  <c r="J9" i="10"/>
  <c r="H9" i="10"/>
  <c r="F9" i="10"/>
  <c r="H8" i="10"/>
  <c r="F8" i="10"/>
  <c r="J8" i="10" s="1"/>
  <c r="H7" i="10"/>
  <c r="F7" i="10"/>
  <c r="J7" i="10" s="1"/>
  <c r="H6" i="10"/>
  <c r="M15" i="9"/>
  <c r="M14" i="9"/>
  <c r="H14" i="9"/>
  <c r="F14" i="9"/>
  <c r="J14" i="9" s="1"/>
  <c r="M13" i="9"/>
  <c r="J13" i="9"/>
  <c r="H13" i="9"/>
  <c r="F13" i="9"/>
  <c r="M12" i="9"/>
  <c r="H12" i="9"/>
  <c r="F12" i="9"/>
  <c r="J12" i="9" s="1"/>
  <c r="J11" i="9"/>
  <c r="H11" i="9"/>
  <c r="F11" i="9"/>
  <c r="J10" i="9"/>
  <c r="H10" i="9"/>
  <c r="F10" i="9"/>
  <c r="H9" i="9"/>
  <c r="F9" i="9"/>
  <c r="J9" i="9" s="1"/>
  <c r="J8" i="9"/>
  <c r="H8" i="9"/>
  <c r="F8" i="9"/>
  <c r="H7" i="9"/>
  <c r="F7" i="9"/>
  <c r="J7" i="9" s="1"/>
  <c r="M21" i="9" s="1"/>
  <c r="H6" i="9"/>
  <c r="M15" i="8"/>
  <c r="M14" i="8"/>
  <c r="H14" i="8"/>
  <c r="F14" i="8"/>
  <c r="J14" i="8" s="1"/>
  <c r="M13" i="8"/>
  <c r="H13" i="8"/>
  <c r="F13" i="8"/>
  <c r="J13" i="8" s="1"/>
  <c r="M12" i="8"/>
  <c r="H12" i="8"/>
  <c r="F12" i="8"/>
  <c r="J12" i="8" s="1"/>
  <c r="J11" i="8"/>
  <c r="H11" i="8"/>
  <c r="F11" i="8"/>
  <c r="H10" i="8"/>
  <c r="F10" i="8"/>
  <c r="J10" i="8" s="1"/>
  <c r="H9" i="8"/>
  <c r="F9" i="8"/>
  <c r="J9" i="8" s="1"/>
  <c r="J8" i="8"/>
  <c r="H8" i="8"/>
  <c r="F8" i="8"/>
  <c r="H7" i="8"/>
  <c r="F7" i="8"/>
  <c r="J7" i="8" s="1"/>
  <c r="H6" i="8"/>
  <c r="M12" i="5"/>
  <c r="M21" i="11" l="1"/>
  <c r="C12" i="7" s="1"/>
  <c r="M21" i="12"/>
  <c r="C11" i="7" s="1"/>
  <c r="M21" i="10"/>
  <c r="C7" i="7" s="1"/>
  <c r="M26" i="9"/>
  <c r="L21" i="9"/>
  <c r="M21" i="8"/>
  <c r="C9" i="7" s="1"/>
  <c r="L21" i="11" l="1"/>
  <c r="M26" i="11"/>
  <c r="M26" i="12"/>
  <c r="L21" i="12"/>
  <c r="L21" i="10"/>
  <c r="M26" i="10"/>
  <c r="L21" i="8"/>
  <c r="M26" i="8"/>
  <c r="J10" i="7"/>
  <c r="J9" i="7"/>
  <c r="J20" i="7" l="1"/>
  <c r="F9" i="5"/>
  <c r="J9" i="5" s="1"/>
  <c r="H9" i="5"/>
  <c r="F13" i="5"/>
  <c r="J13" i="5" s="1"/>
  <c r="H13" i="5"/>
  <c r="H14" i="5"/>
  <c r="F14" i="5"/>
  <c r="J14" i="5" s="1"/>
  <c r="H12" i="5" l="1"/>
  <c r="H11" i="5"/>
  <c r="H10" i="5"/>
  <c r="H8" i="5"/>
  <c r="H7" i="5"/>
  <c r="H6" i="5"/>
  <c r="M15" i="5"/>
  <c r="M14" i="5"/>
  <c r="M13" i="5"/>
  <c r="F12" i="5"/>
  <c r="J12" i="5" s="1"/>
  <c r="F11" i="5"/>
  <c r="J11" i="5" s="1"/>
  <c r="F10" i="5"/>
  <c r="J10" i="5" s="1"/>
  <c r="F8" i="5"/>
  <c r="J8" i="5" s="1"/>
  <c r="F7" i="5"/>
  <c r="J7" i="5" s="1"/>
  <c r="M21" i="5" l="1"/>
  <c r="C8" i="7" s="1"/>
  <c r="L21" i="5" l="1"/>
  <c r="M26" i="5"/>
  <c r="J15" i="7" l="1"/>
  <c r="I20" i="7" l="1"/>
  <c r="I15" i="7"/>
</calcChain>
</file>

<file path=xl/sharedStrings.xml><?xml version="1.0" encoding="utf-8"?>
<sst xmlns="http://schemas.openxmlformats.org/spreadsheetml/2006/main" count="262" uniqueCount="50">
  <si>
    <t>Tipo de Luminária</t>
  </si>
  <si>
    <t>Convencional</t>
  </si>
  <si>
    <t>Nº de Luminárias</t>
  </si>
  <si>
    <t>Nº de Lâmpadas</t>
  </si>
  <si>
    <t>E</t>
  </si>
  <si>
    <t>Etiqueta</t>
  </si>
  <si>
    <t>A</t>
  </si>
  <si>
    <t>B</t>
  </si>
  <si>
    <t>C</t>
  </si>
  <si>
    <t>D</t>
  </si>
  <si>
    <t>ILIMITADA</t>
  </si>
  <si>
    <t>Potência da Lamp. (W)</t>
  </si>
  <si>
    <t>Potência Total
das Luminárias (W)</t>
  </si>
  <si>
    <t>Potência Limite (W)</t>
  </si>
  <si>
    <t>Escritório</t>
  </si>
  <si>
    <t>Potência Total
de 01 Luminária (W)</t>
  </si>
  <si>
    <t>Referência: http://pbeedifica.com.br/etiquetagem/publica/manuais</t>
  </si>
  <si>
    <t>SELO PBE EDIFICA: MÉTODO DA ÁREA - TCU: TERCEIRO PAVIMENTO</t>
  </si>
  <si>
    <t>TÉRREO</t>
  </si>
  <si>
    <t>PRIMEIRO</t>
  </si>
  <si>
    <t>SEGUNDO</t>
  </si>
  <si>
    <t>TERCEIRO</t>
  </si>
  <si>
    <t>MEZANINO</t>
  </si>
  <si>
    <t>Potência Obtida (W)</t>
  </si>
  <si>
    <t>Garagem</t>
  </si>
  <si>
    <t>GARAGEM</t>
  </si>
  <si>
    <t>Densidade de 
Potência (W/m2)</t>
  </si>
  <si>
    <t>FUNÇÃO</t>
  </si>
  <si>
    <t>Densidade de Potência Nível A (W/m2)</t>
  </si>
  <si>
    <t>Área Total (m2)</t>
  </si>
  <si>
    <t>Densidade de Potência (W/m2)</t>
  </si>
  <si>
    <t>Circulação</t>
  </si>
  <si>
    <t>Ambiente</t>
  </si>
  <si>
    <t>Pavimento</t>
  </si>
  <si>
    <t>Salas</t>
  </si>
  <si>
    <t>Impressoras</t>
  </si>
  <si>
    <t>Copas</t>
  </si>
  <si>
    <t>Banheiro fem</t>
  </si>
  <si>
    <t>T12 110W 2,4m</t>
  </si>
  <si>
    <t>T8 40W 2,4m</t>
  </si>
  <si>
    <t>T8 32W 1,2m</t>
  </si>
  <si>
    <t>T5 18W 1,2m</t>
  </si>
  <si>
    <t>Circular parede - fluor. Comp.</t>
  </si>
  <si>
    <t>T8 10W 0,6m</t>
  </si>
  <si>
    <t>SELO PBE EDIFICA: MÉTODO DA ÁREA - TCU: TÉRREO</t>
  </si>
  <si>
    <t>SELO PBE EDIFICA: MÉTODO DA ÁREA - TCU: PRIMEIRO PAVIMENTO</t>
  </si>
  <si>
    <t>SELO PBE EDIFICA: MÉTODO DA ÁREA - TCU: SEGUNDO PAVIMENTO</t>
  </si>
  <si>
    <t>SELO PBE EDIFICA: MÉTODO DA ÁREA - TCU: MEZANINO</t>
  </si>
  <si>
    <t>SELO PBE EDIFICA: MÉTODO DA ÁREA - TCU: ANEXO 1</t>
  </si>
  <si>
    <t>SELO PBE EDIFICA: MÉTODO DA ÁREA - TCU: GARAGEM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</si>
</sst>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18" xfId="0" applyBorder="1"/>
    <xf numFmtId="0" fontId="2" fillId="3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9" xfId="0" applyFont="1" applyBorder="1" applyAlignment="1">
      <alignment horizontal="center"/>
    </xf>
    <xf numFmtId="4" fontId="0" fillId="0" borderId="20" xfId="0" applyNumberFormat="1" applyBorder="1"/>
    <xf numFmtId="4" fontId="0" fillId="0" borderId="23" xfId="0" applyNumberForma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4" fontId="0" fillId="0" borderId="0" xfId="0" applyNumberFormat="1"/>
    <xf numFmtId="0" fontId="0" fillId="0" borderId="11" xfId="0" applyFill="1" applyBorder="1"/>
    <xf numFmtId="0" fontId="0" fillId="8" borderId="14" xfId="0" applyFill="1" applyBorder="1"/>
    <xf numFmtId="0" fontId="0" fillId="0" borderId="28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7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" fontId="0" fillId="0" borderId="15" xfId="0" applyNumberFormat="1" applyBorder="1"/>
    <xf numFmtId="4" fontId="0" fillId="0" borderId="18" xfId="0" applyNumberFormat="1" applyBorder="1"/>
  </cellXfs>
  <cellStyles count="2">
    <cellStyle name="Normal" xfId="0" builtinId="0"/>
    <cellStyle name="Vírgula" xfId="1" builtinId="3"/>
  </cellStyles>
  <dxfs count="42"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C1" workbookViewId="0">
      <selection activeCell="M14" sqref="M14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44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0</v>
      </c>
      <c r="J7" s="16">
        <f t="shared" ref="J7:J14" si="1">I7*F7</f>
        <v>0</v>
      </c>
      <c r="L7" s="43" t="s">
        <v>29</v>
      </c>
      <c r="M7" s="57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0</v>
      </c>
      <c r="J8" s="20">
        <f t="shared" si="1"/>
        <v>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0</v>
      </c>
      <c r="J9" s="20">
        <f t="shared" si="1"/>
        <v>0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0</v>
      </c>
      <c r="J10" s="20">
        <f t="shared" si="1"/>
        <v>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0</v>
      </c>
      <c r="J11" s="20">
        <f t="shared" si="1"/>
        <v>0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0</v>
      </c>
      <c r="J12" s="20">
        <f t="shared" si="1"/>
        <v>0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>
        <v>15</v>
      </c>
      <c r="F13" s="20">
        <f t="shared" si="2"/>
        <v>15</v>
      </c>
      <c r="H13" s="17" t="str">
        <f t="shared" si="0"/>
        <v>Circular parede - fluor. Comp.</v>
      </c>
      <c r="I13" s="19">
        <v>0</v>
      </c>
      <c r="J13" s="20">
        <f t="shared" si="1"/>
        <v>0</v>
      </c>
      <c r="L13" s="29" t="s">
        <v>7</v>
      </c>
      <c r="M13" s="30">
        <f>11.2*M7</f>
        <v>17781.343999999997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0</v>
      </c>
      <c r="J14" s="26">
        <f t="shared" si="1"/>
        <v>0</v>
      </c>
      <c r="L14" s="31" t="s">
        <v>8</v>
      </c>
      <c r="M14" s="30">
        <f>12.6*M7</f>
        <v>20004.011999999999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14.1*M7</f>
        <v>22385.441999999999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0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0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D2:J3"/>
    <mergeCell ref="L8:L9"/>
    <mergeCell ref="M8:M9"/>
    <mergeCell ref="M24:M25"/>
    <mergeCell ref="E30:J30"/>
  </mergeCells>
  <conditionalFormatting sqref="L21">
    <cfRule type="cellIs" dxfId="17" priority="1" operator="equal">
      <formula>L16</formula>
    </cfRule>
    <cfRule type="cellIs" dxfId="16" priority="2" operator="equal">
      <formula>L15</formula>
    </cfRule>
    <cfRule type="cellIs" dxfId="15" priority="3" operator="equal">
      <formula>L12</formula>
    </cfRule>
    <cfRule type="cellIs" dxfId="14" priority="4" operator="equal">
      <formula>L13</formula>
    </cfRule>
    <cfRule type="cellIs" dxfId="13" priority="5" operator="equal">
      <formula>"K12"</formula>
    </cfRule>
    <cfRule type="cellIs" dxfId="12" priority="6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C1" workbookViewId="0">
      <selection activeCell="M7" sqref="M7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45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0</v>
      </c>
      <c r="J7" s="16">
        <f t="shared" ref="J7:J14" si="1">I7*F7</f>
        <v>0</v>
      </c>
      <c r="L7" s="43" t="s">
        <v>29</v>
      </c>
      <c r="M7" s="44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0</v>
      </c>
      <c r="J8" s="20">
        <f t="shared" si="1"/>
        <v>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0</v>
      </c>
      <c r="J9" s="20">
        <f t="shared" si="1"/>
        <v>0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0</v>
      </c>
      <c r="J10" s="20">
        <f t="shared" si="1"/>
        <v>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0</v>
      </c>
      <c r="J11" s="20">
        <f t="shared" si="1"/>
        <v>0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0</v>
      </c>
      <c r="J12" s="20">
        <f t="shared" si="1"/>
        <v>0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>
        <v>15</v>
      </c>
      <c r="F13" s="20">
        <f t="shared" si="2"/>
        <v>15</v>
      </c>
      <c r="H13" s="17" t="str">
        <f t="shared" si="0"/>
        <v>Circular parede - fluor. Comp.</v>
      </c>
      <c r="I13" s="19">
        <v>0</v>
      </c>
      <c r="J13" s="20">
        <f t="shared" si="1"/>
        <v>0</v>
      </c>
      <c r="L13" s="29" t="s">
        <v>7</v>
      </c>
      <c r="M13" s="30">
        <f>11.2*M7</f>
        <v>17781.343999999997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0</v>
      </c>
      <c r="J14" s="26">
        <f t="shared" si="1"/>
        <v>0</v>
      </c>
      <c r="L14" s="31" t="s">
        <v>8</v>
      </c>
      <c r="M14" s="30">
        <f>12.6*M7</f>
        <v>20004.011999999999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14.1*M7</f>
        <v>22385.441999999999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0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0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E30:J30"/>
    <mergeCell ref="L8:L9"/>
    <mergeCell ref="M8:M9"/>
    <mergeCell ref="M24:M25"/>
    <mergeCell ref="D2:J3"/>
  </mergeCells>
  <conditionalFormatting sqref="L21">
    <cfRule type="cellIs" dxfId="41" priority="49" operator="equal">
      <formula>L16</formula>
    </cfRule>
    <cfRule type="cellIs" dxfId="40" priority="50" operator="equal">
      <formula>L15</formula>
    </cfRule>
    <cfRule type="cellIs" dxfId="39" priority="51" operator="equal">
      <formula>L12</formula>
    </cfRule>
    <cfRule type="cellIs" dxfId="38" priority="52" operator="equal">
      <formula>L13</formula>
    </cfRule>
    <cfRule type="cellIs" dxfId="37" priority="53" operator="equal">
      <formula>"K12"</formula>
    </cfRule>
    <cfRule type="cellIs" dxfId="36" priority="54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C1" workbookViewId="0">
      <selection activeCell="I16" sqref="I16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46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0</v>
      </c>
      <c r="J7" s="16">
        <f t="shared" ref="J7:J14" si="1">I7*F7</f>
        <v>0</v>
      </c>
      <c r="L7" s="43" t="s">
        <v>29</v>
      </c>
      <c r="M7" s="57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0</v>
      </c>
      <c r="J8" s="20">
        <f t="shared" si="1"/>
        <v>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0</v>
      </c>
      <c r="J9" s="20">
        <f t="shared" si="1"/>
        <v>0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0</v>
      </c>
      <c r="J10" s="20">
        <f t="shared" si="1"/>
        <v>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0</v>
      </c>
      <c r="J11" s="20">
        <f t="shared" si="1"/>
        <v>0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0</v>
      </c>
      <c r="J12" s="20">
        <f t="shared" si="1"/>
        <v>0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/>
      <c r="F13" s="20">
        <f t="shared" si="2"/>
        <v>0</v>
      </c>
      <c r="H13" s="17" t="str">
        <f t="shared" si="0"/>
        <v>Circular parede - fluor. Comp.</v>
      </c>
      <c r="I13" s="19">
        <v>0</v>
      </c>
      <c r="J13" s="20">
        <f t="shared" si="1"/>
        <v>0</v>
      </c>
      <c r="L13" s="29" t="s">
        <v>7</v>
      </c>
      <c r="M13" s="30">
        <f>11.2*M7</f>
        <v>17781.343999999997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0</v>
      </c>
      <c r="J14" s="26">
        <f t="shared" si="1"/>
        <v>0</v>
      </c>
      <c r="L14" s="31" t="s">
        <v>8</v>
      </c>
      <c r="M14" s="30">
        <f>12.6*M7</f>
        <v>20004.011999999999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14.1*M7</f>
        <v>22385.441999999999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0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0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D2:J3"/>
    <mergeCell ref="L8:L9"/>
    <mergeCell ref="M8:M9"/>
    <mergeCell ref="M24:M25"/>
    <mergeCell ref="E30:J30"/>
  </mergeCells>
  <conditionalFormatting sqref="L21">
    <cfRule type="cellIs" dxfId="29" priority="1" operator="equal">
      <formula>L16</formula>
    </cfRule>
    <cfRule type="cellIs" dxfId="28" priority="2" operator="equal">
      <formula>L15</formula>
    </cfRule>
    <cfRule type="cellIs" dxfId="27" priority="3" operator="equal">
      <formula>L12</formula>
    </cfRule>
    <cfRule type="cellIs" dxfId="26" priority="4" operator="equal">
      <formula>L13</formula>
    </cfRule>
    <cfRule type="cellIs" dxfId="25" priority="5" operator="equal">
      <formula>"K12"</formula>
    </cfRule>
    <cfRule type="cellIs" dxfId="24" priority="6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C1" workbookViewId="0">
      <selection activeCell="E13" sqref="E13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17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102</v>
      </c>
      <c r="J7" s="16">
        <f t="shared" ref="J7:J14" si="1">I7*F7</f>
        <v>11220</v>
      </c>
      <c r="L7" s="43" t="s">
        <v>29</v>
      </c>
      <c r="M7" s="57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35</v>
      </c>
      <c r="J8" s="20">
        <f t="shared" si="1"/>
        <v>1400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2</v>
      </c>
      <c r="J9" s="20">
        <f t="shared" si="1"/>
        <v>64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2</v>
      </c>
      <c r="J10" s="20">
        <f t="shared" si="1"/>
        <v>20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6</v>
      </c>
      <c r="J11" s="20">
        <f t="shared" si="1"/>
        <v>216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39</v>
      </c>
      <c r="J12" s="20">
        <f t="shared" si="1"/>
        <v>2184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>
        <v>15</v>
      </c>
      <c r="F13" s="20">
        <f t="shared" si="2"/>
        <v>15</v>
      </c>
      <c r="H13" s="17" t="str">
        <f t="shared" si="0"/>
        <v>Circular parede - fluor. Comp.</v>
      </c>
      <c r="I13" s="19">
        <v>2</v>
      </c>
      <c r="J13" s="20">
        <f t="shared" si="1"/>
        <v>30</v>
      </c>
      <c r="L13" s="29" t="s">
        <v>7</v>
      </c>
      <c r="M13" s="30">
        <f>11.2*M7</f>
        <v>17781.343999999997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6</v>
      </c>
      <c r="J14" s="26">
        <f t="shared" si="1"/>
        <v>60</v>
      </c>
      <c r="L14" s="31" t="s">
        <v>8</v>
      </c>
      <c r="M14" s="30">
        <f>12.6*M7</f>
        <v>20004.011999999999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14.1*M7</f>
        <v>22385.441999999999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15194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9.5703001977803268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D2:J3"/>
    <mergeCell ref="L8:L9"/>
    <mergeCell ref="M8:M9"/>
    <mergeCell ref="M24:M25"/>
    <mergeCell ref="E30:J30"/>
  </mergeCells>
  <conditionalFormatting sqref="L21">
    <cfRule type="cellIs" dxfId="23" priority="1" operator="equal">
      <formula>L16</formula>
    </cfRule>
    <cfRule type="cellIs" dxfId="22" priority="2" operator="equal">
      <formula>L15</formula>
    </cfRule>
    <cfRule type="cellIs" dxfId="21" priority="3" operator="equal">
      <formula>L12</formula>
    </cfRule>
    <cfRule type="cellIs" dxfId="20" priority="4" operator="equal">
      <formula>L13</formula>
    </cfRule>
    <cfRule type="cellIs" dxfId="19" priority="5" operator="equal">
      <formula>"K12"</formula>
    </cfRule>
    <cfRule type="cellIs" dxfId="18" priority="6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C1" workbookViewId="0">
      <selection activeCell="I15" sqref="I15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47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0</v>
      </c>
      <c r="J7" s="16">
        <f t="shared" ref="J7:J14" si="1">I7*F7</f>
        <v>0</v>
      </c>
      <c r="L7" s="43" t="s">
        <v>29</v>
      </c>
      <c r="M7" s="57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0</v>
      </c>
      <c r="J8" s="20">
        <f t="shared" si="1"/>
        <v>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0</v>
      </c>
      <c r="J9" s="20">
        <f t="shared" si="1"/>
        <v>0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0</v>
      </c>
      <c r="J10" s="20">
        <f t="shared" si="1"/>
        <v>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0</v>
      </c>
      <c r="J11" s="20">
        <f t="shared" si="1"/>
        <v>0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0</v>
      </c>
      <c r="J12" s="20">
        <f t="shared" si="1"/>
        <v>0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>
        <v>15</v>
      </c>
      <c r="F13" s="20">
        <f t="shared" si="2"/>
        <v>15</v>
      </c>
      <c r="H13" s="17" t="str">
        <f t="shared" si="0"/>
        <v>Circular parede - fluor. Comp.</v>
      </c>
      <c r="I13" s="19">
        <v>0</v>
      </c>
      <c r="J13" s="20">
        <f t="shared" si="1"/>
        <v>0</v>
      </c>
      <c r="L13" s="29" t="s">
        <v>7</v>
      </c>
      <c r="M13" s="30">
        <f>11.2*M7</f>
        <v>17781.343999999997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0</v>
      </c>
      <c r="J14" s="26">
        <f t="shared" si="1"/>
        <v>0</v>
      </c>
      <c r="L14" s="31" t="s">
        <v>8</v>
      </c>
      <c r="M14" s="30">
        <f>12.6*M7</f>
        <v>20004.011999999999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14.1*M7</f>
        <v>22385.441999999999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0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0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D2:J3"/>
    <mergeCell ref="L8:L9"/>
    <mergeCell ref="M8:M9"/>
    <mergeCell ref="M24:M25"/>
    <mergeCell ref="E30:J30"/>
  </mergeCells>
  <conditionalFormatting sqref="L21">
    <cfRule type="cellIs" dxfId="5" priority="1" operator="equal">
      <formula>L16</formula>
    </cfRule>
    <cfRule type="cellIs" dxfId="4" priority="2" operator="equal">
      <formula>L15</formula>
    </cfRule>
    <cfRule type="cellIs" dxfId="3" priority="3" operator="equal">
      <formula>L12</formula>
    </cfRule>
    <cfRule type="cellIs" dxfId="2" priority="4" operator="equal">
      <formula>L13</formula>
    </cfRule>
    <cfRule type="cellIs" dxfId="1" priority="5" operator="equal">
      <formula>"K12"</formula>
    </cfRule>
    <cfRule type="cellIs" dxfId="0" priority="6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abSelected="1" topLeftCell="C1" workbookViewId="0">
      <selection activeCell="D4" sqref="D4"/>
    </sheetView>
  </sheetViews>
  <sheetFormatPr defaultRowHeight="15" x14ac:dyDescent="0.25"/>
  <cols>
    <col min="2" max="2" width="26.28515625" bestFit="1" customWidth="1"/>
    <col min="3" max="3" width="31.28515625" bestFit="1" customWidth="1"/>
    <col min="4" max="4" width="15.28515625" bestFit="1" customWidth="1"/>
    <col min="5" max="5" width="17.28515625" bestFit="1" customWidth="1"/>
    <col min="6" max="6" width="18.85546875" bestFit="1" customWidth="1"/>
    <col min="7" max="7" width="5.85546875" customWidth="1"/>
    <col min="8" max="8" width="31.28515625" bestFit="1" customWidth="1"/>
    <col min="9" max="9" width="10.5703125" bestFit="1" customWidth="1"/>
    <col min="10" max="10" width="18" bestFit="1" customWidth="1"/>
    <col min="11" max="11" width="5.42578125" customWidth="1"/>
    <col min="12" max="12" width="25.42578125" customWidth="1"/>
    <col min="13" max="13" width="19.140625" bestFit="1" customWidth="1"/>
  </cols>
  <sheetData>
    <row r="1" spans="2:13" ht="15.75" thickBot="1" x14ac:dyDescent="0.3"/>
    <row r="2" spans="2:13" x14ac:dyDescent="0.25">
      <c r="D2" s="65" t="s">
        <v>49</v>
      </c>
      <c r="E2" s="66"/>
      <c r="F2" s="66"/>
      <c r="G2" s="66"/>
      <c r="H2" s="66"/>
      <c r="I2" s="66"/>
      <c r="J2" s="67"/>
    </row>
    <row r="3" spans="2:13" ht="15.75" thickBot="1" x14ac:dyDescent="0.3">
      <c r="D3" s="68"/>
      <c r="E3" s="69"/>
      <c r="F3" s="69"/>
      <c r="G3" s="69"/>
      <c r="H3" s="69"/>
      <c r="I3" s="69"/>
      <c r="J3" s="70"/>
    </row>
    <row r="5" spans="2:13" ht="15.75" thickBot="1" x14ac:dyDescent="0.3"/>
    <row r="6" spans="2:13" s="12" customFormat="1" ht="35.25" customHeight="1" thickBot="1" x14ac:dyDescent="0.3">
      <c r="B6" s="38" t="s">
        <v>32</v>
      </c>
      <c r="C6" s="39" t="s">
        <v>0</v>
      </c>
      <c r="D6" s="39" t="s">
        <v>3</v>
      </c>
      <c r="E6" s="39" t="s">
        <v>11</v>
      </c>
      <c r="F6" s="40" t="s">
        <v>15</v>
      </c>
      <c r="H6" s="38" t="str">
        <f t="shared" ref="H6:H14" si="0">C6</f>
        <v>Tipo de Luminária</v>
      </c>
      <c r="I6" s="39" t="s">
        <v>2</v>
      </c>
      <c r="J6" s="40" t="s">
        <v>12</v>
      </c>
      <c r="L6" s="41" t="s">
        <v>27</v>
      </c>
      <c r="M6" s="42" t="s">
        <v>14</v>
      </c>
    </row>
    <row r="7" spans="2:13" x14ac:dyDescent="0.25">
      <c r="B7" s="13" t="s">
        <v>34</v>
      </c>
      <c r="C7" s="14" t="s">
        <v>38</v>
      </c>
      <c r="D7" s="55">
        <v>1</v>
      </c>
      <c r="E7" s="55">
        <v>110</v>
      </c>
      <c r="F7" s="16">
        <f>D7*E7</f>
        <v>110</v>
      </c>
      <c r="H7" s="13" t="str">
        <f t="shared" si="0"/>
        <v>T12 110W 2,4m</v>
      </c>
      <c r="I7" s="15">
        <v>0</v>
      </c>
      <c r="J7" s="16">
        <f t="shared" ref="J7:J14" si="1">I7*F7</f>
        <v>0</v>
      </c>
      <c r="L7" s="43" t="s">
        <v>29</v>
      </c>
      <c r="M7" s="57">
        <v>1587.62</v>
      </c>
    </row>
    <row r="8" spans="2:13" x14ac:dyDescent="0.25">
      <c r="B8" s="17" t="s">
        <v>34</v>
      </c>
      <c r="C8" s="18" t="s">
        <v>39</v>
      </c>
      <c r="D8" s="21">
        <v>1</v>
      </c>
      <c r="E8" s="21">
        <v>40</v>
      </c>
      <c r="F8" s="20">
        <f t="shared" ref="F8:F14" si="2">D8*E8</f>
        <v>40</v>
      </c>
      <c r="H8" s="17" t="str">
        <f t="shared" si="0"/>
        <v>T8 40W 2,4m</v>
      </c>
      <c r="I8" s="19">
        <v>0</v>
      </c>
      <c r="J8" s="20">
        <f t="shared" si="1"/>
        <v>0</v>
      </c>
      <c r="L8" s="59" t="s">
        <v>28</v>
      </c>
      <c r="M8" s="61">
        <v>9.6999999999999993</v>
      </c>
    </row>
    <row r="9" spans="2:13" ht="15.75" thickBot="1" x14ac:dyDescent="0.3">
      <c r="B9" s="17" t="s">
        <v>36</v>
      </c>
      <c r="C9" s="18" t="s">
        <v>40</v>
      </c>
      <c r="D9" s="21">
        <v>1</v>
      </c>
      <c r="E9" s="21">
        <v>32</v>
      </c>
      <c r="F9" s="20">
        <f t="shared" si="2"/>
        <v>32</v>
      </c>
      <c r="H9" s="17" t="str">
        <f t="shared" si="0"/>
        <v>T8 32W 1,2m</v>
      </c>
      <c r="I9" s="19">
        <v>0</v>
      </c>
      <c r="J9" s="20">
        <f t="shared" si="1"/>
        <v>0</v>
      </c>
      <c r="L9" s="60"/>
      <c r="M9" s="62"/>
    </row>
    <row r="10" spans="2:13" ht="15.75" thickBot="1" x14ac:dyDescent="0.3">
      <c r="B10" s="17" t="s">
        <v>35</v>
      </c>
      <c r="C10" s="18" t="s">
        <v>43</v>
      </c>
      <c r="D10" s="21">
        <v>1</v>
      </c>
      <c r="E10" s="21">
        <v>10</v>
      </c>
      <c r="F10" s="20">
        <f t="shared" si="2"/>
        <v>10</v>
      </c>
      <c r="H10" s="17" t="str">
        <f t="shared" si="0"/>
        <v>T8 10W 0,6m</v>
      </c>
      <c r="I10" s="19">
        <v>0</v>
      </c>
      <c r="J10" s="20">
        <f t="shared" si="1"/>
        <v>0</v>
      </c>
    </row>
    <row r="11" spans="2:13" ht="15.75" thickBot="1" x14ac:dyDescent="0.3">
      <c r="B11" s="17" t="s">
        <v>34</v>
      </c>
      <c r="C11" s="18" t="s">
        <v>41</v>
      </c>
      <c r="D11" s="21">
        <v>2</v>
      </c>
      <c r="E11" s="21">
        <v>18</v>
      </c>
      <c r="F11" s="20">
        <f t="shared" si="2"/>
        <v>36</v>
      </c>
      <c r="H11" s="17" t="str">
        <f t="shared" si="0"/>
        <v>T5 18W 1,2m</v>
      </c>
      <c r="I11" s="19">
        <v>0</v>
      </c>
      <c r="J11" s="20">
        <f t="shared" si="1"/>
        <v>0</v>
      </c>
      <c r="L11" s="3" t="s">
        <v>5</v>
      </c>
      <c r="M11" s="4" t="s">
        <v>13</v>
      </c>
    </row>
    <row r="12" spans="2:13" ht="18.75" x14ac:dyDescent="0.3">
      <c r="B12" s="17" t="s">
        <v>31</v>
      </c>
      <c r="C12" s="18" t="s">
        <v>1</v>
      </c>
      <c r="D12" s="21">
        <v>4</v>
      </c>
      <c r="E12" s="56">
        <v>14</v>
      </c>
      <c r="F12" s="20">
        <f t="shared" si="2"/>
        <v>56</v>
      </c>
      <c r="H12" s="17" t="str">
        <f t="shared" si="0"/>
        <v>Convencional</v>
      </c>
      <c r="I12" s="19">
        <v>0</v>
      </c>
      <c r="J12" s="20">
        <f t="shared" si="1"/>
        <v>0</v>
      </c>
      <c r="L12" s="27" t="s">
        <v>6</v>
      </c>
      <c r="M12" s="28">
        <f>M8*M7</f>
        <v>15399.913999999997</v>
      </c>
    </row>
    <row r="13" spans="2:13" ht="18.75" x14ac:dyDescent="0.3">
      <c r="B13" s="17" t="s">
        <v>36</v>
      </c>
      <c r="C13" s="18" t="s">
        <v>42</v>
      </c>
      <c r="D13" s="21">
        <v>1</v>
      </c>
      <c r="E13" s="21">
        <v>15</v>
      </c>
      <c r="F13" s="20">
        <f t="shared" si="2"/>
        <v>15</v>
      </c>
      <c r="H13" s="17" t="str">
        <f t="shared" si="0"/>
        <v>Circular parede - fluor. Comp.</v>
      </c>
      <c r="I13" s="19">
        <v>0</v>
      </c>
      <c r="J13" s="20">
        <f t="shared" si="1"/>
        <v>0</v>
      </c>
      <c r="L13" s="29" t="s">
        <v>7</v>
      </c>
      <c r="M13" s="30">
        <f>3.1*M7</f>
        <v>4921.6219999999994</v>
      </c>
    </row>
    <row r="14" spans="2:13" ht="19.5" thickBot="1" x14ac:dyDescent="0.35">
      <c r="B14" s="22" t="s">
        <v>37</v>
      </c>
      <c r="C14" s="23"/>
      <c r="D14" s="24">
        <v>1</v>
      </c>
      <c r="E14" s="24">
        <v>10</v>
      </c>
      <c r="F14" s="25">
        <f t="shared" si="2"/>
        <v>10</v>
      </c>
      <c r="H14" s="22">
        <f t="shared" si="0"/>
        <v>0</v>
      </c>
      <c r="I14" s="24">
        <v>0</v>
      </c>
      <c r="J14" s="26">
        <f t="shared" si="1"/>
        <v>0</v>
      </c>
      <c r="L14" s="31" t="s">
        <v>8</v>
      </c>
      <c r="M14" s="30">
        <f>3.5*M7</f>
        <v>5556.67</v>
      </c>
    </row>
    <row r="15" spans="2:13" ht="18.75" x14ac:dyDescent="0.3">
      <c r="B15" s="5"/>
      <c r="C15" s="5"/>
      <c r="D15" s="7"/>
      <c r="E15" s="7"/>
      <c r="F15" s="2"/>
      <c r="G15" s="2"/>
      <c r="H15" s="5"/>
      <c r="I15" s="2"/>
      <c r="J15" s="2"/>
      <c r="L15" s="32" t="s">
        <v>9</v>
      </c>
      <c r="M15" s="30">
        <f>3.9*M7</f>
        <v>6191.7179999999998</v>
      </c>
    </row>
    <row r="16" spans="2:13" ht="19.5" thickBot="1" x14ac:dyDescent="0.35">
      <c r="B16" s="5"/>
      <c r="C16" s="6"/>
      <c r="D16" s="7"/>
      <c r="E16" s="7"/>
      <c r="F16" s="7"/>
      <c r="G16" s="2"/>
      <c r="H16" s="5"/>
      <c r="I16" s="7"/>
      <c r="J16" s="2"/>
      <c r="L16" s="33" t="s">
        <v>4</v>
      </c>
      <c r="M16" s="34" t="s">
        <v>10</v>
      </c>
    </row>
    <row r="18" spans="5:13" x14ac:dyDescent="0.25">
      <c r="G18" s="1"/>
    </row>
    <row r="19" spans="5:13" ht="15.75" thickBot="1" x14ac:dyDescent="0.3"/>
    <row r="20" spans="5:13" ht="15.75" thickBot="1" x14ac:dyDescent="0.3">
      <c r="L20" s="3" t="s">
        <v>5</v>
      </c>
      <c r="M20" s="4" t="s">
        <v>23</v>
      </c>
    </row>
    <row r="21" spans="5:13" ht="21.75" thickBot="1" x14ac:dyDescent="0.4">
      <c r="L21" s="35" t="str">
        <f>IF(M21&lt;=M12,L12,IF(M21&lt;=M13,L13,IF(M21&lt;=M14,L14,IF(M21&lt;=M15,L15,L16))))</f>
        <v>A</v>
      </c>
      <c r="M21" s="36">
        <f>SUM(J7:J14)</f>
        <v>0</v>
      </c>
    </row>
    <row r="23" spans="5:13" ht="15.75" thickBot="1" x14ac:dyDescent="0.3"/>
    <row r="24" spans="5:13" x14ac:dyDescent="0.25">
      <c r="M24" s="63" t="s">
        <v>26</v>
      </c>
    </row>
    <row r="25" spans="5:13" x14ac:dyDescent="0.25">
      <c r="M25" s="64"/>
    </row>
    <row r="26" spans="5:13" ht="15.75" thickBot="1" x14ac:dyDescent="0.3">
      <c r="M26" s="37">
        <f>M21/M7</f>
        <v>0</v>
      </c>
    </row>
    <row r="30" spans="5:13" x14ac:dyDescent="0.25">
      <c r="E30" s="58" t="s">
        <v>16</v>
      </c>
      <c r="F30" s="58"/>
      <c r="G30" s="58"/>
      <c r="H30" s="58"/>
      <c r="I30" s="58"/>
      <c r="J30" s="58"/>
    </row>
  </sheetData>
  <mergeCells count="5">
    <mergeCell ref="D2:J3"/>
    <mergeCell ref="L8:L9"/>
    <mergeCell ref="M8:M9"/>
    <mergeCell ref="M24:M25"/>
    <mergeCell ref="E30:J30"/>
  </mergeCells>
  <conditionalFormatting sqref="L21">
    <cfRule type="cellIs" dxfId="11" priority="1" operator="equal">
      <formula>L16</formula>
    </cfRule>
    <cfRule type="cellIs" dxfId="10" priority="2" operator="equal">
      <formula>L15</formula>
    </cfRule>
    <cfRule type="cellIs" dxfId="9" priority="3" operator="equal">
      <formula>L12</formula>
    </cfRule>
    <cfRule type="cellIs" dxfId="8" priority="4" operator="equal">
      <formula>L13</formula>
    </cfRule>
    <cfRule type="cellIs" dxfId="7" priority="5" operator="equal">
      <formula>"K12"</formula>
    </cfRule>
    <cfRule type="cellIs" dxfId="6" priority="6" operator="equal">
      <formula>L14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workbookViewId="0">
      <selection activeCell="J7" sqref="J7"/>
    </sheetView>
  </sheetViews>
  <sheetFormatPr defaultRowHeight="15" x14ac:dyDescent="0.25"/>
  <cols>
    <col min="2" max="2" width="11.85546875" bestFit="1" customWidth="1"/>
    <col min="3" max="3" width="18" bestFit="1" customWidth="1"/>
    <col min="4" max="4" width="3.85546875" customWidth="1"/>
    <col min="5" max="5" width="22" style="8" customWidth="1"/>
    <col min="6" max="6" width="21.28515625" customWidth="1"/>
    <col min="7" max="7" width="14.140625" customWidth="1"/>
    <col min="8" max="8" width="5.42578125" customWidth="1"/>
    <col min="9" max="9" width="19.140625" customWidth="1"/>
    <col min="10" max="10" width="21.42578125" style="8" customWidth="1"/>
  </cols>
  <sheetData>
    <row r="1" spans="2:12" ht="15.75" thickBot="1" x14ac:dyDescent="0.3"/>
    <row r="2" spans="2:12" x14ac:dyDescent="0.25">
      <c r="E2" s="65" t="s">
        <v>48</v>
      </c>
      <c r="F2" s="66"/>
      <c r="G2" s="66"/>
      <c r="H2" s="66"/>
      <c r="I2" s="66"/>
      <c r="J2" s="67"/>
    </row>
    <row r="3" spans="2:12" ht="15.75" thickBot="1" x14ac:dyDescent="0.3">
      <c r="E3" s="68"/>
      <c r="F3" s="69"/>
      <c r="G3" s="69"/>
      <c r="H3" s="69"/>
      <c r="I3" s="69"/>
      <c r="J3" s="70"/>
    </row>
    <row r="5" spans="2:12" ht="15.75" thickBot="1" x14ac:dyDescent="0.3"/>
    <row r="6" spans="2:12" s="12" customFormat="1" ht="35.25" customHeight="1" thickBot="1" x14ac:dyDescent="0.3">
      <c r="B6" s="38" t="s">
        <v>33</v>
      </c>
      <c r="C6" s="40" t="s">
        <v>12</v>
      </c>
      <c r="D6" s="10"/>
      <c r="E6" s="46" t="s">
        <v>27</v>
      </c>
      <c r="F6" s="38" t="s">
        <v>14</v>
      </c>
      <c r="G6" s="47" t="s">
        <v>24</v>
      </c>
      <c r="I6" s="53" t="s">
        <v>5</v>
      </c>
      <c r="J6" s="45" t="s">
        <v>13</v>
      </c>
    </row>
    <row r="7" spans="2:12" ht="18.75" x14ac:dyDescent="0.3">
      <c r="B7" s="13" t="s">
        <v>18</v>
      </c>
      <c r="C7" s="79">
        <f>TERREO!M21</f>
        <v>0</v>
      </c>
      <c r="D7" s="5"/>
      <c r="E7" s="52" t="s">
        <v>29</v>
      </c>
      <c r="F7" s="13">
        <f>'PAV 1'!M7+'PAV 2'!M7+'PAV 3'!M7+TERREO!M7+MEZANINO!M7</f>
        <v>7938.0999999999995</v>
      </c>
      <c r="G7" s="28">
        <f>GARAGEM!M7</f>
        <v>1587.62</v>
      </c>
      <c r="I7" s="27" t="s">
        <v>6</v>
      </c>
      <c r="J7" s="28">
        <f>F8*F7+G8*G7</f>
        <v>81286.143999999986</v>
      </c>
    </row>
    <row r="8" spans="2:12" ht="18.75" x14ac:dyDescent="0.3">
      <c r="B8" s="17" t="s">
        <v>19</v>
      </c>
      <c r="C8" s="79">
        <f>'PAV 1'!M21</f>
        <v>0</v>
      </c>
      <c r="D8" s="5"/>
      <c r="E8" s="71" t="s">
        <v>28</v>
      </c>
      <c r="F8" s="73">
        <v>9.6999999999999993</v>
      </c>
      <c r="G8" s="75">
        <v>2.7</v>
      </c>
      <c r="I8" s="29" t="s">
        <v>7</v>
      </c>
      <c r="J8" s="30">
        <f>11.2*F7+3.1*G7</f>
        <v>93828.34199999999</v>
      </c>
    </row>
    <row r="9" spans="2:12" ht="19.5" thickBot="1" x14ac:dyDescent="0.35">
      <c r="B9" s="17" t="s">
        <v>20</v>
      </c>
      <c r="C9" s="79">
        <f>'PAV 2'!M21</f>
        <v>0</v>
      </c>
      <c r="D9" s="5"/>
      <c r="E9" s="72"/>
      <c r="F9" s="74"/>
      <c r="G9" s="76"/>
      <c r="I9" s="31" t="s">
        <v>8</v>
      </c>
      <c r="J9" s="30">
        <f>12.6*F7+3.5*G7</f>
        <v>105576.72999999998</v>
      </c>
    </row>
    <row r="10" spans="2:12" ht="18.75" x14ac:dyDescent="0.3">
      <c r="B10" s="17" t="s">
        <v>21</v>
      </c>
      <c r="C10" s="79">
        <f>'PAV 3'!M21</f>
        <v>15194</v>
      </c>
      <c r="D10" s="5"/>
      <c r="G10" s="2"/>
      <c r="I10" s="32" t="s">
        <v>9</v>
      </c>
      <c r="J10" s="30">
        <f>14.1*F7+3.9*G7</f>
        <v>118118.92799999999</v>
      </c>
    </row>
    <row r="11" spans="2:12" ht="19.5" thickBot="1" x14ac:dyDescent="0.35">
      <c r="B11" s="17" t="s">
        <v>22</v>
      </c>
      <c r="C11" s="79">
        <f>MEZANINO!M21</f>
        <v>0</v>
      </c>
      <c r="D11" s="5"/>
      <c r="G11" s="2"/>
      <c r="I11" s="33" t="s">
        <v>4</v>
      </c>
      <c r="J11" s="34" t="s">
        <v>10</v>
      </c>
      <c r="L11" s="54"/>
    </row>
    <row r="12" spans="2:12" ht="15.75" thickBot="1" x14ac:dyDescent="0.3">
      <c r="B12" s="22" t="s">
        <v>25</v>
      </c>
      <c r="C12" s="80">
        <f>GARAGEM!M21</f>
        <v>0</v>
      </c>
      <c r="D12" s="5"/>
      <c r="G12" s="2"/>
      <c r="J12"/>
    </row>
    <row r="13" spans="2:12" ht="15.75" thickBot="1" x14ac:dyDescent="0.3">
      <c r="D13" s="5"/>
      <c r="E13" s="5"/>
      <c r="F13" s="2"/>
      <c r="G13" s="2"/>
      <c r="J13"/>
    </row>
    <row r="14" spans="2:12" ht="15.75" thickBot="1" x14ac:dyDescent="0.3">
      <c r="D14" s="6"/>
      <c r="E14" s="6"/>
      <c r="F14" s="2"/>
      <c r="G14" s="7"/>
      <c r="I14" s="3" t="s">
        <v>5</v>
      </c>
      <c r="J14" s="4" t="s">
        <v>23</v>
      </c>
    </row>
    <row r="15" spans="2:12" ht="21.75" thickBot="1" x14ac:dyDescent="0.4">
      <c r="D15" s="6"/>
      <c r="G15" s="7"/>
      <c r="I15" s="35" t="str">
        <f>IF(J15&lt;=J7,I7,IF(J15&lt;=J8,I8,IF(J15&lt;=J9,I9,IF(J15&lt;=J10,I10,I11))))</f>
        <v>A</v>
      </c>
      <c r="J15" s="36">
        <f>SUM(C7:C12)</f>
        <v>15194</v>
      </c>
    </row>
    <row r="16" spans="2:12" x14ac:dyDescent="0.25">
      <c r="D16" s="6"/>
      <c r="G16" s="7"/>
    </row>
    <row r="17" spans="4:10" ht="15.75" thickBot="1" x14ac:dyDescent="0.3">
      <c r="D17" s="6"/>
      <c r="G17" s="7"/>
    </row>
    <row r="18" spans="4:10" ht="15.75" thickBot="1" x14ac:dyDescent="0.3">
      <c r="D18" s="5"/>
      <c r="I18" s="77" t="s">
        <v>30</v>
      </c>
      <c r="J18" s="78"/>
    </row>
    <row r="19" spans="4:10" ht="15.75" thickBot="1" x14ac:dyDescent="0.3">
      <c r="D19" s="5"/>
      <c r="I19" s="48" t="s">
        <v>14</v>
      </c>
      <c r="J19" s="51" t="s">
        <v>24</v>
      </c>
    </row>
    <row r="20" spans="4:10" ht="15.75" thickBot="1" x14ac:dyDescent="0.3">
      <c r="D20" s="5"/>
      <c r="I20" s="49">
        <f>SUM(C7:C11)/F7</f>
        <v>1.9140600395560652</v>
      </c>
      <c r="J20" s="50">
        <f>C12/G7</f>
        <v>0</v>
      </c>
    </row>
    <row r="21" spans="4:10" x14ac:dyDescent="0.25">
      <c r="D21" s="5"/>
    </row>
    <row r="22" spans="4:10" x14ac:dyDescent="0.25">
      <c r="D22" s="5"/>
    </row>
    <row r="23" spans="4:10" x14ac:dyDescent="0.25">
      <c r="D23" s="5"/>
    </row>
    <row r="24" spans="4:10" ht="15.75" customHeight="1" x14ac:dyDescent="0.25">
      <c r="D24" s="5"/>
    </row>
    <row r="25" spans="4:10" x14ac:dyDescent="0.25">
      <c r="D25" s="5"/>
      <c r="H25" s="9"/>
    </row>
    <row r="26" spans="4:10" x14ac:dyDescent="0.25">
      <c r="D26" s="5"/>
      <c r="H26" s="9"/>
    </row>
    <row r="27" spans="4:10" x14ac:dyDescent="0.25">
      <c r="D27" s="5"/>
    </row>
    <row r="28" spans="4:10" x14ac:dyDescent="0.25">
      <c r="D28" s="5"/>
    </row>
    <row r="29" spans="4:10" x14ac:dyDescent="0.25">
      <c r="D29" s="5"/>
      <c r="E29" s="6"/>
      <c r="F29" s="2"/>
    </row>
    <row r="30" spans="4:10" x14ac:dyDescent="0.25">
      <c r="J30" s="11"/>
    </row>
    <row r="31" spans="4:10" x14ac:dyDescent="0.25">
      <c r="E31" s="58" t="s">
        <v>16</v>
      </c>
      <c r="F31" s="58"/>
      <c r="G31" s="58"/>
      <c r="H31" s="58"/>
    </row>
  </sheetData>
  <mergeCells count="6">
    <mergeCell ref="E31:H31"/>
    <mergeCell ref="E2:J3"/>
    <mergeCell ref="E8:E9"/>
    <mergeCell ref="F8:F9"/>
    <mergeCell ref="G8:G9"/>
    <mergeCell ref="I18:J18"/>
  </mergeCells>
  <conditionalFormatting sqref="I15">
    <cfRule type="cellIs" dxfId="35" priority="1" operator="equal">
      <formula>I11</formula>
    </cfRule>
    <cfRule type="cellIs" dxfId="34" priority="2" operator="equal">
      <formula>I10</formula>
    </cfRule>
    <cfRule type="cellIs" dxfId="33" priority="3" operator="equal">
      <formula>I7</formula>
    </cfRule>
    <cfRule type="cellIs" dxfId="32" priority="4" operator="equal">
      <formula>I8</formula>
    </cfRule>
    <cfRule type="cellIs" dxfId="31" priority="5" operator="equal">
      <formula>"K12"</formula>
    </cfRule>
    <cfRule type="cellIs" dxfId="30" priority="6" operator="equal">
      <formula>I9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TERREO</vt:lpstr>
      <vt:lpstr>PAV 1</vt:lpstr>
      <vt:lpstr>PAV 2</vt:lpstr>
      <vt:lpstr>PAV 3</vt:lpstr>
      <vt:lpstr>MEZANINO</vt:lpstr>
      <vt:lpstr>GARAGEM</vt:lpstr>
      <vt:lpstr>TOTAL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VINÍCIUS GUIMARÃES SOUZA</dc:creator>
  <cp:lastModifiedBy>LUIZ GUSTAVO CERVEIRA BRAZ</cp:lastModifiedBy>
  <dcterms:created xsi:type="dcterms:W3CDTF">2017-11-22T12:30:38Z</dcterms:created>
  <dcterms:modified xsi:type="dcterms:W3CDTF">2019-04-05T17:52:43Z</dcterms:modified>
</cp:coreProperties>
</file>