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Estudos-Projetos\Alura\Imersão-Python\Materiais\"/>
    </mc:Choice>
  </mc:AlternateContent>
  <xr:revisionPtr revIDLastSave="0" documentId="13_ncr:1_{A90D7D8C-AEFA-4ABF-917B-4FF4C6549D4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incipal" sheetId="1" r:id="rId1"/>
    <sheet name="Análises" sheetId="5" r:id="rId2"/>
    <sheet name="Chatgpt" sheetId="4" r:id="rId3"/>
    <sheet name="Total_de_acoes" sheetId="2" r:id="rId4"/>
    <sheet name="Ticker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/>
  <c r="C1" i="5"/>
  <c r="B4" i="5" a="1"/>
  <c r="B4" i="5" s="1"/>
  <c r="B3" i="5" a="1"/>
  <c r="B3" i="5"/>
  <c r="B2" i="5"/>
  <c r="B1" i="5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N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O4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O2" i="1" l="1"/>
  <c r="P2" i="1" s="1"/>
  <c r="L10485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<sst xmlns="http://schemas.openxmlformats.org/spreadsheetml/2006/main" count="1683" uniqueCount="1069">
  <si>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</si>
  <si>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</si>
  <si>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</si>
  <si>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</si>
  <si>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</si>
  <si>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</si>
  <si>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</si>
  <si>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</si>
  <si>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</si>
  <si>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</si>
  <si>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</si>
  <si>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</si>
  <si>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</si>
  <si>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</si>
  <si>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</si>
  <si>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</si>
  <si>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</si>
  <si>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</si>
  <si>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</si>
  <si>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</si>
  <si>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</si>
  <si>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</si>
  <si>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</si>
  <si>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</si>
  <si>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</si>
  <si>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</si>
  <si>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</si>
  <si>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</si>
  <si>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</si>
  <si>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</si>
  <si>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</si>
  <si>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</si>
  <si>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</si>
  <si>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</si>
  <si>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</si>
  <si>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</si>
  <si>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</si>
  <si>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</si>
  <si>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</si>
  <si>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</si>
  <si>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</si>
  <si>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</si>
  <si>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</si>
  <si>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</si>
  <si>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</si>
  <si>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</si>
  <si>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</si>
  <si>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</si>
  <si>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</si>
  <si>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</si>
  <si>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</si>
  <si>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</si>
  <si>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</si>
  <si>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</si>
  <si>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</si>
  <si>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</si>
  <si>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</si>
  <si>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</si>
  <si>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</si>
  <si>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</si>
  <si>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</si>
  <si>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</si>
  <si>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</si>
  <si>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</si>
  <si>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</si>
  <si>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</si>
  <si>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</si>
  <si>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</si>
  <si>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</si>
  <si>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</si>
  <si>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</si>
  <si>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</si>
  <si>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</si>
  <si>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</si>
  <si>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</si>
  <si>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</si>
  <si>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</si>
  <si>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</si>
  <si>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</si>
  <si>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</si>
  <si>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</si>
  <si>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</si>
  <si>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</si>
  <si>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</si>
  <si>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</si>
  <si>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</si>
  <si>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</si>
  <si>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</si>
  <si>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</si>
  <si>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</si>
  <si>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</si>
  <si>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</si>
  <si>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</si>
  <si>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</si>
  <si>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</si>
  <si>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</si>
  <si>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</si>
  <si>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</si>
  <si>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</si>
  <si>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</si>
  <si>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</si>
  <si>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</si>
  <si>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</si>
  <si>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</si>
  <si>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</si>
  <si>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</si>
  <si>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</si>
  <si>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</si>
  <si>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</si>
  <si>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</si>
  <si>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</si>
  <si>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</si>
  <si>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</si>
  <si>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</si>
  <si>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</si>
  <si>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</si>
  <si>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</si>
  <si>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</si>
  <si>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</si>
  <si>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</si>
  <si>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</si>
  <si>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</si>
  <si>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</si>
  <si>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</si>
  <si>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</si>
  <si>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</si>
  <si>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</si>
  <si>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</si>
  <si>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</si>
  <si>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</si>
  <si>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</si>
  <si>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</si>
  <si>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</si>
  <si>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</si>
  <si>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</si>
  <si>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</si>
  <si>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</si>
  <si>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</si>
  <si>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</si>
  <si>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</si>
  <si>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</si>
  <si>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</si>
  <si>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</si>
  <si>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</si>
  <si>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</si>
  <si>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</si>
  <si>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</si>
  <si>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</si>
  <si>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</si>
  <si>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</si>
  <si>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</si>
  <si>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</si>
  <si>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</si>
  <si>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</si>
  <si>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</si>
  <si>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</si>
  <si>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</si>
  <si>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</si>
  <si>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</si>
  <si>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</si>
  <si>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</si>
  <si>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</si>
  <si>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</si>
  <si>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</si>
  <si>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</si>
  <si>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</si>
  <si>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</si>
  <si>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</si>
  <si>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</si>
  <si>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</si>
  <si>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</si>
  <si>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</si>
  <si>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</si>
  <si>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</si>
  <si>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</si>
  <si>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</si>
  <si>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</si>
  <si>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</si>
  <si>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</si>
  <si>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</si>
  <si>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</si>
  <si>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</si>
  <si>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</si>
  <si>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</si>
  <si>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</si>
  <si>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</si>
  <si>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</si>
  <si>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</si>
  <si>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</si>
  <si>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</si>
  <si>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</si>
  <si>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</si>
  <si>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</si>
  <si>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</si>
  <si>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</si>
  <si>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</si>
  <si>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</si>
  <si>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</si>
  <si>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</si>
  <si>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</si>
  <si>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</si>
  <si>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</si>
  <si>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</si>
  <si>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</si>
  <si>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</si>
  <si>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</si>
  <si>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</si>
  <si>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</si>
  <si>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</si>
  <si>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</si>
  <si>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</si>
  <si>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</si>
  <si>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</si>
  <si>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</si>
  <si>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</si>
  <si>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</si>
  <si>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</si>
  <si>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</si>
  <si>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</si>
  <si>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</si>
  <si>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</si>
  <si>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</si>
  <si>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</si>
  <si>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</si>
  <si>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</si>
  <si>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</si>
  <si>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</si>
  <si>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</si>
  <si>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</si>
  <si>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</si>
  <si>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</si>
  <si>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</si>
  <si>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</si>
  <si>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</si>
  <si>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</si>
  <si>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</si>
  <si>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</si>
  <si>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</si>
  <si>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</si>
  <si>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</si>
  <si>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</si>
  <si>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</si>
  <si>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</si>
  <si>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</si>
  <si>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</si>
  <si>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</si>
  <si>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</si>
  <si>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</si>
  <si>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</si>
  <si>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</si>
  <si>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</si>
  <si>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</si>
  <si>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</si>
  <si>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</si>
  <si>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</si>
  <si>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</si>
  <si>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</si>
  <si>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</si>
  <si>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</si>
  <si>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</si>
  <si>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</si>
  <si>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</si>
  <si>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</si>
  <si>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</si>
  <si>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</si>
  <si>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</si>
  <si>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</si>
  <si>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</si>
  <si>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</si>
  <si>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</si>
  <si>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</si>
  <si>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</si>
  <si>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</si>
  <si>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</si>
  <si>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</si>
  <si>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</si>
  <si>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</si>
  <si>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</si>
  <si>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</si>
  <si>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</si>
  <si>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</si>
  <si>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</si>
  <si>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</si>
  <si>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</si>
  <si>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</si>
  <si>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</si>
  <si>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</si>
  <si>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</si>
  <si>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</si>
  <si>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</si>
  <si>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</si>
  <si>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</si>
  <si>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</si>
  <si>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</si>
  <si>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</si>
  <si>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</si>
  <si>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</si>
  <si>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</si>
  <si>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</si>
  <si>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</si>
  <si>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</si>
  <si>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</si>
  <si>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</si>
  <si>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</si>
  <si>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</si>
  <si>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</si>
  <si>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</si>
  <si>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</si>
  <si>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</si>
  <si>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</si>
  <si>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</si>
  <si>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</si>
  <si>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</si>
  <si>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</si>
  <si>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</si>
  <si>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</si>
  <si>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</si>
  <si>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</si>
  <si>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</si>
  <si>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</si>
  <si>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</si>
  <si>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</si>
  <si>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</si>
  <si>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</si>
  <si>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</si>
  <si>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</si>
  <si>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</si>
  <si>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</si>
  <si>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</si>
  <si>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</si>
  <si>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</si>
  <si>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</si>
  <si>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</si>
  <si>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</si>
  <si>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</si>
  <si>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</si>
  <si>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</si>
  <si>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</si>
  <si>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</si>
  <si>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</si>
  <si>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</si>
  <si>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</si>
  <si>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</si>
  <si>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</si>
  <si>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</si>
  <si>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</si>
  <si>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</si>
  <si>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</si>
  <si>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</si>
  <si>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</si>
  <si>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</si>
  <si>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</si>
  <si>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</si>
  <si>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</si>
  <si>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</si>
  <si>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</si>
  <si>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</si>
  <si>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</si>
  <si>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</si>
  <si>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</si>
  <si>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</si>
  <si>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</si>
  <si>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</si>
  <si>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</si>
  <si>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</si>
  <si>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</si>
  <si>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</si>
  <si>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</si>
  <si>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</si>
  <si>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</si>
  <si>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</si>
  <si>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</si>
  <si>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</si>
  <si>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</si>
  <si>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</si>
  <si>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</si>
  <si>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</si>
  <si>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</si>
  <si>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</si>
  <si>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</si>
  <si>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</si>
  <si>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</si>
  <si>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</si>
  <si>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</si>
  <si>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</si>
  <si>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</si>
  <si>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</si>
  <si>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</si>
  <si>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</si>
  <si>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</si>
  <si>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</si>
  <si>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</si>
  <si>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</si>
  <si>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</si>
  <si>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</si>
  <si>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</si>
  <si>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</si>
  <si>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</si>
  <si>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</si>
  <si>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</si>
  <si>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</si>
  <si>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</si>
  <si>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</si>
  <si>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</si>
  <si>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</si>
  <si>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</si>
  <si>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</si>
  <si>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</si>
  <si>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</si>
  <si>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</si>
  <si>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</si>
  <si>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</si>
  <si>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</si>
  <si>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</si>
  <si>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</si>
  <si>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</si>
  <si>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</si>
  <si>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</si>
  <si>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</si>
  <si>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</si>
  <si>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</si>
  <si>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</si>
  <si>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</si>
  <si>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</si>
  <si>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</si>
  <si>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</si>
  <si>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</si>
  <si>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</si>
  <si>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</si>
  <si>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</si>
  <si>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</si>
  <si>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</si>
  <si>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</si>
  <si>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</si>
  <si>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</si>
  <si>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</si>
  <si>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</si>
  <si>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</si>
  <si>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</si>
  <si>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</si>
  <si>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</si>
  <si>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</si>
  <si>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</si>
  <si>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</si>
  <si>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</si>
  <si>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</si>
  <si>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</si>
  <si>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</si>
  <si>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</si>
  <si>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</si>
  <si>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</si>
  <si>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</si>
  <si>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</si>
  <si>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</si>
  <si>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</si>
  <si>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</si>
  <si>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</si>
  <si>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</si>
  <si>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</si>
  <si>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</si>
  <si>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</si>
  <si>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</si>
  <si>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</si>
  <si>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</si>
  <si>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</si>
  <si>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</si>
  <si>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</si>
  <si>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</si>
  <si>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</si>
  <si>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</si>
  <si>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</si>
  <si>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</si>
  <si>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</si>
  <si>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</si>
  <si>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</si>
  <si>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</si>
  <si>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</si>
  <si>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</si>
  <si>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</si>
  <si>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</si>
  <si>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</si>
  <si>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</si>
  <si>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</si>
  <si>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</si>
  <si>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</si>
  <si>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</si>
  <si>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</si>
  <si>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</si>
  <si>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</si>
  <si>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</si>
  <si>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</si>
  <si>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</si>
  <si>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</si>
  <si>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</si>
  <si>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</si>
  <si>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</si>
  <si>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</si>
  <si>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</si>
  <si>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</si>
  <si>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</si>
  <si>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</si>
  <si>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</si>
  <si>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</si>
  <si>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</si>
  <si>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</si>
  <si>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</si>
  <si>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</si>
  <si>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</si>
  <si>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</si>
  <si>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</si>
  <si>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</si>
  <si>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</si>
  <si>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</si>
  <si>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</si>
  <si>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</si>
  <si>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</si>
  <si>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</si>
  <si>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</si>
  <si>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</si>
  <si>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</si>
  <si>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</si>
  <si>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</si>
  <si>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</si>
  <si>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</si>
  <si>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</si>
  <si>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</si>
  <si>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</si>
  <si>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</si>
  <si>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</si>
  <si>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</si>
  <si>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</si>
  <si>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</si>
  <si>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</si>
  <si>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</si>
  <si>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</si>
  <si>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</si>
  <si>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</si>
  <si>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</si>
  <si>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</si>
  <si>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</si>
  <si>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</si>
  <si>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</si>
  <si>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</si>
  <si>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</si>
  <si>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</si>
  <si>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</si>
  <si>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</si>
  <si>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</si>
  <si>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</si>
  <si>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</si>
  <si>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</si>
  <si>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</si>
  <si>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</si>
  <si>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</si>
  <si>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</si>
  <si>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</si>
  <si>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</si>
  <si>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</si>
  <si>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</si>
  <si>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</si>
  <si>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</si>
  <si>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</si>
  <si>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</si>
  <si>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</si>
  <si>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</si>
  <si>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</si>
  <si>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</si>
  <si>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</si>
  <si>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</si>
  <si>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</si>
  <si>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</si>
  <si>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</si>
  <si>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</si>
  <si>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</si>
  <si>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</si>
  <si>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</si>
  <si>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</si>
  <si>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</si>
  <si>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</si>
  <si>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</si>
  <si>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</si>
  <si>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</si>
  <si>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</si>
  <si>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</si>
  <si>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</si>
  <si>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</si>
  <si>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</si>
  <si>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</si>
  <si>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</si>
  <si>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</si>
  <si>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</si>
  <si>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</si>
  <si>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</si>
  <si>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</si>
  <si>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</si>
  <si>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</si>
  <si>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</si>
  <si>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</si>
  <si>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</si>
  <si>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</si>
  <si>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</si>
  <si>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</si>
  <si>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</si>
  <si>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</si>
  <si>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</si>
  <si>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</si>
  <si>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</si>
  <si>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</si>
  <si>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</si>
  <si>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</si>
  <si>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</si>
  <si>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</si>
  <si>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</si>
  <si>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</si>
  <si>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</si>
  <si>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</si>
  <si>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</si>
  <si>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</si>
  <si>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</si>
  <si>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</si>
  <si>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</si>
  <si>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</si>
  <si>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</si>
  <si>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</si>
  <si>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</si>
  <si>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</si>
  <si>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</si>
  <si>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</si>
  <si>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</si>
  <si>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</si>
  <si>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</si>
  <si>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</si>
  <si>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</si>
  <si>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</si>
  <si>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</si>
  <si>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</si>
  <si>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</si>
  <si>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</si>
  <si>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</si>
  <si>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</si>
  <si>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</si>
  <si>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</si>
  <si>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</si>
  <si>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</si>
  <si>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</si>
  <si>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</si>
  <si>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</si>
  <si>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</si>
  <si>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</si>
  <si>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</si>
  <si>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</si>
  <si>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</si>
  <si>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</si>
  <si>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</si>
  <si>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</si>
  <si>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</si>
  <si>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</si>
  <si>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</si>
  <si>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</si>
  <si>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</si>
  <si>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</si>
  <si>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</si>
  <si>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</si>
  <si>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</si>
  <si>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</si>
  <si>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</si>
  <si>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</si>
  <si>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</si>
  <si>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</si>
  <si>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</si>
  <si>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</si>
  <si>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</si>
  <si>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</si>
  <si>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</si>
  <si>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</si>
  <si>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</si>
  <si>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</si>
  <si>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</si>
  <si>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</si>
  <si>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</si>
  <si>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</si>
  <si>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</si>
  <si>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</si>
  <si>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</si>
  <si>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</si>
  <si>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</si>
  <si>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</si>
  <si>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</si>
  <si>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</si>
  <si>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</si>
  <si>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</si>
  <si>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</si>
  <si>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</si>
  <si>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</si>
  <si>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</si>
  <si>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</si>
  <si>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</si>
  <si>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</si>
  <si>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</si>
  <si>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</si>
  <si>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</si>
  <si>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</si>
  <si>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</si>
  <si>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</si>
  <si>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</si>
  <si>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</si>
  <si>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</si>
  <si>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</si>
  <si>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</si>
  <si>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</si>
  <si>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</si>
  <si>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</si>
  <si>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</si>
  <si>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</si>
  <si>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</si>
  <si>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</si>
  <si>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</si>
  <si>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</si>
  <si>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</si>
  <si>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</si>
  <si>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</si>
  <si>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</si>
  <si>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</si>
  <si>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</si>
  <si>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</si>
  <si>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</si>
  <si>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</si>
  <si>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</si>
  <si>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</si>
  <si>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</si>
  <si>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</si>
  <si>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</si>
  <si>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</si>
  <si>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</si>
  <si>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</si>
  <si>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</si>
  <si>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</si>
  <si>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</si>
  <si>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</si>
  <si>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</si>
  <si>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</si>
  <si>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</si>
  <si>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</si>
  <si>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</si>
  <si>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</si>
  <si>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</si>
  <si>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</si>
  <si>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</si>
  <si>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</si>
  <si>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</si>
  <si>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</si>
  <si>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</si>
  <si>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</si>
  <si>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</si>
  <si>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</si>
  <si>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</si>
  <si>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</si>
  <si>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</si>
  <si>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</si>
  <si>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</si>
  <si>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</si>
  <si>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</si>
  <si>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</si>
  <si>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</si>
  <si>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</si>
  <si>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</si>
  <si>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</si>
  <si>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</si>
  <si>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</si>
  <si>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</si>
  <si>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</si>
  <si>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</si>
  <si>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</si>
  <si>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</si>
  <si>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</si>
  <si>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</si>
  <si>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</si>
  <si>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</si>
  <si>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</si>
  <si>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</si>
  <si>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</si>
  <si>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</si>
  <si>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</si>
  <si>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</si>
  <si>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</si>
  <si>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</si>
  <si>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</si>
  <si>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</si>
  <si>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</si>
  <si>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</si>
  <si>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</si>
  <si>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</si>
  <si>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</si>
  <si>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</si>
  <si>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</si>
  <si>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</si>
  <si>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</si>
  <si>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</si>
  <si>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</si>
  <si>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</si>
  <si>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</si>
  <si>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</si>
  <si>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</si>
  <si>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</si>
  <si>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</si>
  <si>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</si>
  <si>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</si>
  <si>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</si>
  <si>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</si>
  <si>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</si>
  <si>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</si>
  <si>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</si>
  <si>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</si>
  <si>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</si>
  <si>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</si>
  <si>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</si>
  <si>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</si>
  <si>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</si>
  <si>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</si>
  <si>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</si>
  <si>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</si>
  <si>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</si>
  <si>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</si>
  <si>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</si>
  <si>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</si>
  <si>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</si>
  <si>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</si>
  <si>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</si>
  <si>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</si>
  <si>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</si>
  <si>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</si>
  <si>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</si>
  <si>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</si>
  <si>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</si>
  <si>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</si>
  <si>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</si>
  <si>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</si>
  <si>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</si>
  <si>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</si>
  <si>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</si>
  <si>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</si>
  <si>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</si>
  <si>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</si>
  <si>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</si>
  <si>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</si>
  <si>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</si>
  <si>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</si>
  <si>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</si>
  <si>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</si>
  <si>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</si>
  <si>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</si>
  <si>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</si>
  <si>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</si>
  <si>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</si>
  <si>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</si>
  <si>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</si>
  <si>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</si>
  <si>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</si>
  <si>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</si>
  <si>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</si>
  <si>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</si>
  <si>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</si>
  <si>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</si>
  <si>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</si>
  <si>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</si>
  <si>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</si>
  <si>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</si>
  <si>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</si>
  <si>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</si>
  <si>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</si>
  <si>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</si>
  <si>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</si>
  <si>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</si>
  <si>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</si>
  <si>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</si>
  <si>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</si>
  <si>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</si>
  <si>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</si>
  <si>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</si>
  <si>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</si>
  <si>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</si>
  <si>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</si>
  <si>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</si>
  <si>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</si>
  <si>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</si>
  <si>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</si>
  <si>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</si>
  <si>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</si>
  <si>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</si>
  <si>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</si>
  <si>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</si>
  <si>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</si>
  <si>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</si>
  <si>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</si>
  <si>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</si>
  <si>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</si>
  <si>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</si>
  <si>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</si>
  <si>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</si>
  <si>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</si>
  <si>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</si>
  <si>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</si>
  <si>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</si>
  <si>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</si>
  <si>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</si>
  <si>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</si>
  <si>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</si>
  <si>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</si>
  <si>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</si>
  <si>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</si>
  <si>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</si>
  <si>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</si>
  <si>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</si>
  <si>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</si>
  <si>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</si>
  <si>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</si>
  <si>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</si>
  <si>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</si>
  <si>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</si>
  <si>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</si>
  <si>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</si>
  <si>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</si>
  <si>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</si>
  <si>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</si>
  <si>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</si>
  <si>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</si>
  <si>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</si>
  <si>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</si>
  <si>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</si>
  <si>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</si>
  <si>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</si>
  <si>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</si>
  <si>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</si>
  <si>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</si>
  <si>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</si>
  <si>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</si>
  <si>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</si>
  <si>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</si>
  <si>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</si>
  <si>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</si>
  <si>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</si>
  <si>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</si>
  <si>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</si>
  <si>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</si>
  <si>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</si>
  <si>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</si>
  <si>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</si>
  <si>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</si>
  <si>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</si>
  <si>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</si>
  <si>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</si>
  <si>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</si>
  <si>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</si>
  <si>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</si>
  <si>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</si>
  <si>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</si>
  <si>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</si>
  <si>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</si>
  <si>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</si>
  <si>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</si>
  <si>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</si>
  <si>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</si>
  <si>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</si>
  <si>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</si>
  <si>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</si>
  <si>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</si>
  <si>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</si>
  <si>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</si>
  <si>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</si>
  <si>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</si>
  <si>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</si>
  <si>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</si>
  <si>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</si>
  <si>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</si>
  <si>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</si>
  <si>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</si>
  <si>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</si>
  <si>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</si>
  <si>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</si>
  <si>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</si>
  <si>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</si>
  <si>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</si>
  <si>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</si>
  <si>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</si>
  <si>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</si>
  <si>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</si>
  <si>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</si>
  <si>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</si>
  <si>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</si>
  <si>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</si>
  <si>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</si>
  <si>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</si>
  <si>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</si>
  <si>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</si>
  <si>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</si>
  <si>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</si>
  <si>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</si>
  <si>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</si>
  <si>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</si>
  <si>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</si>
  <si>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</si>
  <si>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</si>
  <si>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</si>
  <si>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</si>
  <si>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</si>
  <si>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</si>
  <si>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</si>
  <si>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</si>
  <si>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</si>
  <si>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</si>
  <si>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</si>
  <si>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 (%)</t>
  </si>
  <si>
    <t>Valor Inicial (R$)</t>
  </si>
  <si>
    <t>Quantidade de ações</t>
  </si>
  <si>
    <t>Variação (R$)</t>
  </si>
  <si>
    <t>Resultado</t>
  </si>
  <si>
    <t>Nome empresas</t>
  </si>
  <si>
    <t xml:space="preserve">Segmento </t>
  </si>
  <si>
    <t>Idade</t>
  </si>
  <si>
    <t>Cat idade</t>
  </si>
  <si>
    <t xml:space="preserve">Maior valor da coluna </t>
  </si>
  <si>
    <t xml:space="preserve">Menor valor da coluna </t>
  </si>
  <si>
    <t>Media de quem subir</t>
  </si>
  <si>
    <t xml:space="preserve">Média de quem desceu </t>
  </si>
  <si>
    <t xml:space="preserve">Variação </t>
  </si>
  <si>
    <t xml:space="preserve">Variação de quem subiu </t>
  </si>
  <si>
    <t>Empresa</t>
  </si>
  <si>
    <t>Segmento</t>
  </si>
  <si>
    <t>Data de Fundação</t>
  </si>
  <si>
    <t>Idade (anos)</t>
  </si>
  <si>
    <t>Siderurgia</t>
  </si>
  <si>
    <t>Mineração</t>
  </si>
  <si>
    <t>Calculado</t>
  </si>
  <si>
    <t>Petróleo</t>
  </si>
  <si>
    <t>Papel e Celulose</t>
  </si>
  <si>
    <t>Energia</t>
  </si>
  <si>
    <t>Shopping Centers</t>
  </si>
  <si>
    <t>Banco</t>
  </si>
  <si>
    <t>Saúde</t>
  </si>
  <si>
    <t>Química</t>
  </si>
  <si>
    <t>Aviação</t>
  </si>
  <si>
    <t>Educação</t>
  </si>
  <si>
    <t>Construção Civil</t>
  </si>
  <si>
    <t>Moda</t>
  </si>
  <si>
    <t>Alimentos</t>
  </si>
  <si>
    <t>Varejo</t>
  </si>
  <si>
    <t>Telecomunicações</t>
  </si>
  <si>
    <t>Logística</t>
  </si>
  <si>
    <t>Serviços Financeiros</t>
  </si>
  <si>
    <t>Holding</t>
  </si>
  <si>
    <t>Tecnologia</t>
  </si>
  <si>
    <t>Farmácias</t>
  </si>
  <si>
    <t>Bebidas</t>
  </si>
  <si>
    <t>Seguros</t>
  </si>
  <si>
    <t>Saneamento</t>
  </si>
  <si>
    <t>Agronegócio</t>
  </si>
  <si>
    <t>Infraestrutura</t>
  </si>
  <si>
    <t>Pet Shop</t>
  </si>
  <si>
    <t>Vestuário</t>
  </si>
  <si>
    <t>Aeronáutica</t>
  </si>
  <si>
    <t>Cosméticos</t>
  </si>
  <si>
    <t>Bolsa de Valores</t>
  </si>
  <si>
    <t>Farmacêutica</t>
  </si>
  <si>
    <t>Aluguel de Carros</t>
  </si>
  <si>
    <t>Turismo</t>
  </si>
  <si>
    <t xml:space="preserve">Resultado </t>
  </si>
  <si>
    <t>Variação R$</t>
  </si>
  <si>
    <r>
      <rPr>
        <b/>
        <sz val="10"/>
        <color rgb="FF000000"/>
        <rFont val="Arial"/>
        <family val="2"/>
        <scheme val="minor"/>
      </rPr>
      <t>Análise de idade</t>
    </r>
    <r>
      <rPr>
        <sz val="10"/>
        <color rgb="FF000000"/>
        <rFont val="Arial"/>
        <scheme val="minor"/>
      </rPr>
      <t xml:space="preserve"> </t>
    </r>
  </si>
  <si>
    <t>Quantidade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</si>
</sst>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10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&quot;aptos narrow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.75"/>
      <color rgb="FFECECEC"/>
      <name val="Segoe UI"/>
      <family val="2"/>
    </font>
    <font>
      <sz val="8.75"/>
      <color rgb="FFECECE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/>
    <xf numFmtId="0" fontId="5" fillId="0" borderId="0" xfId="0" applyFont="1"/>
    <xf numFmtId="0" fontId="5" fillId="3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2" fontId="0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 applyNumberFormat="1" applyFont="1" applyAlignment="1"/>
    <xf numFmtId="0" fontId="6" fillId="0" borderId="0" xfId="0" applyFont="1" applyAlignment="1"/>
    <xf numFmtId="165" fontId="0" fillId="0" borderId="0" xfId="0" applyNumberFormat="1" applyFont="1" applyAlignment="1"/>
    <xf numFmtId="0" fontId="7" fillId="0" borderId="0" xfId="0" applyFont="1" applyAlignment="1"/>
    <xf numFmtId="0" fontId="8" fillId="5" borderId="1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vertical="center" wrapText="1"/>
    </xf>
    <xf numFmtId="14" fontId="9" fillId="5" borderId="3" xfId="0" applyNumberFormat="1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48576"/>
  <sheetViews>
    <sheetView workbookViewId="0">
      <selection activeCell="P2" sqref="P2:P82"/>
    </sheetView>
  </sheetViews>
  <sheetFormatPr defaultColWidth="12.5703125" defaultRowHeight="15.75" customHeight="1"/>
  <cols>
    <col min="1" max="1" width="7" customWidth="1"/>
    <col min="2" max="2" width="18.7109375" customWidth="1"/>
    <col min="3" max="3" width="14.28515625" customWidth="1"/>
    <col min="4" max="4" width="12.5703125" bestFit="1" customWidth="1"/>
    <col min="5" max="5" width="14.42578125" hidden="1" customWidth="1"/>
    <col min="6" max="6" width="13.7109375" hidden="1" customWidth="1"/>
    <col min="7" max="7" width="13.28515625" hidden="1" customWidth="1"/>
    <col min="8" max="8" width="13.5703125" hidden="1" customWidth="1"/>
    <col min="9" max="9" width="8.85546875" hidden="1" customWidth="1"/>
    <col min="10" max="10" width="9.28515625" hidden="1" customWidth="1"/>
    <col min="11" max="11" width="8.7109375" hidden="1" customWidth="1"/>
    <col min="12" max="12" width="15.85546875" customWidth="1"/>
    <col min="13" max="13" width="24.140625" customWidth="1"/>
    <col min="14" max="14" width="26.5703125" customWidth="1"/>
    <col min="15" max="15" width="20.28515625" customWidth="1"/>
    <col min="16" max="16" width="18.42578125" customWidth="1"/>
    <col min="17" max="17" width="19.710937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</row>
    <row r="2" spans="1:20" ht="12.75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  <c r="L2">
        <f>D2/100</f>
        <v>5.2000000000000005E-2</v>
      </c>
      <c r="M2" s="20">
        <f>C2/(L2+1)</f>
        <v>9.0304182509505697</v>
      </c>
      <c r="N2" s="22">
        <f>VLOOKUP(A2,Total_de_acoes!A:B,2,FALSE)</f>
        <v>515117391</v>
      </c>
      <c r="O2" s="21">
        <f>(C2-M2)*N2</f>
        <v>241889725.43155926</v>
      </c>
      <c r="P2" t="str">
        <f>IF(O2&gt;0,"SUBIU",IF(O2&lt;0,"DESCEU"))</f>
        <v>SUBIU</v>
      </c>
      <c r="Q2" s="23" t="str">
        <f>VLOOKUP(A2,Ticker!A:B,2,0)</f>
        <v>Usiminas</v>
      </c>
    </row>
    <row r="3" spans="1:20" ht="12.75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  <c r="L3">
        <f t="shared" ref="L3:L66" si="0">D3/100</f>
        <v>2.4E-2</v>
      </c>
      <c r="M3" s="20">
        <f t="shared" ref="M3:M66" si="1">C3/(L3+1)</f>
        <v>6.66015625</v>
      </c>
      <c r="N3" s="22">
        <f>VLOOKUP(A3,Total_de_acoes!A:B,2,FALSE)</f>
        <v>1110559345</v>
      </c>
      <c r="O3" s="21">
        <f t="shared" ref="O3:O66" si="2">(C3-M3)*N3</f>
        <v>177515970.30234405</v>
      </c>
      <c r="P3" t="str">
        <f t="shared" ref="P3:P66" si="3">IF(O3&gt;0,"SUBIU",IF(O3&lt;0,"DESCEU"))</f>
        <v>SUBIU</v>
      </c>
      <c r="Q3" s="23" t="str">
        <f>VLOOKUP(A3,Ticker!A:B,2,0)</f>
        <v>CSN Mineração</v>
      </c>
    </row>
    <row r="4" spans="1:20" ht="12.75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  <c r="L4">
        <f t="shared" si="0"/>
        <v>2.1899999999999999E-2</v>
      </c>
      <c r="M4" s="20">
        <f t="shared" si="1"/>
        <v>41.060769155494668</v>
      </c>
      <c r="N4" s="22">
        <f>VLOOKUP(A4,Total_de_acoes!A:B,2,FALSE)</f>
        <v>2379877655</v>
      </c>
      <c r="O4" s="21">
        <f t="shared" si="2"/>
        <v>2140059393.5250204</v>
      </c>
      <c r="P4" t="str">
        <f t="shared" si="3"/>
        <v>SUBIU</v>
      </c>
      <c r="Q4" s="23" t="str">
        <f>VLOOKUP(A4,Ticker!A:B,2,0)</f>
        <v>Petrobras</v>
      </c>
    </row>
    <row r="5" spans="1:20" ht="12.75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  <c r="L5">
        <f t="shared" si="0"/>
        <v>2.0400000000000001E-2</v>
      </c>
      <c r="M5" s="20">
        <f t="shared" si="1"/>
        <v>51.85221481771854</v>
      </c>
      <c r="N5" s="22">
        <f>VLOOKUP(A5,Total_de_acoes!A:B,2,FALSE)</f>
        <v>683452836</v>
      </c>
      <c r="O5" s="21">
        <f t="shared" si="2"/>
        <v>722946282.7090385</v>
      </c>
      <c r="P5" t="str">
        <f t="shared" si="3"/>
        <v>SUBIU</v>
      </c>
      <c r="Q5" s="23" t="str">
        <f>VLOOKUP(A5,Ticker!A:B,2,0)</f>
        <v>Suzano</v>
      </c>
    </row>
    <row r="6" spans="1:20" ht="12.75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  <c r="L6">
        <f t="shared" si="0"/>
        <v>2.0299999999999999E-2</v>
      </c>
      <c r="M6" s="20">
        <f t="shared" si="1"/>
        <v>36.3618543565618</v>
      </c>
      <c r="N6" s="22">
        <f>VLOOKUP(A6,Total_de_acoes!A:B,2,FALSE)</f>
        <v>187732538</v>
      </c>
      <c r="O6" s="21">
        <f t="shared" si="2"/>
        <v>138573955.05629665</v>
      </c>
      <c r="P6" t="str">
        <f t="shared" si="3"/>
        <v>SUBIU</v>
      </c>
      <c r="Q6" s="23" t="str">
        <f>VLOOKUP(A6,Ticker!A:B,2,0)</f>
        <v>CPFL Energia</v>
      </c>
    </row>
    <row r="7" spans="1:20" ht="12.75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  <c r="L7">
        <f t="shared" si="0"/>
        <v>1.9799999999999998E-2</v>
      </c>
      <c r="M7" s="20">
        <f t="shared" si="1"/>
        <v>44.802902529907819</v>
      </c>
      <c r="N7" s="22">
        <f>VLOOKUP(A7,Total_de_acoes!A:B,2,FALSE)</f>
        <v>800010734</v>
      </c>
      <c r="O7" s="21">
        <f t="shared" si="2"/>
        <v>709687498.17798734</v>
      </c>
      <c r="P7" t="str">
        <f t="shared" si="3"/>
        <v>SUBIU</v>
      </c>
      <c r="Q7" s="23" t="str">
        <f>VLOOKUP(A7,Ticker!A:B,2,0)</f>
        <v>PetroRio</v>
      </c>
    </row>
    <row r="8" spans="1:20" ht="12.75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  <c r="L8">
        <f t="shared" si="0"/>
        <v>1.7299999999999999E-2</v>
      </c>
      <c r="M8" s="20">
        <f t="shared" si="1"/>
        <v>39.280448245355352</v>
      </c>
      <c r="N8" s="22">
        <f>VLOOKUP(A8,Total_de_acoes!A:B,2,FALSE)</f>
        <v>4566445852</v>
      </c>
      <c r="O8" s="21">
        <f t="shared" si="2"/>
        <v>3103136291.2163792</v>
      </c>
      <c r="P8" t="str">
        <f t="shared" si="3"/>
        <v>SUBIU</v>
      </c>
      <c r="Q8" s="23" t="str">
        <f>VLOOKUP(A8,Ticker!A:B,2,0)</f>
        <v>Petrobras</v>
      </c>
    </row>
    <row r="9" spans="1:20" ht="12.75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  <c r="L9">
        <f t="shared" si="0"/>
        <v>1.66E-2</v>
      </c>
      <c r="M9" s="20">
        <f t="shared" si="1"/>
        <v>68.365138697619514</v>
      </c>
      <c r="N9" s="22">
        <f>VLOOKUP(A9,Total_de_acoes!A:B,2,FALSE)</f>
        <v>4196924316</v>
      </c>
      <c r="O9" s="21">
        <f t="shared" si="2"/>
        <v>4762926995.2480898</v>
      </c>
      <c r="P9" t="str">
        <f t="shared" si="3"/>
        <v>SUBIU</v>
      </c>
      <c r="Q9" s="23" t="str">
        <f>VLOOKUP(A9,Ticker!A:B,2,0)</f>
        <v>Vale</v>
      </c>
    </row>
    <row r="10" spans="1:20" ht="12.75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  <c r="L10">
        <f t="shared" si="0"/>
        <v>1.5800000000000002E-2</v>
      </c>
      <c r="M10" s="20">
        <f t="shared" si="1"/>
        <v>27.751525890923411</v>
      </c>
      <c r="N10" s="22">
        <f>VLOOKUP(A10,Total_de_acoes!A:B,2,FALSE)</f>
        <v>268505432</v>
      </c>
      <c r="O10" s="21">
        <f t="shared" si="2"/>
        <v>117732680.07842509</v>
      </c>
      <c r="P10" t="str">
        <f t="shared" si="3"/>
        <v>SUBIU</v>
      </c>
      <c r="Q10" s="23" t="str">
        <f>VLOOKUP(A10,Ticker!A:B,2,0)</f>
        <v>Multiplan</v>
      </c>
    </row>
    <row r="11" spans="1:20" ht="12.75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  <c r="L11">
        <f t="shared" si="0"/>
        <v>1.4800000000000001E-2</v>
      </c>
      <c r="M11" s="20">
        <f t="shared" si="1"/>
        <v>32.331493890421761</v>
      </c>
      <c r="N11" s="22">
        <f>VLOOKUP(A11,Total_de_acoes!A:B,2,FALSE)</f>
        <v>4801593832</v>
      </c>
      <c r="O11" s="21">
        <f t="shared" si="2"/>
        <v>2297591984.3251982</v>
      </c>
      <c r="P11" t="str">
        <f t="shared" si="3"/>
        <v>SUBIU</v>
      </c>
      <c r="Q11" s="23" t="str">
        <f>VLOOKUP(A11,Ticker!A:B,2,0)</f>
        <v>Itaú Unibanco</v>
      </c>
    </row>
    <row r="12" spans="1:20" ht="12.75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  <c r="L12">
        <f t="shared" si="0"/>
        <v>1.43E-2</v>
      </c>
      <c r="M12" s="20">
        <f t="shared" si="1"/>
        <v>27.171448289460709</v>
      </c>
      <c r="N12" s="22">
        <f>VLOOKUP(A12,Total_de_acoes!A:B,2,FALSE)</f>
        <v>1168230366</v>
      </c>
      <c r="O12" s="21">
        <f t="shared" si="2"/>
        <v>453917907.01323998</v>
      </c>
      <c r="P12" t="str">
        <f t="shared" si="3"/>
        <v>SUBIU</v>
      </c>
      <c r="Q12" s="23" t="str">
        <f>VLOOKUP(A12,Ticker!A:B,2,0)</f>
        <v>Rede D'Or</v>
      </c>
    </row>
    <row r="13" spans="1:20" ht="12.75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  <c r="L13">
        <f t="shared" si="0"/>
        <v>1.4199999999999999E-2</v>
      </c>
      <c r="M13" s="20">
        <f t="shared" si="1"/>
        <v>18.290278051666338</v>
      </c>
      <c r="N13" s="22">
        <f>VLOOKUP(A13,Total_de_acoes!A:B,2,FALSE)</f>
        <v>265877867</v>
      </c>
      <c r="O13" s="21">
        <f t="shared" si="2"/>
        <v>69054317.636038527</v>
      </c>
      <c r="P13" t="str">
        <f t="shared" si="3"/>
        <v>SUBIU</v>
      </c>
      <c r="Q13" s="23" t="str">
        <f>VLOOKUP(A13,Ticker!A:B,2,0)</f>
        <v>Braskem</v>
      </c>
    </row>
    <row r="14" spans="1:20" ht="12.75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  <c r="L14">
        <f t="shared" si="0"/>
        <v>1.4199999999999999E-2</v>
      </c>
      <c r="M14" s="20">
        <f t="shared" si="1"/>
        <v>14.070203115756261</v>
      </c>
      <c r="N14" s="22">
        <f>VLOOKUP(A14,Total_de_acoes!A:B,2,FALSE)</f>
        <v>327593725</v>
      </c>
      <c r="O14" s="21">
        <f t="shared" si="2"/>
        <v>65452205.552800186</v>
      </c>
      <c r="P14" t="str">
        <f t="shared" si="3"/>
        <v>SUBIU</v>
      </c>
      <c r="Q14" s="23" t="str">
        <f>VLOOKUP(A14,Ticker!A:B,2,0)</f>
        <v>Azul</v>
      </c>
    </row>
    <row r="15" spans="1:20" ht="12.75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  <c r="L15">
        <f t="shared" si="0"/>
        <v>1.41E-2</v>
      </c>
      <c r="M15" s="20">
        <f t="shared" si="1"/>
        <v>28.350261315452126</v>
      </c>
      <c r="N15" s="22">
        <f>VLOOKUP(A15,Total_de_acoes!A:B,2,FALSE)</f>
        <v>235665566</v>
      </c>
      <c r="O15" s="21">
        <f t="shared" si="2"/>
        <v>94204643.346070096</v>
      </c>
      <c r="P15" t="str">
        <f t="shared" si="3"/>
        <v>SUBIU</v>
      </c>
      <c r="Q15" s="23" t="str">
        <f>VLOOKUP(A15,Ticker!A:B,2,0)</f>
        <v>3R Petroleum</v>
      </c>
    </row>
    <row r="16" spans="1:20" ht="12.75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  <c r="L16">
        <f t="shared" si="0"/>
        <v>1.34E-2</v>
      </c>
      <c r="M16" s="20">
        <f t="shared" si="1"/>
        <v>34.852970199328986</v>
      </c>
      <c r="N16" s="22">
        <f>VLOOKUP(A16,Total_de_acoes!A:B,2,FALSE)</f>
        <v>1095587251</v>
      </c>
      <c r="O16" s="21">
        <f t="shared" si="2"/>
        <v>511671895.45223427</v>
      </c>
      <c r="P16" t="str">
        <f t="shared" si="3"/>
        <v>SUBIU</v>
      </c>
      <c r="Q16" s="23" t="str">
        <f>VLOOKUP(A16,Ticker!A:B,2,0)</f>
        <v>Equatorial Energia</v>
      </c>
    </row>
    <row r="17" spans="1:17" ht="12.75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  <c r="L17">
        <f t="shared" si="0"/>
        <v>1.3300000000000001E-2</v>
      </c>
      <c r="M17" s="20">
        <f t="shared" si="1"/>
        <v>17.921642159281554</v>
      </c>
      <c r="N17" s="22">
        <f>VLOOKUP(A17,Total_de_acoes!A:B,2,FALSE)</f>
        <v>600865451</v>
      </c>
      <c r="O17" s="21">
        <f t="shared" si="2"/>
        <v>143220991.46267557</v>
      </c>
      <c r="P17" t="str">
        <f t="shared" si="3"/>
        <v>SUBIU</v>
      </c>
      <c r="Q17" s="23" t="str">
        <f>VLOOKUP(A17,Ticker!A:B,2,0)</f>
        <v>Siderúrgica Nacional</v>
      </c>
    </row>
    <row r="18" spans="1:17" ht="12.75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  <c r="L18">
        <f t="shared" si="0"/>
        <v>1.2800000000000001E-2</v>
      </c>
      <c r="M18" s="20">
        <f t="shared" si="1"/>
        <v>19.520142180094787</v>
      </c>
      <c r="N18" s="22">
        <f>VLOOKUP(A18,Total_de_acoes!A:B,2,FALSE)</f>
        <v>289347914</v>
      </c>
      <c r="O18" s="21">
        <f t="shared" si="2"/>
        <v>72295838.986160949</v>
      </c>
      <c r="P18" t="str">
        <f t="shared" si="3"/>
        <v>SUBIU</v>
      </c>
      <c r="Q18" s="23" t="str">
        <f>VLOOKUP(A18,Ticker!A:B,2,0)</f>
        <v>YDUQS</v>
      </c>
    </row>
    <row r="19" spans="1:17" ht="12.75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  <c r="L19">
        <f t="shared" si="0"/>
        <v>1.2800000000000001E-2</v>
      </c>
      <c r="M19" s="20">
        <f t="shared" si="1"/>
        <v>27.952211690363349</v>
      </c>
      <c r="N19" s="22">
        <f>VLOOKUP(A19,Total_de_acoes!A:B,2,FALSE)</f>
        <v>1086411192</v>
      </c>
      <c r="O19" s="21">
        <f t="shared" si="2"/>
        <v>388705223.95601785</v>
      </c>
      <c r="P19" t="str">
        <f t="shared" si="3"/>
        <v>SUBIU</v>
      </c>
      <c r="Q19" s="23" t="str">
        <f>VLOOKUP(A19,Ticker!A:B,2,0)</f>
        <v>Ultrapar</v>
      </c>
    </row>
    <row r="20" spans="1:17" ht="12.75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  <c r="L20">
        <f t="shared" si="0"/>
        <v>1.2500000000000001E-2</v>
      </c>
      <c r="M20" s="20">
        <f t="shared" si="1"/>
        <v>7.9802469135802472</v>
      </c>
      <c r="N20" s="22">
        <f>VLOOKUP(A20,Total_de_acoes!A:B,2,FALSE)</f>
        <v>376187582</v>
      </c>
      <c r="O20" s="21">
        <f t="shared" si="2"/>
        <v>37525872.377283879</v>
      </c>
      <c r="P20" t="str">
        <f t="shared" si="3"/>
        <v>SUBIU</v>
      </c>
      <c r="Q20" s="23" t="str">
        <f>VLOOKUP(A20,Ticker!A:B,2,0)</f>
        <v>MRV</v>
      </c>
    </row>
    <row r="21" spans="1:17" ht="12.75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  <c r="L21">
        <f t="shared" si="0"/>
        <v>1.15E-2</v>
      </c>
      <c r="M21" s="20">
        <f t="shared" si="1"/>
        <v>57.251606524962916</v>
      </c>
      <c r="N21" s="22">
        <f>VLOOKUP(A21,Total_de_acoes!A:B,2,FALSE)</f>
        <v>62305891</v>
      </c>
      <c r="O21" s="21">
        <f t="shared" si="2"/>
        <v>41021792.090771534</v>
      </c>
      <c r="P21" t="str">
        <f t="shared" si="3"/>
        <v>SUBIU</v>
      </c>
      <c r="Q21" s="23" t="str">
        <f>VLOOKUP(A21,Ticker!A:B,2,0)</f>
        <v>Arezzo</v>
      </c>
    </row>
    <row r="22" spans="1:17" ht="12.75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  <c r="L22">
        <f t="shared" si="0"/>
        <v>1.04E-2</v>
      </c>
      <c r="M22" s="20">
        <f t="shared" si="1"/>
        <v>15.36025336500396</v>
      </c>
      <c r="N22" s="22">
        <f>VLOOKUP(A22,Total_de_acoes!A:B,2,FALSE)</f>
        <v>5146576868</v>
      </c>
      <c r="O22" s="21">
        <f t="shared" si="2"/>
        <v>822148336.41145825</v>
      </c>
      <c r="P22" t="str">
        <f t="shared" si="3"/>
        <v>SUBIU</v>
      </c>
      <c r="Q22" s="23" t="str">
        <f>VLOOKUP(A22,Ticker!A:B,2,0)</f>
        <v>Banco Bradesco</v>
      </c>
    </row>
    <row r="23" spans="1:17" ht="12.75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  <c r="L23">
        <f t="shared" si="0"/>
        <v>9.7999999999999997E-3</v>
      </c>
      <c r="M23" s="20">
        <f t="shared" si="1"/>
        <v>7.1202218261041796</v>
      </c>
      <c r="N23" s="22">
        <f>VLOOKUP(A23,Total_de_acoes!A:B,2,FALSE)</f>
        <v>261036182</v>
      </c>
      <c r="O23" s="21">
        <f t="shared" si="2"/>
        <v>18214628.100697115</v>
      </c>
      <c r="P23" t="str">
        <f t="shared" si="3"/>
        <v>SUBIU</v>
      </c>
      <c r="Q23" s="23" t="str">
        <f>VLOOKUP(A23,Ticker!A:B,2,0)</f>
        <v>Minerva</v>
      </c>
    </row>
    <row r="24" spans="1:17" ht="12.75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  <c r="L24">
        <f t="shared" si="0"/>
        <v>9.7000000000000003E-3</v>
      </c>
      <c r="M24" s="20">
        <f t="shared" si="1"/>
        <v>4.1002277904328013</v>
      </c>
      <c r="N24" s="22">
        <f>VLOOKUP(A24,Total_de_acoes!A:B,2,FALSE)</f>
        <v>159430826</v>
      </c>
      <c r="O24" s="21">
        <f t="shared" si="2"/>
        <v>6340916.223143544</v>
      </c>
      <c r="P24" t="str">
        <f t="shared" si="3"/>
        <v>SUBIU</v>
      </c>
      <c r="Q24" s="23" t="str">
        <f>VLOOKUP(A24,Ticker!A:B,2,0)</f>
        <v>Grupo Pão de Açúcar</v>
      </c>
    </row>
    <row r="25" spans="1:17" ht="12.7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  <c r="L25">
        <f t="shared" si="0"/>
        <v>9.5999999999999992E-3</v>
      </c>
      <c r="M25" s="20">
        <f t="shared" si="1"/>
        <v>14.471077654516639</v>
      </c>
      <c r="N25" s="22">
        <f>VLOOKUP(A25,Total_de_acoes!A:B,2,FALSE)</f>
        <v>1677525446</v>
      </c>
      <c r="O25" s="21">
        <f t="shared" si="2"/>
        <v>233045769.56633979</v>
      </c>
      <c r="P25" t="str">
        <f t="shared" si="3"/>
        <v>SUBIU</v>
      </c>
      <c r="Q25" s="23" t="str">
        <f>VLOOKUP(A25,Ticker!A:B,2,0)</f>
        <v>BRF</v>
      </c>
    </row>
    <row r="26" spans="1:17" ht="12.75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  <c r="L26">
        <f t="shared" si="0"/>
        <v>8.8000000000000005E-3</v>
      </c>
      <c r="M26" s="20">
        <f t="shared" si="1"/>
        <v>50.753370340999211</v>
      </c>
      <c r="N26" s="22">
        <f>VLOOKUP(A26,Total_de_acoes!A:B,2,FALSE)</f>
        <v>423091712</v>
      </c>
      <c r="O26" s="21">
        <f t="shared" si="2"/>
        <v>188965307.05662104</v>
      </c>
      <c r="P26" t="str">
        <f t="shared" si="3"/>
        <v>SUBIU</v>
      </c>
      <c r="Q26" s="23" t="str">
        <f>VLOOKUP(A26,Ticker!A:B,2,0)</f>
        <v>Vivo</v>
      </c>
    </row>
    <row r="27" spans="1:17" ht="12.7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  <c r="L27">
        <f t="shared" si="0"/>
        <v>8.3999999999999995E-3</v>
      </c>
      <c r="M27" s="20">
        <f t="shared" si="1"/>
        <v>22.451408171360573</v>
      </c>
      <c r="N27" s="22">
        <f>VLOOKUP(A27,Total_de_acoes!A:B,2,FALSE)</f>
        <v>1218352541</v>
      </c>
      <c r="O27" s="21">
        <f t="shared" si="2"/>
        <v>229771333.63468358</v>
      </c>
      <c r="P27" t="str">
        <f t="shared" si="3"/>
        <v>SUBIU</v>
      </c>
      <c r="Q27" s="23" t="str">
        <f>VLOOKUP(A27,Ticker!A:B,2,0)</f>
        <v>Rumo</v>
      </c>
    </row>
    <row r="28" spans="1:17" ht="12.7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  <c r="L28">
        <f t="shared" si="0"/>
        <v>8.199999999999999E-3</v>
      </c>
      <c r="M28" s="20">
        <f t="shared" si="1"/>
        <v>4.8601467962705813</v>
      </c>
      <c r="N28" s="22">
        <f>VLOOKUP(A28,Total_de_acoes!A:B,2,FALSE)</f>
        <v>1095462329</v>
      </c>
      <c r="O28" s="21">
        <f t="shared" si="2"/>
        <v>43657683.375540853</v>
      </c>
      <c r="P28" t="str">
        <f t="shared" si="3"/>
        <v>SUBIU</v>
      </c>
      <c r="Q28" s="23" t="str">
        <f>VLOOKUP(A28,Ticker!A:B,2,0)</f>
        <v>Cielo</v>
      </c>
    </row>
    <row r="29" spans="1:17" ht="12.7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  <c r="L29">
        <f t="shared" si="0"/>
        <v>7.7000000000000002E-3</v>
      </c>
      <c r="M29" s="20">
        <f t="shared" si="1"/>
        <v>7.7503225166220098</v>
      </c>
      <c r="N29" s="22">
        <f>VLOOKUP(A29,Total_de_acoes!A:B,2,FALSE)</f>
        <v>302768240</v>
      </c>
      <c r="O29" s="21">
        <f t="shared" si="2"/>
        <v>18068446.609983239</v>
      </c>
      <c r="P29" t="str">
        <f t="shared" si="3"/>
        <v>SUBIU</v>
      </c>
      <c r="Q29" s="23" t="str">
        <f>VLOOKUP(A29,Ticker!A:B,2,0)</f>
        <v>Dexco</v>
      </c>
    </row>
    <row r="30" spans="1:17" ht="12.7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  <c r="L30">
        <f t="shared" si="0"/>
        <v>7.4000000000000003E-3</v>
      </c>
      <c r="M30" s="20">
        <f t="shared" si="1"/>
        <v>17.391304347826086</v>
      </c>
      <c r="N30" s="22">
        <f>VLOOKUP(A30,Total_de_acoes!A:B,2,FALSE)</f>
        <v>807896814</v>
      </c>
      <c r="O30" s="21">
        <f t="shared" si="2"/>
        <v>103972807.36695692</v>
      </c>
      <c r="P30" t="str">
        <f t="shared" si="3"/>
        <v>SUBIU</v>
      </c>
      <c r="Q30" s="23" t="str">
        <f>VLOOKUP(A30,Ticker!A:B,2,0)</f>
        <v>TIM</v>
      </c>
    </row>
    <row r="31" spans="1:17" ht="12.7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  <c r="L31">
        <f t="shared" si="0"/>
        <v>7.3000000000000001E-3</v>
      </c>
      <c r="M31" s="20">
        <f t="shared" si="1"/>
        <v>23.051722426288094</v>
      </c>
      <c r="N31" s="22">
        <f>VLOOKUP(A31,Total_de_acoes!A:B,2,FALSE)</f>
        <v>251003438</v>
      </c>
      <c r="O31" s="21">
        <f t="shared" si="2"/>
        <v>42238249.539986439</v>
      </c>
      <c r="P31" t="str">
        <f t="shared" si="3"/>
        <v>SUBIU</v>
      </c>
      <c r="Q31" s="23" t="str">
        <f>VLOOKUP(A31,Ticker!A:B,2,0)</f>
        <v>Bradespar</v>
      </c>
    </row>
    <row r="32" spans="1:17" ht="12.7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  <c r="L32">
        <f t="shared" si="0"/>
        <v>7.1999999999999998E-3</v>
      </c>
      <c r="M32" s="20">
        <f t="shared" si="1"/>
        <v>5.510325655281969</v>
      </c>
      <c r="N32" s="22">
        <f>VLOOKUP(A32,Total_de_acoes!A:B,2,FALSE)</f>
        <v>393173139</v>
      </c>
      <c r="O32" s="21">
        <f t="shared" si="2"/>
        <v>15598886.650556229</v>
      </c>
      <c r="P32" t="str">
        <f t="shared" si="3"/>
        <v>SUBIU</v>
      </c>
      <c r="Q32" s="23" t="str">
        <f>VLOOKUP(A32,Ticker!A:B,2,0)</f>
        <v>Locaweb</v>
      </c>
    </row>
    <row r="33" spans="1:17" ht="12.7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  <c r="L33">
        <f t="shared" si="0"/>
        <v>7.0999999999999995E-3</v>
      </c>
      <c r="M33" s="20">
        <f t="shared" si="1"/>
        <v>23.661999801409983</v>
      </c>
      <c r="N33" s="22">
        <f>VLOOKUP(A33,Total_de_acoes!A:B,2,FALSE)</f>
        <v>275005663</v>
      </c>
      <c r="O33" s="21">
        <f t="shared" si="2"/>
        <v>46201005.997378685</v>
      </c>
      <c r="P33" t="str">
        <f t="shared" si="3"/>
        <v>SUBIU</v>
      </c>
      <c r="Q33" s="23" t="str">
        <f>VLOOKUP(A33,Ticker!A:B,2,0)</f>
        <v>PetroRecôncavo</v>
      </c>
    </row>
    <row r="34" spans="1:17" ht="12.7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  <c r="L34">
        <f t="shared" si="0"/>
        <v>6.9999999999999993E-3</v>
      </c>
      <c r="M34" s="20">
        <f t="shared" si="1"/>
        <v>9.9404170804369425</v>
      </c>
      <c r="N34" s="22">
        <f>VLOOKUP(A34,Total_de_acoes!A:B,2,FALSE)</f>
        <v>5372783971</v>
      </c>
      <c r="O34" s="21">
        <f t="shared" si="2"/>
        <v>373853994.88377655</v>
      </c>
      <c r="P34" t="str">
        <f t="shared" si="3"/>
        <v>SUBIU</v>
      </c>
      <c r="Q34" s="23" t="str">
        <f>VLOOKUP(A34,Ticker!A:B,2,0)</f>
        <v>Itaúsa</v>
      </c>
    </row>
    <row r="35" spans="1:17" ht="12.7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  <c r="L35">
        <f t="shared" si="0"/>
        <v>6.8000000000000005E-3</v>
      </c>
      <c r="M35" s="20">
        <f t="shared" si="1"/>
        <v>56.585220500595952</v>
      </c>
      <c r="N35" s="22">
        <f>VLOOKUP(A35,Total_de_acoes!A:B,2,FALSE)</f>
        <v>1420949112</v>
      </c>
      <c r="O35" s="21">
        <f t="shared" si="2"/>
        <v>546752087.99398506</v>
      </c>
      <c r="P35" t="str">
        <f t="shared" si="3"/>
        <v>SUBIU</v>
      </c>
      <c r="Q35" s="23" t="str">
        <f>VLOOKUP(A35,Ticker!A:B,2,0)</f>
        <v>Banco do Brasil</v>
      </c>
    </row>
    <row r="36" spans="1:17" ht="12.7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  <c r="L36">
        <f t="shared" si="0"/>
        <v>6.0999999999999995E-3</v>
      </c>
      <c r="M36" s="20">
        <f t="shared" si="1"/>
        <v>26.001391511778152</v>
      </c>
      <c r="N36" s="22">
        <f>VLOOKUP(A36,Total_de_acoes!A:B,2,FALSE)</f>
        <v>1275798515</v>
      </c>
      <c r="O36" s="21">
        <f t="shared" si="2"/>
        <v>202352473.73982856</v>
      </c>
      <c r="P36" t="str">
        <f t="shared" si="3"/>
        <v>SUBIU</v>
      </c>
      <c r="Q36" s="23" t="str">
        <f>VLOOKUP(A36,Ticker!A:B,2,0)</f>
        <v>RaiaDrogasil</v>
      </c>
    </row>
    <row r="37" spans="1:17" ht="12.7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  <c r="L37">
        <f t="shared" si="0"/>
        <v>5.8999999999999999E-3</v>
      </c>
      <c r="M37" s="20">
        <f t="shared" si="1"/>
        <v>10.020876826722338</v>
      </c>
      <c r="N37" s="22">
        <f>VLOOKUP(A37,Total_de_acoes!A:B,2,FALSE)</f>
        <v>660411219</v>
      </c>
      <c r="O37" s="21">
        <f t="shared" si="2"/>
        <v>39045606.935449012</v>
      </c>
      <c r="P37" t="str">
        <f t="shared" si="3"/>
        <v>SUBIU</v>
      </c>
      <c r="Q37" s="23" t="str">
        <f>VLOOKUP(A37,Ticker!A:B,2,0)</f>
        <v>Metalúrgica Gerdau</v>
      </c>
    </row>
    <row r="38" spans="1:17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  <c r="L38">
        <f t="shared" si="0"/>
        <v>5.8999999999999999E-3</v>
      </c>
      <c r="M38" s="20">
        <f t="shared" si="1"/>
        <v>18.461079630181928</v>
      </c>
      <c r="N38" s="22">
        <f>VLOOKUP(A38,Total_de_acoes!A:B,2,FALSE)</f>
        <v>1168097881</v>
      </c>
      <c r="O38" s="21">
        <f t="shared" si="2"/>
        <v>127229653.18222687</v>
      </c>
      <c r="P38" t="str">
        <f t="shared" si="3"/>
        <v>SUBIU</v>
      </c>
      <c r="Q38" s="23" t="str">
        <f>VLOOKUP(A38,Ticker!A:B,2,0)</f>
        <v>Cosan</v>
      </c>
    </row>
    <row r="39" spans="1:17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  <c r="L39">
        <f t="shared" si="0"/>
        <v>5.6999999999999993E-3</v>
      </c>
      <c r="M39" s="20">
        <f t="shared" si="1"/>
        <v>24.202048324550063</v>
      </c>
      <c r="N39" s="22">
        <f>VLOOKUP(A39,Total_de_acoes!A:B,2,FALSE)</f>
        <v>1134986472</v>
      </c>
      <c r="O39" s="21">
        <f t="shared" si="2"/>
        <v>156573285.42541304</v>
      </c>
      <c r="P39" t="str">
        <f t="shared" si="3"/>
        <v>SUBIU</v>
      </c>
      <c r="Q39" s="23" t="str">
        <f>VLOOKUP(A39,Ticker!A:B,2,0)</f>
        <v>JBS</v>
      </c>
    </row>
    <row r="40" spans="1:17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  <c r="L40">
        <f t="shared" si="0"/>
        <v>4.7999999999999996E-3</v>
      </c>
      <c r="M40" s="20">
        <f t="shared" si="1"/>
        <v>2.0700636942675161</v>
      </c>
      <c r="N40" s="22">
        <f>VLOOKUP(A40,Total_de_acoes!A:B,2,FALSE)</f>
        <v>2867627068</v>
      </c>
      <c r="O40" s="21">
        <f t="shared" si="2"/>
        <v>28493619.274394516</v>
      </c>
      <c r="P40" t="str">
        <f t="shared" si="3"/>
        <v>SUBIU</v>
      </c>
      <c r="Q40" s="23" t="str">
        <f>VLOOKUP(A40,Ticker!A:B,2,0)</f>
        <v>Magazine Luiza</v>
      </c>
    </row>
    <row r="41" spans="1:17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  <c r="L41">
        <f t="shared" si="0"/>
        <v>3.5999999999999999E-3</v>
      </c>
      <c r="M41" s="20">
        <f t="shared" si="1"/>
        <v>13.700677560781187</v>
      </c>
      <c r="N41" s="22">
        <f>VLOOKUP(A41,Total_de_acoes!A:B,2,FALSE)</f>
        <v>1500728902</v>
      </c>
      <c r="O41" s="21">
        <f t="shared" si="2"/>
        <v>74019610.052810252</v>
      </c>
      <c r="P41" t="str">
        <f t="shared" si="3"/>
        <v>SUBIU</v>
      </c>
      <c r="Q41" s="23" t="str">
        <f>VLOOKUP(A41,Ticker!A:B,2,0)</f>
        <v>Banco Bradesco</v>
      </c>
    </row>
    <row r="42" spans="1:17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  <c r="L42">
        <f t="shared" si="0"/>
        <v>2.7000000000000001E-3</v>
      </c>
      <c r="M42" s="20">
        <f t="shared" si="1"/>
        <v>21.781190784880824</v>
      </c>
      <c r="N42" s="22">
        <f>VLOOKUP(A42,Total_de_acoes!A:B,2,FALSE)</f>
        <v>1118525506</v>
      </c>
      <c r="O42" s="21">
        <f t="shared" si="2"/>
        <v>65779607.098639093</v>
      </c>
      <c r="P42" t="str">
        <f t="shared" si="3"/>
        <v>SUBIU</v>
      </c>
      <c r="Q42" s="23" t="str">
        <f>VLOOKUP(A42,Ticker!A:B,2,0)</f>
        <v>Gerdau</v>
      </c>
    </row>
    <row r="43" spans="1:17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  <c r="L43">
        <f t="shared" si="0"/>
        <v>2.5999999999999999E-3</v>
      </c>
      <c r="M43" s="20">
        <f t="shared" si="1"/>
        <v>3.7303012168362262</v>
      </c>
      <c r="N43" s="22">
        <f>VLOOKUP(A43,Total_de_acoes!A:B,2,FALSE)</f>
        <v>1193047233</v>
      </c>
      <c r="O43" s="21">
        <f t="shared" si="2"/>
        <v>11571106.417007603</v>
      </c>
      <c r="P43" t="str">
        <f t="shared" si="3"/>
        <v>SUBIU</v>
      </c>
      <c r="Q43" s="23" t="str">
        <f>VLOOKUP(A43,Ticker!A:B,2,0)</f>
        <v>Raízen</v>
      </c>
    </row>
    <row r="44" spans="1:17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  <c r="L44">
        <f t="shared" si="0"/>
        <v>1.9E-3</v>
      </c>
      <c r="M44" s="20">
        <f t="shared" si="1"/>
        <v>10.050903283760855</v>
      </c>
      <c r="N44" s="22">
        <f>VLOOKUP(A44,Total_de_acoes!A:B,2,FALSE)</f>
        <v>1679335290</v>
      </c>
      <c r="O44" s="21">
        <f t="shared" si="2"/>
        <v>32069789.503513202</v>
      </c>
      <c r="P44" t="str">
        <f t="shared" si="3"/>
        <v>SUBIU</v>
      </c>
      <c r="Q44" s="23" t="str">
        <f>VLOOKUP(A44,Ticker!A:B,2,0)</f>
        <v>Copel</v>
      </c>
    </row>
    <row r="45" spans="1:17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  <c r="L45">
        <f t="shared" si="0"/>
        <v>1.1999999999999999E-3</v>
      </c>
      <c r="M45" s="20">
        <f t="shared" si="1"/>
        <v>8.1701957650819015</v>
      </c>
      <c r="N45" s="22">
        <f>VLOOKUP(A45,Total_de_acoes!A:B,2,FALSE)</f>
        <v>421383330</v>
      </c>
      <c r="O45" s="21">
        <f t="shared" si="2"/>
        <v>4131341.1578905098</v>
      </c>
      <c r="P45" t="str">
        <f t="shared" si="3"/>
        <v>SUBIU</v>
      </c>
      <c r="Q45" s="23" t="str">
        <f>VLOOKUP(A45,Ticker!A:B,2,0)</f>
        <v>Grupo Vamos</v>
      </c>
    </row>
    <row r="46" spans="1:17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  <c r="L46">
        <f t="shared" si="0"/>
        <v>0</v>
      </c>
      <c r="M46" s="20">
        <f t="shared" si="1"/>
        <v>9.74</v>
      </c>
      <c r="N46" s="22">
        <f>VLOOKUP(A46,Total_de_acoes!A:B,2,FALSE)</f>
        <v>331799687</v>
      </c>
      <c r="O46" s="21">
        <f>(C46-M46)*N46</f>
        <v>0</v>
      </c>
      <c r="P46" t="b">
        <f t="shared" si="3"/>
        <v>0</v>
      </c>
      <c r="Q46" s="23" t="str">
        <f>VLOOKUP(A46,Ticker!A:B,2,0)</f>
        <v>Marfrig</v>
      </c>
    </row>
    <row r="47" spans="1:17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  <c r="L47">
        <f t="shared" si="0"/>
        <v>0</v>
      </c>
      <c r="M47" s="20">
        <f t="shared" si="1"/>
        <v>13.2</v>
      </c>
      <c r="N47" s="22">
        <f>VLOOKUP(A47,Total_de_acoes!A:B,2,FALSE)</f>
        <v>4394245879</v>
      </c>
      <c r="O47" s="21">
        <f t="shared" si="2"/>
        <v>0</v>
      </c>
      <c r="P47" t="b">
        <f t="shared" si="3"/>
        <v>0</v>
      </c>
      <c r="Q47" s="23" t="str">
        <f>VLOOKUP(A47,Ticker!A:B,2,0)</f>
        <v>Ambev</v>
      </c>
    </row>
    <row r="48" spans="1:17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  <c r="L48">
        <f t="shared" si="0"/>
        <v>-2.0000000000000001E-4</v>
      </c>
      <c r="M48" s="20">
        <f t="shared" si="1"/>
        <v>33.736747349469887</v>
      </c>
      <c r="N48" s="22">
        <f>VLOOKUP(A48,Total_de_acoes!A:B,2,FALSE)</f>
        <v>671750768</v>
      </c>
      <c r="O48" s="21">
        <f t="shared" si="2"/>
        <v>-4532537.1883631321</v>
      </c>
      <c r="P48" t="str">
        <f t="shared" si="3"/>
        <v>DESCEU</v>
      </c>
      <c r="Q48" s="23" t="str">
        <f>VLOOKUP(A48,Ticker!A:B,2,0)</f>
        <v>BB Seguridade</v>
      </c>
    </row>
    <row r="49" spans="1:17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  <c r="L49">
        <f t="shared" si="0"/>
        <v>-5.9999999999999995E-4</v>
      </c>
      <c r="M49" s="20">
        <f t="shared" si="1"/>
        <v>77.086251751050639</v>
      </c>
      <c r="N49" s="22">
        <f>VLOOKUP(A49,Total_de_acoes!A:B,2,FALSE)</f>
        <v>340001799</v>
      </c>
      <c r="O49" s="21">
        <f t="shared" si="2"/>
        <v>-15725678.564115381</v>
      </c>
      <c r="P49" t="str">
        <f t="shared" si="3"/>
        <v>DESCEU</v>
      </c>
      <c r="Q49" s="23" t="str">
        <f>VLOOKUP(A49,Ticker!A:B,2,0)</f>
        <v>Sabesp</v>
      </c>
    </row>
    <row r="50" spans="1:17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  <c r="L50">
        <f t="shared" si="0"/>
        <v>-5.9999999999999995E-4</v>
      </c>
      <c r="M50" s="20">
        <f t="shared" si="1"/>
        <v>30.898539123474084</v>
      </c>
      <c r="N50" s="22">
        <f>VLOOKUP(A50,Total_de_acoes!A:B,2,FALSE)</f>
        <v>514122351</v>
      </c>
      <c r="O50" s="21">
        <f t="shared" si="2"/>
        <v>-9531377.7459757738</v>
      </c>
      <c r="P50" t="str">
        <f t="shared" si="3"/>
        <v>DESCEU</v>
      </c>
      <c r="Q50" s="23" t="str">
        <f>VLOOKUP(A50,Ticker!A:B,2,0)</f>
        <v>Totvs</v>
      </c>
    </row>
    <row r="51" spans="1:17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  <c r="L51">
        <f t="shared" si="0"/>
        <v>-1.7000000000000001E-3</v>
      </c>
      <c r="M51" s="20">
        <f t="shared" si="1"/>
        <v>11.659821696884705</v>
      </c>
      <c r="N51" s="22">
        <f>VLOOKUP(A51,Total_de_acoes!A:B,2,FALSE)</f>
        <v>1437415777</v>
      </c>
      <c r="O51" s="21">
        <f t="shared" si="2"/>
        <v>-28492019.828986604</v>
      </c>
      <c r="P51" t="str">
        <f t="shared" si="3"/>
        <v>DESCEU</v>
      </c>
      <c r="Q51" s="23" t="str">
        <f>VLOOKUP(A51,Ticker!A:B,2,0)</f>
        <v>CEMIG</v>
      </c>
    </row>
    <row r="52" spans="1:17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  <c r="L52">
        <f t="shared" si="0"/>
        <v>-1.9E-3</v>
      </c>
      <c r="M52" s="20">
        <f t="shared" si="1"/>
        <v>46.1276425207895</v>
      </c>
      <c r="N52" s="22">
        <f>VLOOKUP(A52,Total_de_acoes!A:B,2,FALSE)</f>
        <v>268544014</v>
      </c>
      <c r="O52" s="21">
        <f t="shared" si="2"/>
        <v>-23535874.329891067</v>
      </c>
      <c r="P52" t="str">
        <f t="shared" si="3"/>
        <v>DESCEU</v>
      </c>
      <c r="Q52" s="23" t="str">
        <f>VLOOKUP(A52,Ticker!A:B,2,0)</f>
        <v>Eletrobras</v>
      </c>
    </row>
    <row r="53" spans="1:17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  <c r="L53">
        <f t="shared" si="0"/>
        <v>-2.3E-3</v>
      </c>
      <c r="M53" s="20">
        <f t="shared" si="1"/>
        <v>12.899669239250274</v>
      </c>
      <c r="N53" s="22">
        <f>VLOOKUP(A53,Total_de_acoes!A:B,2,FALSE)</f>
        <v>1579130168</v>
      </c>
      <c r="O53" s="21">
        <f t="shared" si="2"/>
        <v>-46851590.76171875</v>
      </c>
      <c r="P53" t="str">
        <f t="shared" si="3"/>
        <v>DESCEU</v>
      </c>
      <c r="Q53" s="23" t="str">
        <f>VLOOKUP(A53,Ticker!A:B,2,0)</f>
        <v>Eneva</v>
      </c>
    </row>
    <row r="54" spans="1:17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  <c r="L54">
        <f t="shared" si="0"/>
        <v>-2.3999999999999998E-3</v>
      </c>
      <c r="M54" s="20">
        <f t="shared" si="1"/>
        <v>33.249799518845229</v>
      </c>
      <c r="N54" s="22">
        <f>VLOOKUP(A54,Total_de_acoes!A:B,2,FALSE)</f>
        <v>1481593024</v>
      </c>
      <c r="O54" s="21">
        <f t="shared" si="2"/>
        <v>-118230410.43964578</v>
      </c>
      <c r="P54" t="str">
        <f t="shared" si="3"/>
        <v>DESCEU</v>
      </c>
      <c r="Q54" s="23" t="str">
        <f>VLOOKUP(A54,Ticker!A:B,2,0)</f>
        <v>WEG</v>
      </c>
    </row>
    <row r="55" spans="1:17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  <c r="L55">
        <f t="shared" si="0"/>
        <v>-2.5000000000000001E-3</v>
      </c>
      <c r="M55" s="20">
        <f t="shared" si="1"/>
        <v>19.348370927318296</v>
      </c>
      <c r="N55" s="22">
        <f>VLOOKUP(A55,Total_de_acoes!A:B,2,FALSE)</f>
        <v>195751130</v>
      </c>
      <c r="O55" s="21">
        <f t="shared" si="2"/>
        <v>-9468663.6817041729</v>
      </c>
      <c r="P55" t="str">
        <f t="shared" si="3"/>
        <v>DESCEU</v>
      </c>
      <c r="Q55" s="23" t="str">
        <f>VLOOKUP(A55,Ticker!A:B,2,0)</f>
        <v>SLC Agrícola</v>
      </c>
    </row>
    <row r="56" spans="1:17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  <c r="L56">
        <f t="shared" si="0"/>
        <v>-2.8000000000000004E-3</v>
      </c>
      <c r="M56" s="20">
        <f t="shared" si="1"/>
        <v>24.689129562775772</v>
      </c>
      <c r="N56" s="22">
        <f>VLOOKUP(A56,Total_de_acoes!A:B,2,FALSE)</f>
        <v>532616595</v>
      </c>
      <c r="O56" s="21">
        <f t="shared" si="2"/>
        <v>-36819552.339469947</v>
      </c>
      <c r="P56" t="str">
        <f t="shared" si="3"/>
        <v>DESCEU</v>
      </c>
      <c r="Q56" s="23" t="str">
        <f>VLOOKUP(A56,Ticker!A:B,2,0)</f>
        <v>ALOS3</v>
      </c>
    </row>
    <row r="57" spans="1:17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  <c r="L57">
        <f t="shared" si="0"/>
        <v>-3.0000000000000001E-3</v>
      </c>
      <c r="M57" s="20">
        <f t="shared" si="1"/>
        <v>13.309929789368104</v>
      </c>
      <c r="N57" s="22">
        <f>VLOOKUP(A57,Total_de_acoes!A:B,2,FALSE)</f>
        <v>995335937</v>
      </c>
      <c r="O57" s="21">
        <f t="shared" si="2"/>
        <v>-39743554.314914532</v>
      </c>
      <c r="P57" t="str">
        <f t="shared" si="3"/>
        <v>DESCEU</v>
      </c>
      <c r="Q57" s="23" t="str">
        <f>VLOOKUP(A57,Ticker!A:B,2,0)</f>
        <v>Grupo CCR</v>
      </c>
    </row>
    <row r="58" spans="1:17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  <c r="L58">
        <f t="shared" si="0"/>
        <v>-3.2000000000000002E-3</v>
      </c>
      <c r="M58" s="20">
        <f t="shared" si="1"/>
        <v>3.0397271268057784</v>
      </c>
      <c r="N58" s="22">
        <f>VLOOKUP(A58,Total_de_acoes!A:B,2,FALSE)</f>
        <v>1814920980</v>
      </c>
      <c r="O58" s="21">
        <f t="shared" si="2"/>
        <v>-17653966.514927939</v>
      </c>
      <c r="P58" t="str">
        <f t="shared" si="3"/>
        <v>DESCEU</v>
      </c>
      <c r="Q58" s="23" t="str">
        <f>VLOOKUP(A58,Ticker!A:B,2,0)</f>
        <v>Cogna</v>
      </c>
    </row>
    <row r="59" spans="1:17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  <c r="L59">
        <f t="shared" si="0"/>
        <v>-4.0999999999999995E-3</v>
      </c>
      <c r="M59" s="20">
        <f t="shared" si="1"/>
        <v>26.227532884827795</v>
      </c>
      <c r="N59" s="22">
        <f>VLOOKUP(A59,Total_de_acoes!A:B,2,FALSE)</f>
        <v>395801044</v>
      </c>
      <c r="O59" s="21">
        <f t="shared" si="2"/>
        <v>-42561628.079172671</v>
      </c>
      <c r="P59" t="str">
        <f t="shared" si="3"/>
        <v>DESCEU</v>
      </c>
      <c r="Q59" s="23" t="str">
        <f>VLOOKUP(A59,Ticker!A:B,2,0)</f>
        <v>Transmissão Paulista</v>
      </c>
    </row>
    <row r="60" spans="1:17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  <c r="L60">
        <f t="shared" si="0"/>
        <v>-4.5999999999999999E-3</v>
      </c>
      <c r="M60" s="20">
        <f t="shared" si="1"/>
        <v>41.229656419529839</v>
      </c>
      <c r="N60" s="22">
        <f>VLOOKUP(A60,Total_de_acoes!A:B,2,FALSE)</f>
        <v>255236961</v>
      </c>
      <c r="O60" s="21">
        <f t="shared" si="2"/>
        <v>-48407328.154937305</v>
      </c>
      <c r="P60" t="str">
        <f t="shared" si="3"/>
        <v>DESCEU</v>
      </c>
      <c r="Q60" s="23" t="str">
        <f>VLOOKUP(A60,Ticker!A:B,2,0)</f>
        <v>Engie</v>
      </c>
    </row>
    <row r="61" spans="1:17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  <c r="L61">
        <f t="shared" si="0"/>
        <v>-4.6999999999999993E-3</v>
      </c>
      <c r="M61" s="20">
        <f t="shared" si="1"/>
        <v>23.339696573897317</v>
      </c>
      <c r="N61" s="22">
        <f>VLOOKUP(A61,Total_de_acoes!A:B,2,FALSE)</f>
        <v>1114412532</v>
      </c>
      <c r="O61" s="21">
        <f t="shared" si="2"/>
        <v>-122247236.66863392</v>
      </c>
      <c r="P61" t="str">
        <f t="shared" si="3"/>
        <v>DESCEU</v>
      </c>
      <c r="Q61" s="23" t="str">
        <f>VLOOKUP(A61,Ticker!A:B,2,0)</f>
        <v>Vibra Energia</v>
      </c>
    </row>
    <row r="62" spans="1:17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  <c r="L62">
        <f t="shared" si="0"/>
        <v>-6.5000000000000006E-3</v>
      </c>
      <c r="M62" s="20">
        <f t="shared" si="1"/>
        <v>40.915953699043783</v>
      </c>
      <c r="N62" s="22">
        <f>VLOOKUP(A62,Total_de_acoes!A:B,2,FALSE)</f>
        <v>81838843</v>
      </c>
      <c r="O62" s="21">
        <f t="shared" si="2"/>
        <v>-21765343.021313515</v>
      </c>
      <c r="P62" t="str">
        <f t="shared" si="3"/>
        <v>DESCEU</v>
      </c>
      <c r="Q62" s="23" t="str">
        <f>VLOOKUP(A62,Ticker!A:B,2,0)</f>
        <v>IRB Brasil RE</v>
      </c>
    </row>
    <row r="63" spans="1:17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  <c r="L63">
        <f t="shared" si="0"/>
        <v>-6.5000000000000006E-3</v>
      </c>
      <c r="M63" s="20">
        <f t="shared" si="1"/>
        <v>41.127327629592351</v>
      </c>
      <c r="N63" s="22">
        <f>VLOOKUP(A63,Total_de_acoes!A:B,2,FALSE)</f>
        <v>1980568384</v>
      </c>
      <c r="O63" s="21">
        <f t="shared" si="2"/>
        <v>-529460651.3402741</v>
      </c>
      <c r="P63" t="str">
        <f t="shared" si="3"/>
        <v>DESCEU</v>
      </c>
      <c r="Q63" s="23" t="str">
        <f>VLOOKUP(A63,Ticker!A:B,2,0)</f>
        <v>Eletrobras</v>
      </c>
    </row>
    <row r="64" spans="1:17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  <c r="L64">
        <f t="shared" si="0"/>
        <v>-8.6999999999999994E-3</v>
      </c>
      <c r="M64" s="20">
        <f t="shared" si="1"/>
        <v>3.4298396045596693</v>
      </c>
      <c r="N64" s="22">
        <f>VLOOKUP(A64,Total_de_acoes!A:B,2,FALSE)</f>
        <v>309729428</v>
      </c>
      <c r="O64" s="21">
        <f t="shared" si="2"/>
        <v>-9242203.6520125903</v>
      </c>
      <c r="P64" t="str">
        <f t="shared" si="3"/>
        <v>DESCEU</v>
      </c>
      <c r="Q64" s="23" t="str">
        <f>VLOOKUP(A64,Ticker!A:B,2,0)</f>
        <v>Petz</v>
      </c>
    </row>
    <row r="65" spans="1:17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  <c r="L65">
        <f t="shared" si="0"/>
        <v>-9.300000000000001E-3</v>
      </c>
      <c r="M65" s="20">
        <f t="shared" si="1"/>
        <v>16.059351973352175</v>
      </c>
      <c r="N65" s="22">
        <f>VLOOKUP(A65,Total_de_acoes!A:B,2,FALSE)</f>
        <v>91514307</v>
      </c>
      <c r="O65" s="21">
        <f t="shared" si="2"/>
        <v>-13667842.34040677</v>
      </c>
      <c r="P65" t="str">
        <f t="shared" si="3"/>
        <v>DESCEU</v>
      </c>
      <c r="Q65" s="23" t="str">
        <f>VLOOKUP(A65,Ticker!A:B,2,0)</f>
        <v>EZTEC</v>
      </c>
    </row>
    <row r="66" spans="1:17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  <c r="L66">
        <f t="shared" si="0"/>
        <v>-1.0700000000000001E-2</v>
      </c>
      <c r="M66" s="20">
        <f t="shared" si="1"/>
        <v>16.668351359547152</v>
      </c>
      <c r="N66" s="22">
        <f>VLOOKUP(A66,Total_de_acoes!A:B,2,FALSE)</f>
        <v>240822651</v>
      </c>
      <c r="O66" s="21">
        <f t="shared" si="2"/>
        <v>-42951047.215599783</v>
      </c>
      <c r="P66" t="str">
        <f t="shared" si="3"/>
        <v>DESCEU</v>
      </c>
      <c r="Q66" s="23" t="str">
        <f>VLOOKUP(A66,Ticker!A:B,2,0)</f>
        <v>Fleury</v>
      </c>
    </row>
    <row r="67" spans="1:17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  <c r="L67">
        <f t="shared" ref="L67:L82" si="4">D67/100</f>
        <v>-1.2699999999999999E-2</v>
      </c>
      <c r="M67" s="20">
        <f t="shared" ref="M67:M82" si="5">C67/(L67+1)</f>
        <v>7.0394003848880793</v>
      </c>
      <c r="N67" s="22">
        <f>VLOOKUP(A67,Total_de_acoes!A:B,2,FALSE)</f>
        <v>496029967</v>
      </c>
      <c r="O67" s="21">
        <f t="shared" ref="O67:O82" si="6">(C67-M67)*N67</f>
        <v>-44345269.965821177</v>
      </c>
      <c r="P67" t="str">
        <f t="shared" ref="P67:P82" si="7">IF(O67&gt;0,"SUBIU",IF(O67&lt;0,"DESCEU"))</f>
        <v>DESCEU</v>
      </c>
      <c r="Q67" s="23" t="str">
        <f>VLOOKUP(A67,Ticker!A:B,2,0)</f>
        <v>Grupo Soma</v>
      </c>
    </row>
    <row r="68" spans="1:17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  <c r="L68">
        <f t="shared" si="4"/>
        <v>-1.3600000000000001E-2</v>
      </c>
      <c r="M68" s="20">
        <f t="shared" si="5"/>
        <v>8.7895377128953776</v>
      </c>
      <c r="N68" s="22">
        <f>VLOOKUP(A68,Total_de_acoes!A:B,2,FALSE)</f>
        <v>176733968</v>
      </c>
      <c r="O68" s="21">
        <f t="shared" si="6"/>
        <v>-21126374.325644854</v>
      </c>
      <c r="P68" t="str">
        <f t="shared" si="7"/>
        <v>DESCEU</v>
      </c>
      <c r="Q68" s="23" t="str">
        <f>VLOOKUP(A68,Ticker!A:B,2,0)</f>
        <v>Alpargatas</v>
      </c>
    </row>
    <row r="69" spans="1:17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  <c r="L69">
        <f t="shared" si="4"/>
        <v>-1.38E-2</v>
      </c>
      <c r="M69" s="20">
        <f t="shared" si="5"/>
        <v>23.1596025147029</v>
      </c>
      <c r="N69" s="22">
        <f>VLOOKUP(A69,Total_de_acoes!A:B,2,FALSE)</f>
        <v>265784616</v>
      </c>
      <c r="O69" s="21">
        <f t="shared" si="6"/>
        <v>-84945431.642944753</v>
      </c>
      <c r="P69" t="str">
        <f t="shared" si="7"/>
        <v>DESCEU</v>
      </c>
      <c r="Q69" s="23" t="str">
        <f>VLOOKUP(A69,Ticker!A:B,2,0)</f>
        <v>Cyrela</v>
      </c>
    </row>
    <row r="70" spans="1:17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  <c r="L70">
        <f t="shared" si="4"/>
        <v>-1.3999999999999999E-2</v>
      </c>
      <c r="M70" s="20">
        <f t="shared" si="5"/>
        <v>22.718052738336713</v>
      </c>
      <c r="N70" s="22">
        <f>VLOOKUP(A70,Total_de_acoes!A:B,2,FALSE)</f>
        <v>734632705</v>
      </c>
      <c r="O70" s="21">
        <f t="shared" si="6"/>
        <v>-233651943.49695757</v>
      </c>
      <c r="P70" t="str">
        <f t="shared" si="7"/>
        <v>DESCEU</v>
      </c>
      <c r="Q70" s="23" t="str">
        <f>VLOOKUP(A70,Ticker!A:B,2,0)</f>
        <v>Embraer</v>
      </c>
    </row>
    <row r="71" spans="1:17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  <c r="L71">
        <f t="shared" si="4"/>
        <v>-1.41E-2</v>
      </c>
      <c r="M71" s="20">
        <f t="shared" si="5"/>
        <v>16.198397403387769</v>
      </c>
      <c r="N71" s="22">
        <f>VLOOKUP(A71,Total_de_acoes!A:B,2,FALSE)</f>
        <v>846244302</v>
      </c>
      <c r="O71" s="21">
        <f t="shared" si="6"/>
        <v>-193280001.20849475</v>
      </c>
      <c r="P71" t="str">
        <f t="shared" si="7"/>
        <v>DESCEU</v>
      </c>
      <c r="Q71" s="23" t="str">
        <f>VLOOKUP(A71,Ticker!A:B,2,0)</f>
        <v>Natura</v>
      </c>
    </row>
    <row r="72" spans="1:17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  <c r="L72">
        <f t="shared" si="4"/>
        <v>-1.4199999999999999E-2</v>
      </c>
      <c r="M72" s="20">
        <f t="shared" si="5"/>
        <v>13.998782714546561</v>
      </c>
      <c r="N72" s="22">
        <f>VLOOKUP(A72,Total_de_acoes!A:B,2,FALSE)</f>
        <v>1349217892</v>
      </c>
      <c r="O72" s="21">
        <f t="shared" si="6"/>
        <v>-268201195.08654764</v>
      </c>
      <c r="P72" t="str">
        <f t="shared" si="7"/>
        <v>DESCEU</v>
      </c>
      <c r="Q72" s="23" t="str">
        <f>VLOOKUP(A72,Ticker!A:B,2,0)</f>
        <v>Assaí</v>
      </c>
    </row>
    <row r="73" spans="1:17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  <c r="L73">
        <f t="shared" si="4"/>
        <v>-1.5600000000000001E-2</v>
      </c>
      <c r="M73" s="20">
        <f t="shared" si="5"/>
        <v>13.429500203169443</v>
      </c>
      <c r="N73" s="22">
        <f>VLOOKUP(A73,Total_de_acoes!A:B,2,FALSE)</f>
        <v>5602790110</v>
      </c>
      <c r="O73" s="21">
        <f t="shared" si="6"/>
        <v>-1173785666.3607426</v>
      </c>
      <c r="P73" t="str">
        <f t="shared" si="7"/>
        <v>DESCEU</v>
      </c>
      <c r="Q73" s="23" t="str">
        <f>VLOOKUP(A73,Ticker!A:B,2,0)</f>
        <v>B3</v>
      </c>
    </row>
    <row r="74" spans="1:17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  <c r="L74">
        <f t="shared" si="4"/>
        <v>-1.61E-2</v>
      </c>
      <c r="M74" s="20">
        <f t="shared" si="5"/>
        <v>31.588576074804347</v>
      </c>
      <c r="N74" s="22">
        <f>VLOOKUP(A74,Total_de_acoes!A:B,2,FALSE)</f>
        <v>409490388</v>
      </c>
      <c r="O74" s="21">
        <f t="shared" si="6"/>
        <v>-208257014.19914994</v>
      </c>
      <c r="P74" t="str">
        <f t="shared" si="7"/>
        <v>DESCEU</v>
      </c>
      <c r="Q74" s="23" t="str">
        <f>VLOOKUP(A74,Ticker!A:B,2,0)</f>
        <v>Hypera</v>
      </c>
    </row>
    <row r="75" spans="1:17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  <c r="L75">
        <f t="shared" si="4"/>
        <v>-1.9400000000000001E-2</v>
      </c>
      <c r="M75" s="20">
        <f t="shared" si="5"/>
        <v>28.757903324495206</v>
      </c>
      <c r="N75" s="22">
        <f>VLOOKUP(A75,Total_de_acoes!A:B,2,FALSE)</f>
        <v>142377330</v>
      </c>
      <c r="O75" s="21">
        <f t="shared" si="6"/>
        <v>-79432785.73975119</v>
      </c>
      <c r="P75" t="str">
        <f t="shared" si="7"/>
        <v>DESCEU</v>
      </c>
      <c r="Q75" s="23" t="str">
        <f>VLOOKUP(A75,Ticker!A:B,2,0)</f>
        <v>São Martinho</v>
      </c>
    </row>
    <row r="76" spans="1:17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  <c r="L76">
        <f t="shared" si="4"/>
        <v>-1.9900000000000001E-2</v>
      </c>
      <c r="M76" s="20">
        <f t="shared" si="5"/>
        <v>4.0097949188858282</v>
      </c>
      <c r="N76" s="22">
        <f>VLOOKUP(A76,Total_de_acoes!A:B,2,FALSE)</f>
        <v>4394332306</v>
      </c>
      <c r="O76" s="21">
        <f t="shared" si="6"/>
        <v>-350645389.91464359</v>
      </c>
      <c r="P76" t="str">
        <f t="shared" si="7"/>
        <v>DESCEU</v>
      </c>
      <c r="Q76" s="23" t="str">
        <f>VLOOKUP(A76,Ticker!A:B,2,0)</f>
        <v>Hapvida</v>
      </c>
    </row>
    <row r="77" spans="1:17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  <c r="L77">
        <f t="shared" si="4"/>
        <v>-2.29E-2</v>
      </c>
      <c r="M77" s="20">
        <f t="shared" si="5"/>
        <v>16.149831132944428</v>
      </c>
      <c r="N77" s="22">
        <f>VLOOKUP(A77,Total_de_acoes!A:B,2,FALSE)</f>
        <v>951329770</v>
      </c>
      <c r="O77" s="21">
        <f t="shared" si="6"/>
        <v>-351831366.6428625</v>
      </c>
      <c r="P77" t="str">
        <f t="shared" si="7"/>
        <v>DESCEU</v>
      </c>
      <c r="Q77" s="23" t="str">
        <f>VLOOKUP(A77,Ticker!A:B,2,0)</f>
        <v>Lojas Renner</v>
      </c>
    </row>
    <row r="78" spans="1:17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  <c r="L78">
        <f t="shared" si="4"/>
        <v>-2.4500000000000001E-2</v>
      </c>
      <c r="M78" s="20">
        <f t="shared" si="5"/>
        <v>10.978985135827781</v>
      </c>
      <c r="N78" s="22">
        <f>VLOOKUP(A78,Total_de_acoes!A:B,2,FALSE)</f>
        <v>533990587</v>
      </c>
      <c r="O78" s="21">
        <f t="shared" si="6"/>
        <v>-143635530.57495093</v>
      </c>
      <c r="P78" t="str">
        <f t="shared" si="7"/>
        <v>DESCEU</v>
      </c>
      <c r="Q78" s="23" t="str">
        <f>VLOOKUP(A78,Ticker!A:B,2,0)</f>
        <v>Carrefour Brasil</v>
      </c>
    </row>
    <row r="79" spans="1:17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  <c r="L79">
        <f t="shared" si="4"/>
        <v>-2.46E-2</v>
      </c>
      <c r="M79" s="20">
        <f t="shared" si="5"/>
        <v>8.9194176748000817</v>
      </c>
      <c r="N79" s="22">
        <f>VLOOKUP(A79,Total_de_acoes!A:B,2,FALSE)</f>
        <v>94843047</v>
      </c>
      <c r="O79" s="21">
        <f t="shared" si="6"/>
        <v>-20810240.843694936</v>
      </c>
      <c r="P79" t="str">
        <f t="shared" si="7"/>
        <v>DESCEU</v>
      </c>
      <c r="Q79" s="23" t="str">
        <f>VLOOKUP(A79,Ticker!A:B,2,0)</f>
        <v>Casas Bahia</v>
      </c>
    </row>
    <row r="80" spans="1:17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  <c r="L80">
        <f t="shared" si="4"/>
        <v>-3.6299999999999999E-2</v>
      </c>
      <c r="M80" s="20">
        <f t="shared" si="5"/>
        <v>58.358410293659851</v>
      </c>
      <c r="N80" s="22">
        <f>VLOOKUP(A80,Total_de_acoes!A:B,2,FALSE)</f>
        <v>853202347</v>
      </c>
      <c r="O80" s="21">
        <f t="shared" si="6"/>
        <v>-1807432634.4595425</v>
      </c>
      <c r="P80" t="str">
        <f t="shared" si="7"/>
        <v>DESCEU</v>
      </c>
      <c r="Q80" s="23" t="str">
        <f>VLOOKUP(A80,Ticker!A:B,2,0)</f>
        <v>Localiza</v>
      </c>
    </row>
    <row r="81" spans="1:17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  <c r="L81">
        <f t="shared" si="4"/>
        <v>-4.36E-2</v>
      </c>
      <c r="M81" s="20">
        <f t="shared" si="5"/>
        <v>3.2099539941447093</v>
      </c>
      <c r="N81" s="22">
        <f>VLOOKUP(A81,Total_de_acoes!A:B,2,FALSE)</f>
        <v>525582771</v>
      </c>
      <c r="O81" s="21">
        <f t="shared" si="6"/>
        <v>-73557408.055094168</v>
      </c>
      <c r="P81" t="str">
        <f t="shared" si="7"/>
        <v>DESCEU</v>
      </c>
      <c r="Q81" s="23" t="str">
        <f>VLOOKUP(A81,Ticker!A:B,2,0)</f>
        <v>CVC</v>
      </c>
    </row>
    <row r="82" spans="1:17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  <c r="L82">
        <f t="shared" si="4"/>
        <v>-8.0700000000000008E-2</v>
      </c>
      <c r="M82" s="20">
        <f t="shared" si="5"/>
        <v>6.4396823670183831</v>
      </c>
      <c r="N82" s="22">
        <f>VLOOKUP(A82,Total_de_acoes!A:B,2,FALSE)</f>
        <v>198184909</v>
      </c>
      <c r="O82" s="21">
        <f t="shared" si="6"/>
        <v>-102993202.61644287</v>
      </c>
      <c r="P82" t="str">
        <f t="shared" si="7"/>
        <v>DESCEU</v>
      </c>
      <c r="Q82" s="23" t="str">
        <f>VLOOKUP(A82,Ticker!A:B,2,0)</f>
        <v>GOL</v>
      </c>
    </row>
    <row r="83" spans="1:17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7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7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7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7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7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7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7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7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7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7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7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7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7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  <row r="1048576" spans="12:12" ht="15.75" customHeight="1">
      <c r="L1048576">
        <f>SUM(L2:L1048575)</f>
        <v>4.950000000000003E-2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CBEB-FB85-4D83-B3FA-7637583F86B9}">
  <dimension ref="A1:C18"/>
  <sheetViews>
    <sheetView tabSelected="1" topLeftCell="A7" workbookViewId="0">
      <selection activeCell="C19" sqref="C19"/>
    </sheetView>
  </sheetViews>
  <sheetFormatPr defaultRowHeight="12.75"/>
  <cols>
    <col min="1" max="1" width="21.85546875" customWidth="1"/>
    <col min="2" max="2" width="34.7109375" customWidth="1"/>
    <col min="3" max="3" width="36.85546875" customWidth="1"/>
  </cols>
  <sheetData>
    <row r="1" spans="1:3">
      <c r="A1" s="23" t="s">
        <v>1020</v>
      </c>
      <c r="B1" s="24">
        <f>LARGE(Principal!O:O,1)</f>
        <v>4762926995.2480898</v>
      </c>
      <c r="C1" s="24">
        <f>VLOOKUP(Análises!B1,Principal!O:Q,1)</f>
        <v>-102993202.61644287</v>
      </c>
    </row>
    <row r="2" spans="1:3">
      <c r="A2" t="s">
        <v>1021</v>
      </c>
      <c r="B2" s="24">
        <f>SMALL(Principal!O:O,1)</f>
        <v>-1807432634.4595425</v>
      </c>
    </row>
    <row r="3" spans="1:3">
      <c r="A3" s="23" t="s">
        <v>1022</v>
      </c>
      <c r="B3" t="e" cm="1">
        <f t="array" ref="B3">MEDIAN(Principal!P:P="SUBIU",O:O)</f>
        <v>#NUM!</v>
      </c>
    </row>
    <row r="4" spans="1:3">
      <c r="A4" s="23" t="s">
        <v>1023</v>
      </c>
      <c r="B4" s="23" t="e" cm="1">
        <f t="array" ref="B4">MEDIAN(Principal!P:P="DESCEU",O:O)</f>
        <v>#NUM!</v>
      </c>
    </row>
    <row r="5" spans="1:3">
      <c r="A5" s="25" t="s">
        <v>1017</v>
      </c>
      <c r="B5" s="25" t="s">
        <v>1024</v>
      </c>
      <c r="C5" s="25" t="s">
        <v>1025</v>
      </c>
    </row>
    <row r="13" spans="1:3">
      <c r="A13" s="25" t="s">
        <v>1065</v>
      </c>
      <c r="B13" s="25" t="s">
        <v>1066</v>
      </c>
    </row>
    <row r="14" spans="1:3">
      <c r="A14" s="23"/>
      <c r="B14">
        <f>SUMIF(Principal!P:P,Análises!A14,Principal!O:O)</f>
        <v>0</v>
      </c>
    </row>
    <row r="15" spans="1:3">
      <c r="A15" s="23"/>
    </row>
    <row r="16" spans="1:3">
      <c r="A16" s="23"/>
    </row>
    <row r="18" spans="1:3">
      <c r="A18" s="23" t="s">
        <v>1067</v>
      </c>
      <c r="B18" s="25" t="s">
        <v>1066</v>
      </c>
      <c r="C18" s="25" t="s">
        <v>1068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8332-89AF-4392-B278-55C60C606915}">
  <dimension ref="A1:D82"/>
  <sheetViews>
    <sheetView workbookViewId="0">
      <selection activeCell="G5" sqref="G5"/>
    </sheetView>
  </sheetViews>
  <sheetFormatPr defaultRowHeight="12.75"/>
  <sheetData>
    <row r="1" spans="1:4" ht="24.75" thickBot="1">
      <c r="A1" s="26" t="s">
        <v>1026</v>
      </c>
      <c r="B1" s="26" t="s">
        <v>1027</v>
      </c>
      <c r="C1" s="26" t="s">
        <v>1028</v>
      </c>
      <c r="D1" s="27" t="s">
        <v>1029</v>
      </c>
    </row>
    <row r="2" spans="1:4" ht="13.5" thickBot="1">
      <c r="A2" s="28" t="s">
        <v>188</v>
      </c>
      <c r="B2" s="28" t="s">
        <v>1030</v>
      </c>
      <c r="C2" s="29">
        <v>20570</v>
      </c>
      <c r="D2" s="30">
        <v>67</v>
      </c>
    </row>
    <row r="3" spans="1:4" ht="24.75" thickBot="1">
      <c r="A3" s="28" t="s">
        <v>239</v>
      </c>
      <c r="B3" s="28" t="s">
        <v>1031</v>
      </c>
      <c r="C3" s="28" t="s">
        <v>1</v>
      </c>
      <c r="D3" s="30" t="s">
        <v>1032</v>
      </c>
    </row>
    <row r="4" spans="1:4" ht="13.5" thickBot="1">
      <c r="A4" s="28" t="s">
        <v>186</v>
      </c>
      <c r="B4" s="28" t="s">
        <v>1033</v>
      </c>
      <c r="C4" s="28" t="s">
        <v>1</v>
      </c>
      <c r="D4" s="30" t="s">
        <v>1032</v>
      </c>
    </row>
    <row r="5" spans="1:4" ht="24.75" thickBot="1">
      <c r="A5" s="28" t="s">
        <v>270</v>
      </c>
      <c r="B5" s="28" t="s">
        <v>1034</v>
      </c>
      <c r="C5" s="28" t="s">
        <v>1</v>
      </c>
      <c r="D5" s="30" t="s">
        <v>1032</v>
      </c>
    </row>
    <row r="6" spans="1:4" ht="24.75" thickBot="1">
      <c r="A6" s="28" t="s">
        <v>312</v>
      </c>
      <c r="B6" s="28" t="s">
        <v>1035</v>
      </c>
      <c r="C6" s="28" t="s">
        <v>1</v>
      </c>
      <c r="D6" s="30" t="s">
        <v>1032</v>
      </c>
    </row>
    <row r="7" spans="1:4" ht="13.5" thickBot="1">
      <c r="A7" s="28" t="s">
        <v>217</v>
      </c>
      <c r="B7" s="28" t="s">
        <v>1033</v>
      </c>
      <c r="C7" s="28" t="s">
        <v>1</v>
      </c>
      <c r="D7" s="30" t="s">
        <v>1032</v>
      </c>
    </row>
    <row r="8" spans="1:4" ht="13.5" thickBot="1">
      <c r="A8" s="28" t="s">
        <v>186</v>
      </c>
      <c r="B8" s="28" t="s">
        <v>1033</v>
      </c>
      <c r="C8" s="28" t="s">
        <v>1</v>
      </c>
      <c r="D8" s="30" t="s">
        <v>1032</v>
      </c>
    </row>
    <row r="9" spans="1:4" ht="13.5" thickBot="1">
      <c r="A9" s="28" t="s">
        <v>191</v>
      </c>
      <c r="B9" s="28" t="s">
        <v>1031</v>
      </c>
      <c r="C9" s="28" t="s">
        <v>1</v>
      </c>
      <c r="D9" s="30" t="s">
        <v>1032</v>
      </c>
    </row>
    <row r="10" spans="1:4" ht="24.75" thickBot="1">
      <c r="A10" s="28" t="s">
        <v>254</v>
      </c>
      <c r="B10" s="28" t="s">
        <v>1036</v>
      </c>
      <c r="C10" s="28" t="s">
        <v>1</v>
      </c>
      <c r="D10" s="30" t="s">
        <v>1032</v>
      </c>
    </row>
    <row r="11" spans="1:4" ht="24.75" thickBot="1">
      <c r="A11" s="28" t="s">
        <v>197</v>
      </c>
      <c r="B11" s="28" t="s">
        <v>1037</v>
      </c>
      <c r="C11" s="28" t="s">
        <v>1</v>
      </c>
      <c r="D11" s="30" t="s">
        <v>1032</v>
      </c>
    </row>
    <row r="12" spans="1:4" ht="13.5" thickBot="1">
      <c r="A12" s="28" t="s">
        <v>289</v>
      </c>
      <c r="B12" s="28" t="s">
        <v>1038</v>
      </c>
      <c r="C12" s="28" t="s">
        <v>1</v>
      </c>
      <c r="D12" s="30" t="s">
        <v>1032</v>
      </c>
    </row>
    <row r="13" spans="1:4" ht="13.5" thickBot="1">
      <c r="A13" s="28" t="s">
        <v>304</v>
      </c>
      <c r="B13" s="28" t="s">
        <v>1039</v>
      </c>
      <c r="C13" s="28" t="s">
        <v>1</v>
      </c>
      <c r="D13" s="30" t="s">
        <v>1032</v>
      </c>
    </row>
    <row r="14" spans="1:4" ht="13.5" thickBot="1">
      <c r="A14" s="28" t="s">
        <v>194</v>
      </c>
      <c r="B14" s="28" t="s">
        <v>1040</v>
      </c>
      <c r="C14" s="28" t="s">
        <v>1</v>
      </c>
      <c r="D14" s="30" t="s">
        <v>1032</v>
      </c>
    </row>
    <row r="15" spans="1:4" ht="24.75" thickBot="1">
      <c r="A15" s="28" t="s">
        <v>286</v>
      </c>
      <c r="B15" s="28" t="s">
        <v>1033</v>
      </c>
      <c r="C15" s="28" t="s">
        <v>1</v>
      </c>
      <c r="D15" s="30" t="s">
        <v>1032</v>
      </c>
    </row>
    <row r="16" spans="1:4" ht="24.75" thickBot="1">
      <c r="A16" s="28" t="s">
        <v>202</v>
      </c>
      <c r="B16" s="28" t="s">
        <v>1035</v>
      </c>
      <c r="C16" s="28" t="s">
        <v>1</v>
      </c>
      <c r="D16" s="30" t="s">
        <v>1032</v>
      </c>
    </row>
    <row r="17" spans="1:4" ht="24.75" thickBot="1">
      <c r="A17" s="28" t="s">
        <v>227</v>
      </c>
      <c r="B17" s="28" t="s">
        <v>1030</v>
      </c>
      <c r="C17" s="28" t="s">
        <v>1</v>
      </c>
      <c r="D17" s="30" t="s">
        <v>1032</v>
      </c>
    </row>
    <row r="18" spans="1:4" ht="13.5" thickBot="1">
      <c r="A18" s="28" t="s">
        <v>266</v>
      </c>
      <c r="B18" s="28" t="s">
        <v>1041</v>
      </c>
      <c r="C18" s="28" t="s">
        <v>1</v>
      </c>
      <c r="D18" s="30" t="s">
        <v>1032</v>
      </c>
    </row>
    <row r="19" spans="1:4" ht="13.5" thickBot="1">
      <c r="A19" s="28" t="s">
        <v>253</v>
      </c>
      <c r="B19" s="28" t="s">
        <v>1035</v>
      </c>
      <c r="C19" s="28" t="s">
        <v>1</v>
      </c>
      <c r="D19" s="30" t="s">
        <v>1032</v>
      </c>
    </row>
    <row r="20" spans="1:4" ht="24.75" thickBot="1">
      <c r="A20" s="28" t="s">
        <v>199</v>
      </c>
      <c r="B20" s="28" t="s">
        <v>1042</v>
      </c>
      <c r="C20" s="28" t="s">
        <v>1</v>
      </c>
      <c r="D20" s="30" t="s">
        <v>1032</v>
      </c>
    </row>
    <row r="21" spans="1:4" ht="13.5" thickBot="1">
      <c r="A21" s="28" t="s">
        <v>260</v>
      </c>
      <c r="B21" s="28" t="s">
        <v>1043</v>
      </c>
      <c r="C21" s="28" t="s">
        <v>1</v>
      </c>
      <c r="D21" s="30" t="s">
        <v>1032</v>
      </c>
    </row>
    <row r="22" spans="1:4" ht="24.75" thickBot="1">
      <c r="A22" s="28" t="s">
        <v>193</v>
      </c>
      <c r="B22" s="28" t="s">
        <v>1037</v>
      </c>
      <c r="C22" s="28" t="s">
        <v>1</v>
      </c>
      <c r="D22" s="30" t="s">
        <v>1032</v>
      </c>
    </row>
    <row r="23" spans="1:4" ht="13.5" thickBot="1">
      <c r="A23" s="28" t="s">
        <v>228</v>
      </c>
      <c r="B23" s="28" t="s">
        <v>1044</v>
      </c>
      <c r="C23" s="28" t="s">
        <v>1</v>
      </c>
      <c r="D23" s="30" t="s">
        <v>1032</v>
      </c>
    </row>
    <row r="24" spans="1:4" ht="24.75" thickBot="1">
      <c r="A24" s="28" t="s">
        <v>234</v>
      </c>
      <c r="B24" s="28" t="s">
        <v>1045</v>
      </c>
      <c r="C24" s="28" t="s">
        <v>1</v>
      </c>
      <c r="D24" s="30" t="s">
        <v>1032</v>
      </c>
    </row>
    <row r="25" spans="1:4" ht="13.5" thickBot="1">
      <c r="A25" s="28" t="s">
        <v>219</v>
      </c>
      <c r="B25" s="28" t="s">
        <v>1044</v>
      </c>
      <c r="C25" s="28" t="s">
        <v>1</v>
      </c>
      <c r="D25" s="30" t="s">
        <v>1032</v>
      </c>
    </row>
    <row r="26" spans="1:4" ht="24.75" thickBot="1">
      <c r="A26" s="28" t="s">
        <v>339</v>
      </c>
      <c r="B26" s="28" t="s">
        <v>1046</v>
      </c>
      <c r="C26" s="28" t="s">
        <v>1</v>
      </c>
      <c r="D26" s="30" t="s">
        <v>1032</v>
      </c>
    </row>
    <row r="27" spans="1:4" ht="13.5" thickBot="1">
      <c r="A27" s="28" t="s">
        <v>216</v>
      </c>
      <c r="B27" s="28" t="s">
        <v>1047</v>
      </c>
      <c r="C27" s="28" t="s">
        <v>1</v>
      </c>
      <c r="D27" s="30" t="s">
        <v>1032</v>
      </c>
    </row>
    <row r="28" spans="1:4" ht="36.75" thickBot="1">
      <c r="A28" s="28" t="s">
        <v>190</v>
      </c>
      <c r="B28" s="28" t="s">
        <v>1048</v>
      </c>
      <c r="C28" s="28" t="s">
        <v>1</v>
      </c>
      <c r="D28" s="30" t="s">
        <v>1032</v>
      </c>
    </row>
    <row r="29" spans="1:4" ht="13.5" thickBot="1">
      <c r="A29" s="28" t="s">
        <v>285</v>
      </c>
      <c r="B29" s="28" t="s">
        <v>1049</v>
      </c>
      <c r="C29" s="28" t="s">
        <v>1</v>
      </c>
      <c r="D29" s="30" t="s">
        <v>1032</v>
      </c>
    </row>
    <row r="30" spans="1:4" ht="24.75" thickBot="1">
      <c r="A30" s="28" t="s">
        <v>256</v>
      </c>
      <c r="B30" s="28" t="s">
        <v>1046</v>
      </c>
      <c r="C30" s="28" t="s">
        <v>1</v>
      </c>
      <c r="D30" s="30" t="s">
        <v>1032</v>
      </c>
    </row>
    <row r="31" spans="1:4" ht="13.5" thickBot="1">
      <c r="A31" s="28" t="s">
        <v>273</v>
      </c>
      <c r="B31" s="28" t="s">
        <v>1049</v>
      </c>
      <c r="C31" s="28" t="s">
        <v>1</v>
      </c>
      <c r="D31" s="30" t="s">
        <v>1032</v>
      </c>
    </row>
    <row r="32" spans="1:4" ht="24.75" thickBot="1">
      <c r="A32" s="28" t="s">
        <v>208</v>
      </c>
      <c r="B32" s="28" t="s">
        <v>1050</v>
      </c>
      <c r="C32" s="28" t="s">
        <v>1</v>
      </c>
      <c r="D32" s="30" t="s">
        <v>1032</v>
      </c>
    </row>
    <row r="33" spans="1:4" ht="24.75" thickBot="1">
      <c r="A33" s="28" t="s">
        <v>299</v>
      </c>
      <c r="B33" s="28" t="s">
        <v>1033</v>
      </c>
      <c r="C33" s="28" t="s">
        <v>1</v>
      </c>
      <c r="D33" s="30" t="s">
        <v>1032</v>
      </c>
    </row>
    <row r="34" spans="1:4" ht="13.5" thickBot="1">
      <c r="A34" s="28" t="s">
        <v>196</v>
      </c>
      <c r="B34" s="28" t="s">
        <v>1049</v>
      </c>
      <c r="C34" s="28" t="s">
        <v>1</v>
      </c>
      <c r="D34" s="30" t="s">
        <v>1032</v>
      </c>
    </row>
    <row r="35" spans="1:4" ht="24.75" thickBot="1">
      <c r="A35" s="28" t="s">
        <v>213</v>
      </c>
      <c r="B35" s="28" t="s">
        <v>1037</v>
      </c>
      <c r="C35" s="28" t="s">
        <v>1</v>
      </c>
      <c r="D35" s="30" t="s">
        <v>1032</v>
      </c>
    </row>
    <row r="36" spans="1:4" ht="24.75" thickBot="1">
      <c r="A36" s="28" t="s">
        <v>251</v>
      </c>
      <c r="B36" s="28" t="s">
        <v>1051</v>
      </c>
      <c r="C36" s="28" t="s">
        <v>1</v>
      </c>
      <c r="D36" s="30" t="s">
        <v>1032</v>
      </c>
    </row>
    <row r="37" spans="1:4" ht="24.75" thickBot="1">
      <c r="A37" s="28" t="s">
        <v>255</v>
      </c>
      <c r="B37" s="28" t="s">
        <v>1030</v>
      </c>
      <c r="C37" s="28" t="s">
        <v>1</v>
      </c>
      <c r="D37" s="30" t="s">
        <v>1032</v>
      </c>
    </row>
    <row r="38" spans="1:4" ht="13.5" thickBot="1">
      <c r="A38" s="28" t="s">
        <v>303</v>
      </c>
      <c r="B38" s="28" t="s">
        <v>1035</v>
      </c>
      <c r="C38" s="28" t="s">
        <v>1</v>
      </c>
      <c r="D38" s="30" t="s">
        <v>1032</v>
      </c>
    </row>
    <row r="39" spans="1:4" ht="13.5" thickBot="1">
      <c r="A39" s="28" t="s">
        <v>321</v>
      </c>
      <c r="B39" s="28" t="s">
        <v>1044</v>
      </c>
      <c r="C39" s="28" t="s">
        <v>1</v>
      </c>
      <c r="D39" s="30" t="s">
        <v>1032</v>
      </c>
    </row>
    <row r="40" spans="1:4" ht="24.75" thickBot="1">
      <c r="A40" s="28" t="s">
        <v>184</v>
      </c>
      <c r="B40" s="28" t="s">
        <v>1045</v>
      </c>
      <c r="C40" s="28" t="s">
        <v>1</v>
      </c>
      <c r="D40" s="30" t="s">
        <v>1032</v>
      </c>
    </row>
    <row r="41" spans="1:4" ht="24.75" thickBot="1">
      <c r="A41" s="28" t="s">
        <v>193</v>
      </c>
      <c r="B41" s="28" t="s">
        <v>1037</v>
      </c>
      <c r="C41" s="28" t="s">
        <v>1</v>
      </c>
      <c r="D41" s="30" t="s">
        <v>1032</v>
      </c>
    </row>
    <row r="42" spans="1:4" ht="13.5" thickBot="1">
      <c r="A42" s="28" t="s">
        <v>236</v>
      </c>
      <c r="B42" s="28" t="s">
        <v>1030</v>
      </c>
      <c r="C42" s="28" t="s">
        <v>1</v>
      </c>
      <c r="D42" s="30" t="s">
        <v>1032</v>
      </c>
    </row>
    <row r="43" spans="1:4" ht="13.5" thickBot="1">
      <c r="A43" s="28" t="s">
        <v>233</v>
      </c>
      <c r="B43" s="28" t="s">
        <v>1035</v>
      </c>
      <c r="C43" s="28" t="s">
        <v>1</v>
      </c>
      <c r="D43" s="30" t="s">
        <v>1032</v>
      </c>
    </row>
    <row r="44" spans="1:4" ht="13.5" thickBot="1">
      <c r="A44" s="28" t="s">
        <v>209</v>
      </c>
      <c r="B44" s="28" t="s">
        <v>1035</v>
      </c>
      <c r="C44" s="28" t="s">
        <v>1</v>
      </c>
      <c r="D44" s="30" t="s">
        <v>1032</v>
      </c>
    </row>
    <row r="45" spans="1:4" ht="24.75" thickBot="1">
      <c r="A45" s="28" t="s">
        <v>235</v>
      </c>
      <c r="B45" s="28" t="s">
        <v>1047</v>
      </c>
      <c r="C45" s="28" t="s">
        <v>1</v>
      </c>
      <c r="D45" s="30" t="s">
        <v>1032</v>
      </c>
    </row>
    <row r="46" spans="1:4" ht="13.5" thickBot="1">
      <c r="A46" s="28" t="s">
        <v>248</v>
      </c>
      <c r="B46" s="28" t="s">
        <v>1044</v>
      </c>
      <c r="C46" s="28" t="s">
        <v>1</v>
      </c>
      <c r="D46" s="30" t="s">
        <v>1032</v>
      </c>
    </row>
    <row r="47" spans="1:4" ht="13.5" thickBot="1">
      <c r="A47" s="28" t="s">
        <v>220</v>
      </c>
      <c r="B47" s="28" t="s">
        <v>1052</v>
      </c>
      <c r="C47" s="28" t="s">
        <v>1</v>
      </c>
      <c r="D47" s="30" t="s">
        <v>1032</v>
      </c>
    </row>
    <row r="48" spans="1:4" ht="36.75" thickBot="1">
      <c r="A48" s="28" t="s">
        <v>276</v>
      </c>
      <c r="B48" s="28" t="s">
        <v>1053</v>
      </c>
      <c r="C48" s="28" t="s">
        <v>1</v>
      </c>
      <c r="D48" s="30" t="s">
        <v>1032</v>
      </c>
    </row>
    <row r="49" spans="1:4" ht="24.75" thickBot="1">
      <c r="A49" s="28" t="s">
        <v>322</v>
      </c>
      <c r="B49" s="28" t="s">
        <v>1054</v>
      </c>
      <c r="C49" s="28" t="s">
        <v>1</v>
      </c>
      <c r="D49" s="30" t="s">
        <v>1032</v>
      </c>
    </row>
    <row r="50" spans="1:4" ht="24.75" thickBot="1">
      <c r="A50" s="28" t="s">
        <v>332</v>
      </c>
      <c r="B50" s="28" t="s">
        <v>1050</v>
      </c>
      <c r="C50" s="28" t="s">
        <v>1</v>
      </c>
      <c r="D50" s="30" t="s">
        <v>1032</v>
      </c>
    </row>
    <row r="51" spans="1:4" ht="13.5" thickBot="1">
      <c r="A51" s="28" t="s">
        <v>230</v>
      </c>
      <c r="B51" s="28" t="s">
        <v>1035</v>
      </c>
      <c r="C51" s="28" t="s">
        <v>1</v>
      </c>
      <c r="D51" s="30" t="s">
        <v>1032</v>
      </c>
    </row>
    <row r="52" spans="1:4" ht="13.5" thickBot="1">
      <c r="A52" s="28" t="s">
        <v>288</v>
      </c>
      <c r="B52" s="28" t="s">
        <v>1035</v>
      </c>
      <c r="C52" s="28" t="s">
        <v>1</v>
      </c>
      <c r="D52" s="30" t="s">
        <v>1032</v>
      </c>
    </row>
    <row r="53" spans="1:4" ht="13.5" thickBot="1">
      <c r="A53" s="28" t="s">
        <v>298</v>
      </c>
      <c r="B53" s="28" t="s">
        <v>1035</v>
      </c>
      <c r="C53" s="28" t="s">
        <v>1</v>
      </c>
      <c r="D53" s="30" t="s">
        <v>1032</v>
      </c>
    </row>
    <row r="54" spans="1:4" ht="24.75" thickBot="1">
      <c r="A54" s="28" t="s">
        <v>252</v>
      </c>
      <c r="B54" s="28" t="s">
        <v>1050</v>
      </c>
      <c r="C54" s="28" t="s">
        <v>1</v>
      </c>
      <c r="D54" s="30" t="s">
        <v>1032</v>
      </c>
    </row>
    <row r="55" spans="1:4" ht="24.75" thickBot="1">
      <c r="A55" s="28" t="s">
        <v>326</v>
      </c>
      <c r="B55" s="28" t="s">
        <v>1055</v>
      </c>
      <c r="C55" s="28" t="s">
        <v>1</v>
      </c>
      <c r="D55" s="30" t="s">
        <v>1032</v>
      </c>
    </row>
    <row r="56" spans="1:4" ht="13.5" thickBot="1">
      <c r="A56" s="28" t="s">
        <v>119</v>
      </c>
      <c r="B56" s="28" t="s">
        <v>1047</v>
      </c>
      <c r="C56" s="28" t="s">
        <v>1</v>
      </c>
      <c r="D56" s="30" t="s">
        <v>1032</v>
      </c>
    </row>
    <row r="57" spans="1:4" ht="24.75" thickBot="1">
      <c r="A57" s="28" t="s">
        <v>302</v>
      </c>
      <c r="B57" s="28" t="s">
        <v>1056</v>
      </c>
      <c r="C57" s="28" t="s">
        <v>1</v>
      </c>
      <c r="D57" s="30" t="s">
        <v>1032</v>
      </c>
    </row>
    <row r="58" spans="1:4" ht="13.5" thickBot="1">
      <c r="A58" s="28" t="s">
        <v>195</v>
      </c>
      <c r="B58" s="28" t="s">
        <v>1041</v>
      </c>
      <c r="C58" s="28" t="s">
        <v>1</v>
      </c>
      <c r="D58" s="30" t="s">
        <v>1032</v>
      </c>
    </row>
    <row r="59" spans="1:4" ht="24.75" thickBot="1">
      <c r="A59" s="28" t="s">
        <v>356</v>
      </c>
      <c r="B59" s="28" t="s">
        <v>1035</v>
      </c>
      <c r="C59" s="28" t="s">
        <v>1</v>
      </c>
      <c r="D59" s="30" t="s">
        <v>1032</v>
      </c>
    </row>
    <row r="60" spans="1:4" ht="13.5" thickBot="1">
      <c r="A60" s="28" t="s">
        <v>357</v>
      </c>
      <c r="B60" s="28" t="s">
        <v>1035</v>
      </c>
      <c r="C60" s="28" t="s">
        <v>1</v>
      </c>
      <c r="D60" s="30" t="s">
        <v>1032</v>
      </c>
    </row>
    <row r="61" spans="1:4" ht="24.75" thickBot="1">
      <c r="A61" s="28" t="s">
        <v>295</v>
      </c>
      <c r="B61" s="28" t="s">
        <v>1035</v>
      </c>
      <c r="C61" s="28" t="s">
        <v>1</v>
      </c>
      <c r="D61" s="30" t="s">
        <v>1032</v>
      </c>
    </row>
    <row r="62" spans="1:4" ht="24.75" thickBot="1">
      <c r="A62" s="28" t="s">
        <v>316</v>
      </c>
      <c r="B62" s="28" t="s">
        <v>1053</v>
      </c>
      <c r="C62" s="28" t="s">
        <v>1</v>
      </c>
      <c r="D62" s="30" t="s">
        <v>1032</v>
      </c>
    </row>
    <row r="63" spans="1:4" ht="13.5" thickBot="1">
      <c r="A63" s="28" t="s">
        <v>288</v>
      </c>
      <c r="B63" s="28" t="s">
        <v>1035</v>
      </c>
      <c r="C63" s="28" t="s">
        <v>1</v>
      </c>
      <c r="D63" s="30" t="s">
        <v>1032</v>
      </c>
    </row>
    <row r="64" spans="1:4" ht="13.5" thickBot="1">
      <c r="A64" s="28" t="s">
        <v>198</v>
      </c>
      <c r="B64" s="28" t="s">
        <v>1057</v>
      </c>
      <c r="C64" s="28" t="s">
        <v>1</v>
      </c>
      <c r="D64" s="30" t="s">
        <v>1032</v>
      </c>
    </row>
    <row r="65" spans="1:4" ht="24.75" thickBot="1">
      <c r="A65" s="28" t="s">
        <v>331</v>
      </c>
      <c r="B65" s="28" t="s">
        <v>1042</v>
      </c>
      <c r="C65" s="28" t="s">
        <v>1</v>
      </c>
      <c r="D65" s="30" t="s">
        <v>1032</v>
      </c>
    </row>
    <row r="66" spans="1:4" ht="13.5" thickBot="1">
      <c r="A66" s="28" t="s">
        <v>307</v>
      </c>
      <c r="B66" s="28" t="s">
        <v>1038</v>
      </c>
      <c r="C66" s="28" t="s">
        <v>1</v>
      </c>
      <c r="D66" s="30" t="s">
        <v>1032</v>
      </c>
    </row>
    <row r="67" spans="1:4" ht="24.75" thickBot="1">
      <c r="A67" s="28" t="s">
        <v>212</v>
      </c>
      <c r="B67" s="28" t="s">
        <v>1050</v>
      </c>
      <c r="C67" s="28" t="s">
        <v>1</v>
      </c>
      <c r="D67" s="30" t="s">
        <v>1032</v>
      </c>
    </row>
    <row r="68" spans="1:4" ht="13.5" thickBot="1">
      <c r="A68" s="28" t="s">
        <v>325</v>
      </c>
      <c r="B68" s="28" t="s">
        <v>1058</v>
      </c>
      <c r="C68" s="28" t="s">
        <v>1</v>
      </c>
      <c r="D68" s="30" t="s">
        <v>1032</v>
      </c>
    </row>
    <row r="69" spans="1:4" ht="24.75" thickBot="1">
      <c r="A69" s="28" t="s">
        <v>244</v>
      </c>
      <c r="B69" s="28" t="s">
        <v>1042</v>
      </c>
      <c r="C69" s="28" t="s">
        <v>1</v>
      </c>
      <c r="D69" s="30" t="s">
        <v>1032</v>
      </c>
    </row>
    <row r="70" spans="1:4" ht="24.75" thickBot="1">
      <c r="A70" s="28" t="s">
        <v>287</v>
      </c>
      <c r="B70" s="28" t="s">
        <v>1059</v>
      </c>
      <c r="C70" s="28" t="s">
        <v>1</v>
      </c>
      <c r="D70" s="30" t="s">
        <v>1032</v>
      </c>
    </row>
    <row r="71" spans="1:4" ht="24.75" thickBot="1">
      <c r="A71" s="28" t="s">
        <v>200</v>
      </c>
      <c r="B71" s="28" t="s">
        <v>1060</v>
      </c>
      <c r="C71" s="28" t="s">
        <v>1</v>
      </c>
      <c r="D71" s="30" t="s">
        <v>1032</v>
      </c>
    </row>
    <row r="72" spans="1:4" ht="13.5" thickBot="1">
      <c r="A72" s="28" t="s">
        <v>229</v>
      </c>
      <c r="B72" s="28" t="s">
        <v>1045</v>
      </c>
      <c r="C72" s="28" t="s">
        <v>1</v>
      </c>
      <c r="D72" s="30" t="s">
        <v>1032</v>
      </c>
    </row>
    <row r="73" spans="1:4" ht="24.75" thickBot="1">
      <c r="A73" s="28" t="s">
        <v>187</v>
      </c>
      <c r="B73" s="28" t="s">
        <v>1061</v>
      </c>
      <c r="C73" s="28" t="s">
        <v>1</v>
      </c>
      <c r="D73" s="30" t="s">
        <v>1032</v>
      </c>
    </row>
    <row r="74" spans="1:4" ht="24.75" thickBot="1">
      <c r="A74" s="28" t="s">
        <v>263</v>
      </c>
      <c r="B74" s="28" t="s">
        <v>1062</v>
      </c>
      <c r="C74" s="28" t="s">
        <v>1</v>
      </c>
      <c r="D74" s="30" t="s">
        <v>1032</v>
      </c>
    </row>
    <row r="75" spans="1:4" ht="24.75" thickBot="1">
      <c r="A75" s="28" t="s">
        <v>290</v>
      </c>
      <c r="B75" s="28" t="s">
        <v>1055</v>
      </c>
      <c r="C75" s="28" t="s">
        <v>1</v>
      </c>
      <c r="D75" s="30" t="s">
        <v>1032</v>
      </c>
    </row>
    <row r="76" spans="1:4" ht="13.5" thickBot="1">
      <c r="A76" s="28" t="s">
        <v>185</v>
      </c>
      <c r="B76" s="28" t="s">
        <v>1038</v>
      </c>
      <c r="C76" s="28" t="s">
        <v>1</v>
      </c>
      <c r="D76" s="30" t="s">
        <v>1032</v>
      </c>
    </row>
    <row r="77" spans="1:4" ht="24.75" thickBot="1">
      <c r="A77" s="28" t="s">
        <v>201</v>
      </c>
      <c r="B77" s="28" t="s">
        <v>1045</v>
      </c>
      <c r="C77" s="28" t="s">
        <v>1</v>
      </c>
      <c r="D77" s="30" t="s">
        <v>1032</v>
      </c>
    </row>
    <row r="78" spans="1:4" ht="24.75" thickBot="1">
      <c r="A78" s="28" t="s">
        <v>259</v>
      </c>
      <c r="B78" s="28" t="s">
        <v>1045</v>
      </c>
      <c r="C78" s="28" t="s">
        <v>1</v>
      </c>
      <c r="D78" s="30" t="s">
        <v>1032</v>
      </c>
    </row>
    <row r="79" spans="1:4" ht="24.75" thickBot="1">
      <c r="A79" s="28" t="s">
        <v>269</v>
      </c>
      <c r="B79" s="28" t="s">
        <v>1045</v>
      </c>
      <c r="C79" s="28" t="s">
        <v>1</v>
      </c>
      <c r="D79" s="30" t="s">
        <v>1032</v>
      </c>
    </row>
    <row r="80" spans="1:4" ht="24.75" thickBot="1">
      <c r="A80" s="28" t="s">
        <v>203</v>
      </c>
      <c r="B80" s="28" t="s">
        <v>1063</v>
      </c>
      <c r="C80" s="28" t="s">
        <v>1</v>
      </c>
      <c r="D80" s="30" t="s">
        <v>1032</v>
      </c>
    </row>
    <row r="81" spans="1:4" ht="13.5" thickBot="1">
      <c r="A81" s="28" t="s">
        <v>189</v>
      </c>
      <c r="B81" s="28" t="s">
        <v>1064</v>
      </c>
      <c r="C81" s="28" t="s">
        <v>1</v>
      </c>
      <c r="D81" s="30" t="s">
        <v>1032</v>
      </c>
    </row>
    <row r="82" spans="1:4" ht="13.5" thickBot="1">
      <c r="A82" s="28" t="s">
        <v>192</v>
      </c>
      <c r="B82" s="28" t="s">
        <v>1040</v>
      </c>
      <c r="C82" s="28" t="s">
        <v>1</v>
      </c>
      <c r="D82" s="30" t="s">
        <v>1032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opLeftCell="A49"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A518" workbookViewId="0">
      <selection activeCell="C3" sqref="C3"/>
    </sheetView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Análises</vt:lpstr>
      <vt:lpstr>Chatgpt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paulo</cp:lastModifiedBy>
  <dcterms:modified xsi:type="dcterms:W3CDTF">2024-03-26T23:34:48Z</dcterms:modified>
</cp:coreProperties>
</file>