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Ficha Técnica" sheetId="1" r:id="rId1"/>
  </sheets>
  <definedNames>
    <definedName name="DETAILRANGE" localSheetId="0">'Ficha Técnica'!A3:BN3</definedName>
    <definedName name="FOOTERRANGE" localSheetId="0">'Ficha Técnica'!A4:BT4</definedName>
    <definedName name="HEADERRANGE" localSheetId="0">'Ficha Técnica'!A1:BS2</definedName>
  </definedNames>
  <calcPr refMode="A1"/>
</workbook>
</file>

<file path=xl/sharedStrings.xml><?xml version="1.0" encoding="utf-8"?>
<sst xmlns="http://schemas.openxmlformats.org/spreadsheetml/2006/main" count="67" uniqueCount="67">
  <si>
    <t>Valor de compra do produto</t>
  </si>
  <si>
    <t>Impostos/Descontos/Acréscimo sobre o valor de compra</t>
  </si>
  <si>
    <r>
      <rPr>
        <color rgb="FF000000"/>
        <sz val="11"/>
        <rFont val="Calibri"/>
        <charset val="1"/>
      </rPr>
      <t xml:space="preserve">Acréscimos que </t>
    </r>
    <r>
      <rPr>
        <color rgb="FF000000"/>
        <sz val="11"/>
        <rFont val="Calibri"/>
        <charset val="1"/>
        <b/>
      </rPr>
      <t>não</t>
    </r>
    <r>
      <rPr>
        <color rgb="FF000000"/>
        <sz val="11"/>
        <rFont val="Calibri"/>
        <charset val="1"/>
      </rPr>
      <t xml:space="preserve"> somam no total da compra</t>
    </r>
  </si>
  <si>
    <t>Conversão de Unidade de Medida. Rende quantos?</t>
  </si>
  <si>
    <t>Custo Médio</t>
  </si>
  <si>
    <t>Custo</t>
  </si>
  <si>
    <t>Formação do Preço de Venda. Informe os valores em PERCENTUAIS abaixo e descubra por quantos tem que ser vendido o produto</t>
  </si>
  <si>
    <t>Valor de Venda do Produto</t>
  </si>
  <si>
    <t>Peso do Produto</t>
  </si>
  <si>
    <t>Codigo</t>
  </si>
  <si>
    <t>Descrição</t>
  </si>
  <si>
    <t>Quant</t>
  </si>
  <si>
    <t>UN</t>
  </si>
  <si>
    <t>Valor</t>
  </si>
  <si>
    <t>Total</t>
  </si>
  <si>
    <t>Desconto</t>
  </si>
  <si>
    <t>Desc. Manual</t>
  </si>
  <si>
    <t>Acréscimo</t>
  </si>
  <si>
    <t>Acrésc. Manual</t>
  </si>
  <si>
    <t>Frete</t>
  </si>
  <si>
    <t>ICMS ST</t>
  </si>
  <si>
    <t>IPI</t>
  </si>
  <si>
    <t>Total Impostos/Descontos/Acréscimo</t>
  </si>
  <si>
    <t>Conhecimento Frete (CTe)</t>
  </si>
  <si>
    <t>DIFAL (%)</t>
  </si>
  <si>
    <t>DIFAL (R$)</t>
  </si>
  <si>
    <t>TOTAL Extras</t>
  </si>
  <si>
    <t>Rendimento</t>
  </si>
  <si>
    <t>Comp</t>
  </si>
  <si>
    <t>Larg</t>
  </si>
  <si>
    <t>Altura</t>
  </si>
  <si>
    <t>Custo Total</t>
  </si>
  <si>
    <t>Custo Rendimento</t>
  </si>
  <si>
    <t>Usa Custo Médio</t>
  </si>
  <si>
    <t>Custo Anterior</t>
  </si>
  <si>
    <t>Estoque Atual</t>
  </si>
  <si>
    <t>Custo Ponderado</t>
  </si>
  <si>
    <t>Custo Unitário</t>
  </si>
  <si>
    <t>Venda Desconto</t>
  </si>
  <si>
    <t>Perdas Produção</t>
  </si>
  <si>
    <t>Impostos</t>
  </si>
  <si>
    <t>Outros Custos</t>
  </si>
  <si>
    <t>Custos Fixos</t>
  </si>
  <si>
    <t>Custos Variáveis</t>
  </si>
  <si>
    <t>Custos Financeiros</t>
  </si>
  <si>
    <t>Comissão Representante</t>
  </si>
  <si>
    <t>Comissão Funcionário</t>
  </si>
  <si>
    <t>Comissão Agência</t>
  </si>
  <si>
    <t>Comissão Produção</t>
  </si>
  <si>
    <t>Venda Frete</t>
  </si>
  <si>
    <t>TOTAL %</t>
  </si>
  <si>
    <t>Lucro Desejado</t>
  </si>
  <si>
    <t>MARKUP</t>
  </si>
  <si>
    <t>VALOR MÍNIMO DE VENDA</t>
  </si>
  <si>
    <t>Lucro Planejado</t>
  </si>
  <si>
    <t>Margem Anterior</t>
  </si>
  <si>
    <t>Valor Sugerido</t>
  </si>
  <si>
    <t>Valor Anterior</t>
  </si>
  <si>
    <t>Mantém Margem</t>
  </si>
  <si>
    <t>Margem %</t>
  </si>
  <si>
    <t>Peso Bruto</t>
  </si>
  <si>
    <t>Peso Bruto Total</t>
  </si>
  <si>
    <t>Peso Bruto Rendimento</t>
  </si>
  <si>
    <t>Peso Líquido</t>
  </si>
  <si>
    <t>Peso Líquido Total</t>
  </si>
  <si>
    <t>Peso Líquido Rendimento</t>
  </si>
  <si>
    <t>Ordem</t>
  </si>
</sst>
</file>

<file path=xl/styles.xml><?xml version="1.0" encoding="utf-8"?>
<styleSheet xmlns="http://schemas.openxmlformats.org/spreadsheetml/2006/main">
  <numFmts count="18">
    <numFmt formatCode="General" numFmtId="164"/>
    <numFmt formatCode="General" numFmtId="165"/>
    <numFmt formatCode="#,##0.00" numFmtId="166"/>
    <numFmt formatCode="#,##0" numFmtId="167"/>
    <numFmt formatCode="&quot;R$&quot;#,##0.00_);-&quot;R$&quot;#,##0.00" numFmtId="168"/>
    <numFmt formatCode="&quot;R$&quot;#,##0.00_);-&quot;R$&quot;#,##0.00" numFmtId="169"/>
    <numFmt formatCode="#,##0.000" numFmtId="170"/>
    <numFmt formatCode="&quot;R$&quot; #,##0.00_);[Red]-&quot;R$&quot; #,##0.00" numFmtId="171"/>
    <numFmt formatCode="#,##0.0##" numFmtId="172"/>
    <numFmt formatCode="#,##0.00####" numFmtId="173"/>
    <numFmt formatCode="#,##0.0##" numFmtId="174"/>
    <numFmt formatCode="#,##0.0##" numFmtId="175"/>
    <numFmt formatCode="General" numFmtId="176"/>
    <numFmt formatCode="General" numFmtId="177"/>
    <numFmt formatCode="&quot;R$ &quot;#,##0.00_);&quot;-R$ &quot;#,##0.00" numFmtId="178"/>
    <numFmt formatCode="&quot;R$ &quot;#,##0.00_);&quot;-R$ &quot;#,##0.00" numFmtId="179"/>
    <numFmt formatCode="&quot;R$&quot;#,##0.00_);-&quot;R$&quot;#,##0.00" numFmtId="180"/>
    <numFmt formatCode="0.000" numFmtId="181"/>
  </numFmts>
  <fonts count="8">
    <font>
      <sz val="11"/>
      <name val="Calibri"/>
      <charset val="1"/>
    </font>
    <font>
      <color rgb="FF000000"/>
      <sz val="11"/>
      <name val="Calibri"/>
      <charset val="1"/>
    </font>
    <font>
      <color rgb="FF000000"/>
      <sz val="10"/>
      <name val="Arial"/>
      <charset val="1"/>
    </font>
    <font>
      <sz val="10"/>
      <name val="Arial"/>
      <charset val="1"/>
    </font>
    <font>
      <sz val="11"/>
      <name val="Calibri"/>
      <charset val="1"/>
    </font>
    <font>
      <color rgb="FF000000"/>
      <sz val="8"/>
      <name val="Tahoma"/>
      <charset val="1"/>
      <b/>
    </font>
    <font>
      <color rgb="FF000000"/>
      <sz val="8"/>
      <name val="Tahoma"/>
      <charset val="1"/>
    </font>
    <font>
      <color rgb="FF000000"/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8E1D8"/>
        <bgColor rgb="FFC8E1D8"/>
      </patternFill>
    </fill>
    <fill>
      <patternFill patternType="solid">
        <fgColor rgb="FFE0D6D3"/>
        <bgColor rgb="FFE0D6D3"/>
      </patternFill>
    </fill>
    <fill>
      <patternFill patternType="solid">
        <fgColor rgb="FFFAFAF0"/>
        <bgColor rgb="FFFAFAF0"/>
      </patternFill>
    </fill>
    <fill>
      <patternFill patternType="solid">
        <fgColor rgb="FFCCCCFF"/>
        <bgColor rgb="FFCCCCFF"/>
      </patternFill>
    </fill>
    <fill>
      <patternFill patternType="solid">
        <fgColor rgb="FFCCEDFF"/>
        <bgColor rgb="FFCCEDFF"/>
      </patternFill>
    </fill>
    <fill>
      <patternFill patternType="solid">
        <fgColor rgb="FFCC7ACC"/>
        <bgColor rgb="FFCC7ACC"/>
      </patternFill>
    </fill>
    <fill>
      <patternFill patternType="solid">
        <fgColor rgb="FF92D050"/>
        <bgColor rgb="FF92D050"/>
      </patternFill>
    </fill>
    <fill>
      <patternFill patternType="solid">
        <fgColor rgb="FFE6EFF6"/>
        <bgColor rgb="FFE6EFF6"/>
      </patternFill>
    </fill>
    <fill>
      <patternFill patternType="solid">
        <fgColor rgb="FFFFC000"/>
        <bgColor rgb="FFFFC000"/>
      </patternFill>
    </fill>
  </fills>
  <borders count="32">
    <border>
      <left/>
      <right/>
      <top/>
      <bottom/>
      <diagonal/>
    </border>
    <border>
      <left/>
      <right/>
      <top/>
      <bottom style="thin">
        <color rgb="FFBDB1B7"/>
      </bottom>
      <diagonal/>
    </border>
    <border>
      <left/>
      <right style="none"/>
      <top/>
      <bottom style="thin">
        <color rgb="FFBDB1B7"/>
      </bottom>
      <diagonal/>
    </border>
    <border>
      <left style="none"/>
      <right style="none"/>
      <top/>
      <bottom style="thin">
        <color rgb="FFBDB1B7"/>
      </bottom>
      <diagonal/>
    </border>
    <border>
      <left style="none"/>
      <right/>
      <top/>
      <bottom style="thin">
        <color rgb="FFBDB1B7"/>
      </bottom>
      <diagonal/>
    </border>
    <border>
      <left/>
      <right/>
      <top/>
      <bottom/>
      <diagonal/>
    </border>
    <border>
      <left style="thin">
        <color rgb="FFBDB1B7"/>
      </left>
      <right style="thin">
        <color rgb="FFBDB1B7"/>
      </right>
      <top style="thin">
        <color rgb="FFBDB1B7"/>
      </top>
      <bottom style="thin">
        <color rgb="FFBDB1B7"/>
      </bottom>
      <diagonal/>
    </border>
    <border>
      <left style="thin">
        <color rgb="FFBDB1B7"/>
      </left>
      <right/>
      <top style="thin">
        <color rgb="FFBDB1B7"/>
      </top>
      <bottom style="thin">
        <color rgb="FFBDB1B7"/>
      </bottom>
      <diagonal/>
    </border>
    <border>
      <left style="thin">
        <color rgb="FFBDB1B7"/>
      </left>
      <right style="thin">
        <color rgb="FFBDB1B7"/>
      </right>
      <top/>
      <bottom style="thin">
        <color rgb="FFBDB1B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DB1B7"/>
      </left>
      <right style="thin">
        <color rgb="FFBDB1B7"/>
      </right>
      <top/>
      <bottom/>
      <diagonal/>
    </border>
    <border>
      <left style="thin">
        <color rgb="FFC4CFBD"/>
      </left>
      <right style="thin">
        <color rgb="FFC4CFBD"/>
      </right>
      <top style="thin">
        <color rgb="FFBDB1B7"/>
      </top>
      <bottom style="thin">
        <color rgb="FFC4CFBD"/>
      </bottom>
      <diagonal/>
    </border>
    <border>
      <left style="thin">
        <color rgb="FFC4CFBD"/>
      </left>
      <right/>
      <top style="thin">
        <color rgb="FFBDB1B7"/>
      </top>
      <bottom style="thin">
        <color rgb="FFC4CFBD"/>
      </bottom>
      <diagonal/>
    </border>
    <border>
      <left style="thin">
        <color rgb="FFBDB1B7"/>
      </left>
      <right/>
      <top style="thin">
        <color rgb="FFBDB1B7"/>
      </top>
      <bottom style="thin">
        <color rgb="FFBDB1B7"/>
      </bottom>
      <diagonal/>
    </border>
    <border>
      <left style="thin">
        <color rgb="FFC4CFBD"/>
      </left>
      <right/>
      <top style="thin">
        <color rgb="FFBDB1B7"/>
      </top>
      <bottom style="thin">
        <color rgb="FFC4CFBD"/>
      </bottom>
      <diagonal/>
    </border>
    <border>
      <left/>
      <right/>
      <top/>
      <bottom/>
      <diagonal/>
    </border>
    <border>
      <left style="thin">
        <color rgb="FFC4CFBD"/>
      </left>
      <right/>
      <top style="thin">
        <color rgb="FFBDB1B7"/>
      </top>
      <bottom/>
      <diagonal/>
    </border>
    <border>
      <left style="thin">
        <color rgb="FFC4CFBD"/>
      </left>
      <right style="thin">
        <color rgb="FFC4CFBD"/>
      </right>
      <top/>
      <bottom/>
      <diagonal/>
    </border>
    <border>
      <left style="thin">
        <color rgb="FFC4CFBD"/>
      </left>
      <right style="thin">
        <color rgb="FFC4CFBD"/>
      </right>
      <top style="thin">
        <color rgb="FFBDB1B7"/>
      </top>
      <bottom/>
      <diagonal/>
    </border>
    <border>
      <left style="thin">
        <color rgb="FFC4CFBD"/>
      </left>
      <right/>
      <top style="thin">
        <color rgb="FFBDB1B7"/>
      </top>
      <bottom style="thin">
        <color rgb="FFC4CFBD"/>
      </bottom>
      <diagonal/>
    </border>
    <border>
      <left style="thin">
        <color rgb="FFC4CFBD"/>
      </left>
      <right style="thin">
        <color rgb="FFBDB1B7"/>
      </right>
      <top style="thin">
        <color rgb="FFBDB1B7"/>
      </top>
      <bottom/>
      <diagonal/>
    </border>
    <border>
      <left style="thin">
        <color rgb="FFBDB1B7"/>
      </left>
      <right/>
      <top style="thin">
        <color rgb="FFBDB1B7"/>
      </top>
      <bottom style="thin">
        <color rgb="FFC4CFBD"/>
      </bottom>
      <diagonal/>
    </border>
    <border>
      <left style="thin">
        <color rgb="FFC4CFBD"/>
      </left>
      <right style="thin">
        <color rgb="FFBDB1B7"/>
      </right>
      <top style="thin">
        <color rgb="FFBDB1B7"/>
      </top>
      <bottom style="thin">
        <color rgb="FFC4CFBD"/>
      </bottom>
      <diagonal/>
    </border>
    <border>
      <left style="thin">
        <color rgb="FFBDB1B7"/>
      </left>
      <right style="thin">
        <color rgb="FFC4CFBD"/>
      </right>
      <top style="thin">
        <color rgb="FFBDB1B7"/>
      </top>
      <bottom style="thin">
        <color rgb="FFC4CFBD"/>
      </bottom>
      <diagonal/>
    </border>
    <border>
      <left/>
      <right/>
      <top/>
      <bottom/>
      <diagonal/>
    </border>
    <border>
      <left style="thin">
        <color rgb="FFBDB1B7"/>
      </left>
      <right style="thin">
        <color rgb="FFC4CFBD"/>
      </right>
      <top style="thin">
        <color rgb="FFBDB1B7"/>
      </top>
      <bottom style="thin">
        <color rgb="FFBDB1B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C4CFBD"/>
      </top>
      <bottom/>
      <diagonal/>
    </border>
    <border>
      <left/>
      <right/>
      <top style="thin">
        <color rgb="FFBDB1B7"/>
      </top>
      <bottom/>
      <diagonal/>
    </border>
  </borders>
  <cellStyleXfs count="1">
    <xf borderId="0" fillId="0" fontId="0" numFmtId="0"/>
  </cellStyleXfs>
  <cellXfs count="74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1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1" numFmtId="165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" fontId="1" numFmtId="165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" fontId="1" numFmtId="165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1" numFmtId="165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2" fontId="1" numFmtId="165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4" fontId="1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4" fontId="1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2" fontId="2" numFmtId="165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5" fontId="5" numFmtId="4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6" fillId="5" fontId="5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7" fillId="5" fontId="5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5" fontId="5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9" fillId="5" fontId="5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5" fillId="5" fontId="5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5" fontId="5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0" fillId="3" fontId="5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1" fillId="3" fontId="5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2" fillId="3" fontId="5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1" fillId="0" fontId="6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6" fontId="6" numFmtId="49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6" fontId="7" numFmtId="49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6" fontId="6" numFmtId="166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4" fillId="6" fontId="6" numFmtId="167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6" fillId="5" fontId="5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5" fillId="5" fontId="5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6" fontId="7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6" fillId="6" fontId="7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5" fontId="5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7" fillId="3" fontId="5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8" fillId="5" fontId="5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6" fontId="7" numFmtId="170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7" fontId="6" numFmtId="166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6" fontId="6" numFmtId="167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6" fontId="6" numFmtId="171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8" fontId="6" numFmtId="171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9" fillId="3" fontId="5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0" fillId="8" fontId="6" numFmtId="171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9" fontId="6" numFmtId="17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6" fontId="6" numFmtId="17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1" fillId="6" fontId="6" numFmtId="17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10" fontId="6" numFmtId="17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11" fontId="6" numFmtId="173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12" fontId="6" numFmtId="171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2" fillId="12" fontId="6" numFmtId="171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3" fillId="2" fontId="6" numFmtId="17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1" fillId="2" fontId="6" numFmtId="171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4" fillId="2" fontId="6" numFmtId="171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5" fillId="6" fontId="6" numFmtId="171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4" fillId="6" fontId="6" numFmtId="175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6" fillId="10" fontId="5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6" fillId="0" fontId="2" numFmtId="176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7" fillId="5" fontId="5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1" fillId="6" fontId="6" numFmtId="167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8" fillId="2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9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9" fillId="0" fontId="6" numFmtId="177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8" fillId="0" fontId="6" numFmtId="17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8" fillId="0" fontId="6" numFmtId="17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0" fillId="0" fontId="6" numFmtId="18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17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9" fillId="0" fontId="6" numFmtId="17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0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9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1" fillId="0" fontId="6" numFmtId="17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1" fillId="0" fontId="6" numFmtId="17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0" fillId="0" fontId="6" numFmtId="18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8" fillId="0" fontId="6" numFmtId="181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BS5"/>
  <sheetViews>
    <sheetView workbookViewId="0" zoomScale="85" zoomScaleNormal="85" tabSelected="true" showZeros="true" showFormulas="false" showGridLines="false" showRowColHeaders="true">
      <selection sqref="J3" activeCell="J3"/>
    </sheetView>
  </sheetViews>
  <sheetFormatPr defaultColWidth="12.140625" customHeight="true" defaultRowHeight="15"/>
  <cols>
    <col max="1" min="1" style="1" width="9.5703125" customWidth="true"/>
    <col max="2" min="2" style="1" width="49.140625" customWidth="true"/>
    <col max="3" min="3" style="2" width="7.99609375" customWidth="true"/>
    <col max="4" min="4" style="2" width="6.7109375" customWidth="true"/>
    <col max="6" min="5" style="2" width="12.28515625" customWidth="true"/>
    <col max="7" min="7" style="2" width="11" customWidth="true"/>
    <col max="8" min="8" style="2" width="12.85546875" customWidth="true"/>
    <col max="9" min="9" style="2" width="10.5703125" customWidth="true"/>
    <col max="10" min="10" style="2" width="12.85546875" customWidth="true"/>
    <col max="11" min="11" style="2" width="9.85546875" customWidth="true"/>
    <col max="13" min="12" style="2" width="12.28515625" customWidth="true"/>
    <col max="14" min="14" style="2" width="30.140625" customWidth="true"/>
    <col max="15" min="15" style="2" width="3.99609375" customWidth="true"/>
    <col max="17" min="16" style="2" width="21.5703125" customWidth="true"/>
    <col max="18" min="18" style="2" width="14.7109375" customWidth="true"/>
    <col max="19" min="19" style="2" width="23.140625" customWidth="true"/>
    <col max="20" min="20" style="2" width="3.140625" customWidth="true"/>
    <col max="21" min="21" style="2" width="24.7109375" customWidth="true"/>
    <col max="22" min="22" style="2" width="3.140625" customWidth="true"/>
    <col max="23" min="23" style="2" width="12.140625" customWidth="true"/>
    <col max="26" min="24" style="2" width="6.7109375" customWidth="true"/>
    <col max="27" min="27" style="2" width="7.99609375" customWidth="true"/>
    <col max="28" min="28" style="2" width="6.7109375" customWidth="true"/>
    <col max="29" min="29" style="2" width="15.28515625" customWidth="true"/>
    <col max="30" min="30" style="2" width="17.5703125" customWidth="true"/>
    <col max="31" min="31" style="2" width="3.99609375" customWidth="true"/>
    <col max="34" min="32" style="2" width="14.42578125" customWidth="true"/>
    <col max="35" min="35" style="2" width="15.28515625" customWidth="true"/>
    <col max="36" min="36" style="2" width="3.99609375" customWidth="true"/>
    <col max="37" min="37" style="2" width="16.85546875" customWidth="true"/>
    <col max="38" min="38" style="2" width="3.99609375" customWidth="true"/>
    <col max="39" min="39" style="2" width="14.5703125" customWidth="true"/>
    <col max="41" min="40" style="2" width="12" customWidth="true"/>
    <col max="42" min="42" style="2" width="13.140625" customWidth="true"/>
    <col max="43" min="43" style="2" width="12" customWidth="true"/>
    <col max="44" min="44" style="2" width="14.140625" customWidth="true"/>
    <col max="45" min="45" style="2" width="17.140625" customWidth="true"/>
    <col max="46" min="46" style="2" width="22.85546875" customWidth="true"/>
    <col max="47" min="47" style="2" width="20.85546875" customWidth="true"/>
    <col max="48" min="48" style="2" width="15.85546875" customWidth="true"/>
    <col max="49" min="49" style="2" width="17.42578125" customWidth="true"/>
    <col max="50" min="50" style="2" width="12.7109375" customWidth="true"/>
    <col max="51" min="51" style="2" width="13.42578125" customWidth="true"/>
    <col max="52" min="52" style="2" width="14.5703125" customWidth="true"/>
    <col max="53" min="53" style="2" width="13.42578125" customWidth="true"/>
    <col max="54" min="54" style="2" width="31.5703125" customWidth="true"/>
    <col max="55" min="55" style="2" width="18.7109375" customWidth="true"/>
    <col max="56" min="56" style="2" width="16.42578125" customWidth="true"/>
    <col max="57" min="57" style="2" width="14.42578125" customWidth="true"/>
    <col max="58" min="58" style="2" width="16.140625" customWidth="true"/>
    <col max="59" min="59" style="2" width="14.5703125" customWidth="true"/>
    <col max="60" min="60" style="2" width="10" customWidth="true"/>
    <col max="61" min="61" style="2" width="13.28515625" customWidth="true"/>
    <col max="62" min="62" style="2" width="12.28515625" customWidth="true"/>
    <col max="63" min="63" style="2" width="2.5703125" customWidth="true" hidden="true"/>
    <col max="65" min="64" style="3" width="14.85546875" customWidth="true" hidden="true"/>
    <col max="66" min="66" style="3" width="19.7109375" customWidth="true" hidden="true"/>
    <col max="67" min="67" style="3" width="14.5703125" customWidth="true" hidden="true"/>
    <col max="68" min="68" style="3" width="16.5703125" customWidth="true" hidden="true"/>
    <col max="69" min="69" style="3" width="22.140625" customWidth="true" hidden="true"/>
    <col max="70" min="70" style="3" width="2.42578125" customWidth="true"/>
    <col max="73" min="71" style="3" width="14.5703125" customWidth="true"/>
  </cols>
  <sheetData>
    <row r="1" customFormat="true" s="4">
      <c r="A1" s="5" t="s">
        <v>0</v>
      </c>
      <c r="B1" s="5"/>
      <c r="C1" s="6"/>
      <c r="D1" s="6"/>
      <c r="E1" s="6"/>
      <c r="F1" s="6"/>
      <c r="G1" s="7" t="s">
        <v>1</v>
      </c>
      <c r="H1" s="7"/>
      <c r="I1" s="7"/>
      <c r="J1" s="7"/>
      <c r="K1" s="7"/>
      <c r="L1" s="7"/>
      <c r="M1" s="7"/>
      <c r="N1" s="7"/>
      <c r="O1" s="7"/>
      <c r="P1" s="7" t="s">
        <v>2</v>
      </c>
      <c r="Q1" s="7"/>
      <c r="R1" s="7"/>
      <c r="S1" s="7"/>
      <c r="W1" s="6" t="s">
        <v>3</v>
      </c>
      <c r="X1" s="6"/>
      <c r="Y1" s="6"/>
      <c r="Z1" s="6"/>
      <c r="AA1" s="6"/>
      <c r="AB1" s="6"/>
      <c r="AC1" s="6"/>
      <c r="AD1" s="6"/>
      <c r="AF1" s="8" t="s">
        <v>4</v>
      </c>
      <c r="AG1" s="8" t="s">
        <v>4</v>
      </c>
      <c r="AH1" s="8"/>
      <c r="AI1" s="8"/>
      <c r="AK1" s="6" t="s">
        <v>5</v>
      </c>
      <c r="AL1" s="9"/>
      <c r="AM1" s="6" t="s">
        <v>6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10"/>
      <c r="BC1" s="11"/>
      <c r="BD1" s="11"/>
      <c r="BE1" s="12" t="s">
        <v>7</v>
      </c>
      <c r="BF1" s="13"/>
      <c r="BG1" s="13"/>
      <c r="BH1" s="13"/>
      <c r="BI1" s="13"/>
      <c r="BJ1" s="13"/>
      <c r="BL1" s="14" t="s">
        <v>8</v>
      </c>
      <c r="BM1" s="14" t="s">
        <v>8</v>
      </c>
      <c r="BN1" s="14"/>
      <c r="BO1" s="14"/>
      <c r="BP1" s="14"/>
      <c r="BQ1" s="14"/>
    </row>
    <row r="2" ht="15" customFormat="true" s="4">
      <c r="A2" s="15" t="s">
        <v>9</v>
      </c>
      <c r="B2" s="15" t="s">
        <v>10</v>
      </c>
      <c r="C2" s="16" t="s">
        <v>11</v>
      </c>
      <c r="D2" s="16" t="s">
        <v>12</v>
      </c>
      <c r="E2" s="16" t="s">
        <v>13</v>
      </c>
      <c r="F2" s="17" t="s">
        <v>14</v>
      </c>
      <c r="G2" s="18" t="s">
        <v>15</v>
      </c>
      <c r="H2" s="18" t="s">
        <v>16</v>
      </c>
      <c r="I2" s="18" t="s">
        <v>17</v>
      </c>
      <c r="J2" s="18" t="s">
        <v>18</v>
      </c>
      <c r="K2" s="18" t="s">
        <v>19</v>
      </c>
      <c r="L2" s="19" t="s">
        <v>20</v>
      </c>
      <c r="M2" s="20" t="s">
        <v>21</v>
      </c>
      <c r="N2" s="21" t="s">
        <v>22</v>
      </c>
      <c r="O2" s="22"/>
      <c r="P2" s="18" t="s">
        <v>23</v>
      </c>
      <c r="Q2" s="18" t="s">
        <v>24</v>
      </c>
      <c r="R2" s="18" t="s">
        <v>25</v>
      </c>
      <c r="S2" s="18" t="s">
        <v>14</v>
      </c>
      <c r="T2" s="23"/>
      <c r="U2" s="18" t="s">
        <v>26</v>
      </c>
      <c r="V2" s="23"/>
      <c r="W2" s="16" t="s">
        <v>27</v>
      </c>
      <c r="X2" s="16" t="s">
        <v>28</v>
      </c>
      <c r="Y2" s="16" t="s">
        <v>29</v>
      </c>
      <c r="Z2" s="16" t="s">
        <v>30</v>
      </c>
      <c r="AA2" s="16" t="s">
        <v>11</v>
      </c>
      <c r="AB2" s="16" t="s">
        <v>12</v>
      </c>
      <c r="AC2" s="16" t="s">
        <v>31</v>
      </c>
      <c r="AD2" s="16" t="s">
        <v>32</v>
      </c>
      <c r="AE2" s="24"/>
      <c r="AF2" s="18" t="s">
        <v>33</v>
      </c>
      <c r="AG2" s="18" t="s">
        <v>34</v>
      </c>
      <c r="AH2" s="18" t="s">
        <v>35</v>
      </c>
      <c r="AI2" s="18" t="s">
        <v>36</v>
      </c>
      <c r="AJ2" s="24"/>
      <c r="AK2" s="16" t="s">
        <v>37</v>
      </c>
      <c r="AL2" s="24"/>
      <c r="AM2" s="16" t="s">
        <v>38</v>
      </c>
      <c r="AN2" s="16" t="s">
        <v>39</v>
      </c>
      <c r="AO2" s="16" t="s">
        <v>40</v>
      </c>
      <c r="AP2" s="16" t="s">
        <v>41</v>
      </c>
      <c r="AQ2" s="16" t="s">
        <v>42</v>
      </c>
      <c r="AR2" s="16" t="s">
        <v>43</v>
      </c>
      <c r="AS2" s="16" t="s">
        <v>44</v>
      </c>
      <c r="AT2" s="16" t="s">
        <v>45</v>
      </c>
      <c r="AU2" s="16" t="s">
        <v>46</v>
      </c>
      <c r="AV2" s="16" t="s">
        <v>47</v>
      </c>
      <c r="AW2" s="16" t="s">
        <v>48</v>
      </c>
      <c r="AX2" s="16" t="s">
        <v>49</v>
      </c>
      <c r="AY2" s="16" t="s">
        <v>50</v>
      </c>
      <c r="AZ2" s="16" t="s">
        <v>51</v>
      </c>
      <c r="BA2" s="16" t="s">
        <v>52</v>
      </c>
      <c r="BB2" s="16" t="s">
        <v>53</v>
      </c>
      <c r="BC2" s="16" t="s">
        <v>54</v>
      </c>
      <c r="BD2" s="16" t="s">
        <v>55</v>
      </c>
      <c r="BE2" s="16" t="s">
        <v>56</v>
      </c>
      <c r="BF2" s="16" t="s">
        <v>57</v>
      </c>
      <c r="BG2" s="16" t="s">
        <v>58</v>
      </c>
      <c r="BH2" s="16" t="s">
        <v>59</v>
      </c>
      <c r="BI2" s="16" t="s">
        <v>13</v>
      </c>
      <c r="BJ2" s="16" t="s">
        <v>14</v>
      </c>
      <c r="BK2" s="25"/>
      <c r="BL2" s="16" t="s">
        <v>60</v>
      </c>
      <c r="BM2" s="16" t="s">
        <v>61</v>
      </c>
      <c r="BN2" s="16" t="s">
        <v>62</v>
      </c>
      <c r="BO2" s="16" t="s">
        <v>63</v>
      </c>
      <c r="BP2" s="16" t="s">
        <v>64</v>
      </c>
      <c r="BQ2" s="16" t="s">
        <v>65</v>
      </c>
      <c r="BS2" s="16" t="s">
        <v>66</v>
      </c>
    </row>
    <row r="3" customHeight="true" ht="16.5" customFormat="true" s="3">
      <c r="A3" s="26" t="str">
        <f>FIELD("CODPRODUTO")</f>
      </c>
      <c r="B3" s="27" t="str">
        <f>FIELD("DESCRICAO")</f>
      </c>
      <c r="C3" s="28" t="str">
        <f>FIELD("QTDADEPECA_SUBUNIDADE")</f>
      </c>
      <c r="D3" s="29" t="str">
        <f>FIELD("NF_UNIDADE")</f>
      </c>
      <c r="E3" s="30" t="str">
        <f>FIELD("VALOR_COMPRA")</f>
      </c>
      <c r="F3" s="31" t="str">
        <f>C3*E3</f>
      </c>
      <c r="G3" s="32" t="str">
        <f>FIELD("VDESC")</f>
      </c>
      <c r="H3" s="32" t="str">
        <f>FIELD("CALC_VDESC_MANUAL")</f>
      </c>
      <c r="I3" s="32" t="str">
        <f>FIELD("VOUTRO")</f>
      </c>
      <c r="J3" s="32" t="str">
        <f>FIELD("CALC_VOUTRO_MANUAL")</f>
      </c>
      <c r="K3" s="32" t="str">
        <f>FIELD("NF_VFRETE")</f>
      </c>
      <c r="L3" s="32" t="str">
        <f>FIELD("NF_VICMSST")</f>
      </c>
      <c r="M3" s="33" t="str">
        <f>FIELD("NF_IPI_VIPI")</f>
      </c>
      <c r="N3" s="34" t="str">
        <f>I3+K3+L3+M3+J3-G3-H3</f>
      </c>
      <c r="O3" s="35"/>
      <c r="P3" s="32" t="str">
        <f>FIELD("CALC_VFRETE_CTE")</f>
      </c>
      <c r="Q3" s="32" t="str">
        <f>FIELD("CALC_PDIFAL")</f>
      </c>
      <c r="R3" s="32" t="str">
        <f>Q3*(F3+N3)/100</f>
      </c>
      <c r="S3" s="36" t="str">
        <f>P3+R3</f>
      </c>
      <c r="T3" s="35"/>
      <c r="U3" s="36" t="str">
        <f>N3+S3</f>
      </c>
      <c r="V3" s="35"/>
      <c r="W3" s="37" t="str">
        <f>FIELD("RENDIMENTO")</f>
      </c>
      <c r="X3" s="37" t="str">
        <f>FIELD("COMP_RENDIMENTO")</f>
      </c>
      <c r="Y3" s="37" t="str">
        <f>FIELD("LARG_RENDIMENTO")</f>
      </c>
      <c r="Z3" s="37" t="str">
        <f>FIELD("ESPESSURA_RENDIMENTO")</f>
      </c>
      <c r="AA3" s="38" t="str">
        <f>W3*C3</f>
      </c>
      <c r="AB3" s="39" t="str">
        <f>FIELD("UNIDADE")</f>
      </c>
      <c r="AC3" s="40" t="str">
        <f>(F3+U3)</f>
      </c>
      <c r="AD3" s="41" t="str">
        <f>(AC3/AA3)</f>
      </c>
      <c r="AE3" s="42"/>
      <c r="AF3" s="41" t="str">
        <f>FIELD("TEM_CUSTO_MEDIO")</f>
      </c>
      <c r="AG3" s="41" t="str">
        <f>FIELD("CALC_VANTERIOR_CUSTO")</f>
      </c>
      <c r="AH3" s="43" t="str">
        <f>FIELD("CALC_QANTERIOR_ESTOQUE")</f>
      </c>
      <c r="AI3" s="43" t="str">
        <f>(AG3*AH3)+(AD3*AA3)</f>
      </c>
      <c r="AJ3" s="42"/>
      <c r="AK3" s="44" t="str">
        <f>IF((AF3="S"),AI3,AD3)</f>
      </c>
      <c r="AL3" s="42"/>
      <c r="AM3" s="45" t="str">
        <f>FIELD("CALC_PVENDA_DESCONTO")</f>
      </c>
      <c r="AN3" s="45" t="str">
        <f>FIELD("CALC_PVENDA_PERDA_PRODUCAO")</f>
      </c>
      <c r="AO3" s="45" t="str">
        <f>FIELD("CALC_PVENDA_IMPOSTOS")</f>
      </c>
      <c r="AP3" s="45" t="str">
        <f>FIELD("CALC_PVENDA_OUTRO")</f>
      </c>
      <c r="AQ3" s="45" t="str">
        <f>FIELD("CALC_PVENDA_CUSTO_FIXO")</f>
      </c>
      <c r="AR3" s="45" t="str">
        <f>FIELD("CALC_PVENDA_CUSTO_VARIAVEL")</f>
      </c>
      <c r="AS3" s="45" t="str">
        <f>FIELD("CALC_PVENDA_CUSTO_FINANCEIRO")</f>
      </c>
      <c r="AT3" s="45" t="str">
        <f>FIELD("CALC_PVENDA_COMISSAO_REP")</f>
      </c>
      <c r="AU3" s="45" t="str">
        <f>FIELD("CALC_PVENDA_COMISSAO_FUN")</f>
      </c>
      <c r="AV3" s="45" t="str">
        <f>FIELD("CALC_PVENDA_COMISSAO_AGENCIA")</f>
      </c>
      <c r="AW3" s="45" t="str">
        <f>FIELD("CALC_PVENDA_COMISSAO_PRODUCAO")</f>
      </c>
      <c r="AX3" s="46" t="str">
        <f>FIELD("CALC_PVENDA_FRETE")</f>
      </c>
      <c r="AY3" s="45" t="str">
        <f>SUM(AN3:AX3)+AZ3</f>
      </c>
      <c r="AZ3" s="47" t="str">
        <f>FIELD("CALC_PVENDA_LUCRO_DESEJADO")</f>
      </c>
      <c r="BA3" s="48" t="str">
        <f>(100/(100-AY3))</f>
      </c>
      <c r="BB3" s="49" t="str">
        <f>AK3*BA3</f>
      </c>
      <c r="BC3" s="50" t="str">
        <f>BJ3-BB3</f>
      </c>
      <c r="BD3" s="51" t="str">
        <f>FIELD("CALC_PMARGEM_CONTRIBUICAO")</f>
      </c>
      <c r="BE3" s="52" t="str">
        <f>BB3*(1+(BD3/100))</f>
      </c>
      <c r="BF3" s="53" t="str">
        <f>FIELD("CALC_VALOR_ORIGINAL")</f>
      </c>
      <c r="BG3" s="54" t="str">
        <f>FIELD("TEM_MARGEM_FIXA_CONTIBUICAO")</f>
      </c>
      <c r="BH3" s="55" t="str">
        <f>IF((BG3="S"),BD3,(((BI3/AK3)-1)*100))</f>
      </c>
      <c r="BI3" s="56" t="str">
        <f>IF((BG3="S"),AK3*(1+(BH3/100)),BF3)</f>
      </c>
      <c r="BJ3" s="30" t="str">
        <f>BI3*AA3</f>
      </c>
      <c r="BK3" s="57"/>
      <c r="BL3" s="39" t="str">
        <f>FIELD("CALC_QPESO_BRUTO_TOTAL")</f>
      </c>
      <c r="BM3" s="29" t="str">
        <f>BL3*C3</f>
      </c>
      <c r="BN3" s="58" t="str">
        <f>BM3*AA3</f>
      </c>
      <c r="BO3" s="59" t="str">
        <f>FIELD("CALC_QPESO_LIQUIDO_TOTAL")</f>
      </c>
      <c r="BP3" s="29" t="str">
        <f>BO3*C3</f>
      </c>
      <c r="BQ3" s="30" t="str">
        <f>BP3/AA3</f>
      </c>
      <c r="BS3" s="60" t="str">
        <f>ROW(A3)-2</f>
      </c>
    </row>
    <row r="4" ht="15" customFormat="true" s="3">
      <c r="A4" s="61"/>
      <c r="B4" s="61"/>
      <c r="C4" s="62" t="str">
        <f>SUBTOTAL(9,RANGE(C$3))</f>
      </c>
      <c r="E4" s="63"/>
      <c r="F4" s="64" t="str">
        <f>SUBTOTAL(9,RANGE(F$3))</f>
      </c>
      <c r="G4" s="65" t="str">
        <f>SUBTOTAL(9,RANGE(G$3))</f>
      </c>
      <c r="H4" s="65" t="str">
        <f>SUBTOTAL(9,RANGE(H$3))</f>
      </c>
      <c r="I4" s="65" t="str">
        <f>SUBTOTAL(9,RANGE(I$3))</f>
      </c>
      <c r="J4" s="65" t="str">
        <f>SUBTOTAL(9,RANGE(J$3))</f>
      </c>
      <c r="K4" s="65" t="str">
        <f>SUBTOTAL(9,RANGE(K$3))</f>
      </c>
      <c r="L4" s="65" t="str">
        <f>SUBTOTAL(9,RANGE(L$3))</f>
      </c>
      <c r="M4" s="65" t="str">
        <f>SUBTOTAL(9,RANGE(M$3))</f>
      </c>
      <c r="N4" s="66"/>
      <c r="O4" s="66"/>
      <c r="P4" s="67"/>
      <c r="Q4" s="67"/>
      <c r="R4" s="67"/>
      <c r="S4" s="66" t="str">
        <f>SUBTOTAL(9,RANGE(S$3))</f>
      </c>
      <c r="T4" s="66"/>
      <c r="U4" s="66"/>
      <c r="V4" s="66"/>
      <c r="W4" s="68"/>
      <c r="X4" s="68"/>
      <c r="Y4" s="68"/>
      <c r="Z4" s="68"/>
      <c r="AA4" s="68"/>
      <c r="AB4" s="68"/>
      <c r="AC4" s="69"/>
      <c r="AD4" s="69"/>
      <c r="AE4" s="66"/>
      <c r="AF4" s="68"/>
      <c r="AG4" s="68"/>
      <c r="AH4" s="4"/>
      <c r="AI4" s="4"/>
      <c r="AJ4" s="66"/>
      <c r="AK4" s="69"/>
      <c r="AL4" s="66"/>
      <c r="AM4" s="68"/>
      <c r="AN4" s="69"/>
      <c r="AO4" s="69"/>
      <c r="AP4" s="69"/>
      <c r="AQ4" s="69"/>
      <c r="AR4" s="69"/>
      <c r="AS4" s="69"/>
      <c r="AT4" s="69"/>
      <c r="AU4" s="69"/>
      <c r="AV4" s="69"/>
      <c r="AW4" s="68"/>
      <c r="AX4" s="68"/>
      <c r="AY4" s="68"/>
      <c r="AZ4" s="68"/>
      <c r="BA4" s="69"/>
      <c r="BB4" s="68"/>
      <c r="BC4" s="4"/>
      <c r="BD4" s="69"/>
      <c r="BE4" s="69"/>
      <c r="BF4" s="69"/>
      <c r="BG4" s="69"/>
      <c r="BH4" s="69"/>
      <c r="BI4" s="70"/>
      <c r="BJ4" s="71" t="str">
        <f>SUBTOTAL(9,RANGE(BJ$3))</f>
      </c>
      <c r="BL4" s="72" t="str">
        <f>SUBTOTAL(9,RANGE(BL$3))</f>
      </c>
      <c r="BM4" s="72"/>
      <c r="BN4" s="73" t="str">
        <f>SUBTOTAL(9,RANGE(BN$3))</f>
      </c>
      <c r="BO4" s="72" t="str">
        <f>SUBTOTAL(9,RANGE(BO$3))</f>
      </c>
      <c r="BP4" s="72"/>
      <c r="BQ4" s="73" t="str">
        <f>SUBTOTAL(9,RANGE(BQ$3))</f>
      </c>
    </row>
    <row r="5">
      <c r="AZ5" s="9"/>
    </row>
  </sheetData>
  <mergeCells>
    <mergeCell ref="A1:F1"/>
    <mergeCell ref="BL1:BQ1"/>
    <mergeCell ref="BE1:BJ1"/>
    <mergeCell ref="W1:AD1"/>
    <mergeCell ref="AF1:AI1"/>
    <mergeCell ref="AM1:BB1"/>
    <mergeCell ref="P1:S1"/>
    <mergeCell ref="G1:N1"/>
  </mergeCells>
  <pageSetup orientation="default" fitToHeight="0" fitToWidth="0" cellComments="none"/>
</worksheet>
</file>

<file path=docProps/core.xml><?xml version="1.0" encoding="utf-8"?>
<cp:coreProperties xmlns:xsi="http://www.w3.org/2001/XMLSchema-instance" xmlns:dcmitype="http://purl.org/dc/dcmitype/" xmlns:dcterms="http://purl.org/dc/terms/" xmlns:dc="http://purl.org/dc/elements/1.1/" xmlns:cp="http://schemas.openxmlformats.org/package/2006/metadata/core-properties">
  <cp:lastModifiedBy>Guilherme.Bez</cp:lastModifiedBy>
  <dcterms:modified xsi:type="dcterms:W3CDTF">2023-01-31T18:11:23.516Z</dcterms:modified>
</cp:coreProperties>
</file>