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13_ncr:1_{C73DB517-C39B-49C9-9C62-577543331C7B}" xr6:coauthVersionLast="36" xr6:coauthVersionMax="47" xr10:uidLastSave="{00000000-0000-0000-0000-000000000000}"/>
  <bookViews>
    <workbookView xWindow="0" yWindow="0" windowWidth="23040" windowHeight="9060" xr2:uid="{4C7C4313-6F8E-4EC6-B0D6-D8C7893B4103}"/>
  </bookViews>
  <sheets>
    <sheet name="Fornecedores" sheetId="5" r:id="rId1"/>
    <sheet name="Clientes" sheetId="6" r:id="rId2"/>
    <sheet name="Gráfico1" sheetId="7" r:id="rId3"/>
    <sheet name="Gráfico2" sheetId="9" r:id="rId4"/>
    <sheet name="Gráfico3" sheetId="12" r:id="rId5"/>
    <sheet name="Estoque" sheetId="1" r:id="rId6"/>
    <sheet name="NotaFiscal" sheetId="3" r:id="rId7"/>
    <sheet name="NotaFiscal (2)" sheetId="11" r:id="rId8"/>
  </sheets>
  <definedNames>
    <definedName name="DadosExternos_1" localSheetId="1" hidden="1">Clientes!$B$3:$L$13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" i="11" l="1"/>
  <c r="M42" i="11" s="1"/>
  <c r="J42" i="11"/>
  <c r="C42" i="11"/>
  <c r="L41" i="11"/>
  <c r="M41" i="11" s="1"/>
  <c r="J41" i="11"/>
  <c r="C41" i="11"/>
  <c r="L40" i="11"/>
  <c r="M40" i="11" s="1"/>
  <c r="J40" i="11"/>
  <c r="C40" i="11"/>
  <c r="L39" i="11"/>
  <c r="M39" i="11" s="1"/>
  <c r="J39" i="11"/>
  <c r="C39" i="11"/>
  <c r="L38" i="11"/>
  <c r="J38" i="11"/>
  <c r="C38" i="11"/>
  <c r="H23" i="11"/>
  <c r="A23" i="11"/>
  <c r="J21" i="11"/>
  <c r="G21" i="11"/>
  <c r="A21" i="11"/>
  <c r="L19" i="11"/>
  <c r="I19" i="11"/>
  <c r="B19" i="11"/>
  <c r="D12" i="11"/>
  <c r="C12" i="11"/>
  <c r="A12" i="11"/>
  <c r="B11" i="11"/>
  <c r="B10" i="11"/>
  <c r="M39" i="3"/>
  <c r="J38" i="3" l="1"/>
  <c r="J39" i="3"/>
  <c r="M40" i="3"/>
  <c r="M41" i="3"/>
  <c r="M42" i="3"/>
  <c r="J40" i="3"/>
  <c r="J41" i="3"/>
  <c r="J42" i="3"/>
  <c r="L40" i="3"/>
  <c r="L39" i="3"/>
  <c r="L41" i="3"/>
  <c r="L42" i="3"/>
  <c r="C39" i="3"/>
  <c r="D16" i="1"/>
  <c r="E16" i="1"/>
  <c r="F16" i="1"/>
  <c r="G16" i="1"/>
  <c r="J16" i="1"/>
  <c r="K16" i="1"/>
  <c r="N16" i="1"/>
  <c r="O16" i="1"/>
  <c r="D15" i="1"/>
  <c r="E15" i="1"/>
  <c r="F15" i="1"/>
  <c r="G15" i="1"/>
  <c r="J15" i="1"/>
  <c r="K15" i="1"/>
  <c r="N15" i="1"/>
  <c r="O15" i="1"/>
  <c r="D14" i="1"/>
  <c r="E14" i="1"/>
  <c r="F14" i="1"/>
  <c r="G14" i="1"/>
  <c r="J14" i="1"/>
  <c r="K14" i="1"/>
  <c r="N14" i="1"/>
  <c r="O14" i="1"/>
  <c r="D13" i="1"/>
  <c r="E13" i="1"/>
  <c r="F13" i="1"/>
  <c r="G13" i="1"/>
  <c r="J13" i="1"/>
  <c r="K13" i="1"/>
  <c r="N13" i="1"/>
  <c r="O13" i="1"/>
  <c r="C16" i="1"/>
  <c r="C14" i="1"/>
  <c r="C15" i="1"/>
  <c r="C13" i="1"/>
  <c r="H23" i="3"/>
  <c r="O5" i="1"/>
  <c r="O6" i="1"/>
  <c r="O7" i="1"/>
  <c r="O8" i="1"/>
  <c r="O11" i="1"/>
  <c r="N5" i="1"/>
  <c r="N6" i="1"/>
  <c r="N7" i="1"/>
  <c r="N8" i="1"/>
  <c r="N9" i="1"/>
  <c r="O9" i="1" s="1"/>
  <c r="N10" i="1"/>
  <c r="O10" i="1" s="1"/>
  <c r="N11" i="1"/>
  <c r="O4" i="1"/>
  <c r="N4" i="1"/>
  <c r="M5" i="1"/>
  <c r="M6" i="1"/>
  <c r="M7" i="1"/>
  <c r="M8" i="1"/>
  <c r="M9" i="1"/>
  <c r="M10" i="1"/>
  <c r="M11" i="1"/>
  <c r="M4" i="1"/>
  <c r="K5" i="1"/>
  <c r="K6" i="1"/>
  <c r="K7" i="1"/>
  <c r="K8" i="1"/>
  <c r="K9" i="1"/>
  <c r="K10" i="1"/>
  <c r="K11" i="1"/>
  <c r="K4" i="1"/>
  <c r="I5" i="1"/>
  <c r="I6" i="1"/>
  <c r="I7" i="1"/>
  <c r="I8" i="1"/>
  <c r="I9" i="1"/>
  <c r="I10" i="1"/>
  <c r="I11" i="1"/>
  <c r="I4" i="1"/>
  <c r="G5" i="1"/>
  <c r="G6" i="1"/>
  <c r="G7" i="1"/>
  <c r="G8" i="1"/>
  <c r="G9" i="1"/>
  <c r="G10" i="1"/>
  <c r="G11" i="1"/>
  <c r="G4" i="1"/>
  <c r="E5" i="1"/>
  <c r="E6" i="1"/>
  <c r="E7" i="1"/>
  <c r="E8" i="1"/>
  <c r="E9" i="1"/>
  <c r="E10" i="1"/>
  <c r="E11" i="1"/>
  <c r="E4" i="1"/>
  <c r="C40" i="3"/>
  <c r="C41" i="3"/>
  <c r="C42" i="3"/>
  <c r="C38" i="3"/>
  <c r="G21" i="3"/>
  <c r="A23" i="3"/>
  <c r="J21" i="3"/>
  <c r="I15" i="1" l="1"/>
  <c r="M15" i="1"/>
  <c r="I16" i="1"/>
  <c r="M16" i="1"/>
  <c r="I14" i="1"/>
  <c r="I13" i="1"/>
  <c r="M13" i="1"/>
  <c r="M14" i="1"/>
  <c r="D12" i="3"/>
  <c r="C12" i="3"/>
  <c r="A12" i="3"/>
  <c r="B11" i="3"/>
  <c r="A21" i="3"/>
  <c r="L19" i="3"/>
  <c r="I19" i="3"/>
  <c r="B19" i="3"/>
  <c r="B10" i="3"/>
  <c r="L38" i="3"/>
  <c r="M38" i="3"/>
  <c r="M38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6FB794-B3BF-4D86-9430-92204C6ABD70}" keepAlive="1" name="Consulta - clientes" description="Conexão com a consulta 'clientes' na pasta de trabalho." type="5" refreshedVersion="8" background="1" saveData="1">
    <dbPr connection="Provider=Microsoft.Mashup.OleDb.1;Data Source=$Workbook$;Location=clientes;Extended Properties=&quot;&quot;" command="SELECT * FROM [clientes]"/>
  </connection>
  <connection id="2" xr16:uid="{12DCDE21-2B0E-4352-8BED-A58D4FBFA7C1}" keepAlive="1" name="Consulta - clientes (2)" description="Conexão com a consulta 'clientes (2)' na pasta de trabalho." type="5" refreshedVersion="8" background="1" saveData="1">
    <dbPr connection="Provider=Microsoft.Mashup.OleDb.1;Data Source=$Workbook$;Location=&quot;clientes (2)&quot;;Extended Properties=&quot;&quot;" command="SELECT * FROM [clientes (2)]"/>
  </connection>
</connections>
</file>

<file path=xl/sharedStrings.xml><?xml version="1.0" encoding="utf-8"?>
<sst xmlns="http://schemas.openxmlformats.org/spreadsheetml/2006/main" count="347" uniqueCount="251">
  <si>
    <t>CONTROLE DE ESTOQUE</t>
  </si>
  <si>
    <t>Entrada de produtos</t>
  </si>
  <si>
    <t>Saída de produtos</t>
  </si>
  <si>
    <t>Código</t>
  </si>
  <si>
    <t>Quantidade</t>
  </si>
  <si>
    <t>Valor de compra</t>
  </si>
  <si>
    <t>Valor de venda</t>
  </si>
  <si>
    <t>CFOP</t>
  </si>
  <si>
    <t>CNPJ</t>
  </si>
  <si>
    <t>UF</t>
  </si>
  <si>
    <t>BAIRRO</t>
  </si>
  <si>
    <t>CEP</t>
  </si>
  <si>
    <t>São Paulo</t>
  </si>
  <si>
    <t>SP</t>
  </si>
  <si>
    <t>DATA DE RECEBIMENTO:</t>
  </si>
  <si>
    <t>IDENTIFICAÇÃO E ASSINATURA DO RECEBEDOR</t>
  </si>
  <si>
    <t>Chave de acesso</t>
  </si>
  <si>
    <t>Consulta de autenticidade no portal nacional da NF-e www.nfe.fazenda.gov.br/portal ou no site da Sefaz Autorizadora</t>
  </si>
  <si>
    <t xml:space="preserve">Natureza da operação                                                                                                                                              </t>
  </si>
  <si>
    <t>PROTOCOLO DE AUTORIZAÇÃO DE USO</t>
  </si>
  <si>
    <t>1111222220000 - 02/06/2020 13:12:50</t>
  </si>
  <si>
    <t>INSCRIÇÃO ESTADUAL</t>
  </si>
  <si>
    <t>INSCRIÇÃO ESTADUAL DO SUBST. TRIBUT.</t>
  </si>
  <si>
    <t>Destinatário / Remetente</t>
  </si>
  <si>
    <t>Nome / Razão social</t>
  </si>
  <si>
    <t>CNPJ / CPF</t>
  </si>
  <si>
    <t>Data da emissão</t>
  </si>
  <si>
    <t>Endereço</t>
  </si>
  <si>
    <t>Bairro / Distrito</t>
  </si>
  <si>
    <t>Data da saída</t>
  </si>
  <si>
    <t>Município</t>
  </si>
  <si>
    <t>Fone / Fax</t>
  </si>
  <si>
    <t>Inscrição Estadual</t>
  </si>
  <si>
    <t>Hora saída</t>
  </si>
  <si>
    <t>Cálculo do imposto</t>
  </si>
  <si>
    <t>Base de cálculo ICMS</t>
  </si>
  <si>
    <t>Valor do ICMS</t>
  </si>
  <si>
    <t>Base de cálculo ICMS ST</t>
  </si>
  <si>
    <t>Valor ICMS ST</t>
  </si>
  <si>
    <t>Valor Imp. Importação</t>
  </si>
  <si>
    <t>Valor do PIS</t>
  </si>
  <si>
    <t>Valor total dos produtos</t>
  </si>
  <si>
    <t>Valor do frete</t>
  </si>
  <si>
    <t>Valor do seguro</t>
  </si>
  <si>
    <t>Desconto</t>
  </si>
  <si>
    <t>Outras despesas</t>
  </si>
  <si>
    <t>Valor total do IPI</t>
  </si>
  <si>
    <t>Valor do Cofins</t>
  </si>
  <si>
    <t>Valor total da nota</t>
  </si>
  <si>
    <t>Transportador / Volumes transportados</t>
  </si>
  <si>
    <t>Frete por conta</t>
  </si>
  <si>
    <t>Código ANTT</t>
  </si>
  <si>
    <t>Placa do veículo</t>
  </si>
  <si>
    <t>Espécie</t>
  </si>
  <si>
    <t>Marca</t>
  </si>
  <si>
    <t>Numeração</t>
  </si>
  <si>
    <t>Peso bruto</t>
  </si>
  <si>
    <t>Peso líquido</t>
  </si>
  <si>
    <t>Dados dos produtos / serviços</t>
  </si>
  <si>
    <t>CÓDIGO PRODUTO</t>
  </si>
  <si>
    <t>DESCRIÇÃO DO PRODUTO</t>
  </si>
  <si>
    <t>UN.</t>
  </si>
  <si>
    <t>QUANT</t>
  </si>
  <si>
    <t>VALOR UNIT.</t>
  </si>
  <si>
    <t>VALOR TOTAL</t>
  </si>
  <si>
    <t>Dados adicionais Informações complementares</t>
  </si>
  <si>
    <t>Reservado ao fisco</t>
  </si>
  <si>
    <t>Impresso em</t>
  </si>
  <si>
    <t>Razão social</t>
  </si>
  <si>
    <t>CÓDIGO</t>
  </si>
  <si>
    <t>Inscrição estadual</t>
  </si>
  <si>
    <t>Rua</t>
  </si>
  <si>
    <t>Bairro</t>
  </si>
  <si>
    <t>Cidade</t>
  </si>
  <si>
    <t>Telefone</t>
  </si>
  <si>
    <t>Site</t>
  </si>
  <si>
    <t>E-mail</t>
  </si>
  <si>
    <t>95.492.575/0001-85</t>
  </si>
  <si>
    <t>13450-654</t>
  </si>
  <si>
    <t>Via Genova, 496</t>
  </si>
  <si>
    <t>Terras di Siena</t>
  </si>
  <si>
    <t>Santa Bárbara D'Oeste</t>
  </si>
  <si>
    <t>(19) 2885-5652</t>
  </si>
  <si>
    <t>90.912.633/0001-69</t>
  </si>
  <si>
    <t>14811-409</t>
  </si>
  <si>
    <t>Avenida Marcelino Alves de Azevedo, 630</t>
  </si>
  <si>
    <t>Jardim Esmeralda</t>
  </si>
  <si>
    <t>(16) 2905-7422</t>
  </si>
  <si>
    <t>Araraquara</t>
  </si>
  <si>
    <t>82.998.635/0001-94</t>
  </si>
  <si>
    <t>13408-108</t>
  </si>
  <si>
    <t>Rua Carlos Roberto Hoppe Fortinguerra, 297</t>
  </si>
  <si>
    <t>Santa Terezinha</t>
  </si>
  <si>
    <t>Piracicaba</t>
  </si>
  <si>
    <t>(19) 2669-9226</t>
  </si>
  <si>
    <t>CADASTRO DE FORNECEDORES</t>
  </si>
  <si>
    <t>Benedita Helena Elaine da Mata</t>
  </si>
  <si>
    <t>970.335.581-12</t>
  </si>
  <si>
    <t>33.966.418-6</t>
  </si>
  <si>
    <t>beneditahelenadamata@hotmail.con</t>
  </si>
  <si>
    <t>88359-301</t>
  </si>
  <si>
    <t>Dom Joaquim</t>
  </si>
  <si>
    <t>Brusque</t>
  </si>
  <si>
    <t>SC</t>
  </si>
  <si>
    <t>(47) 3557-8320</t>
  </si>
  <si>
    <t>(47) 99948-0927</t>
  </si>
  <si>
    <t>Oliver Diego Costa</t>
  </si>
  <si>
    <t>439.793.228-07</t>
  </si>
  <si>
    <t>24.605.401-3</t>
  </si>
  <si>
    <t>oliver_diego_costa@gmnail.com</t>
  </si>
  <si>
    <t>94425-160</t>
  </si>
  <si>
    <t>Estalagem</t>
  </si>
  <si>
    <t>Viamão</t>
  </si>
  <si>
    <t>RS</t>
  </si>
  <si>
    <t>(51) 2845-8316</t>
  </si>
  <si>
    <t>(51) 99846-0927</t>
  </si>
  <si>
    <t>Igor Benício Isaac Silva</t>
  </si>
  <si>
    <t>154.979.658-57</t>
  </si>
  <si>
    <t>10.401.620-6</t>
  </si>
  <si>
    <t>igor_silva@igi.com.br</t>
  </si>
  <si>
    <t>65058-182</t>
  </si>
  <si>
    <t>Cidade Operária</t>
  </si>
  <si>
    <t>São Luís</t>
  </si>
  <si>
    <t>MA</t>
  </si>
  <si>
    <t>(98) 2705-1012</t>
  </si>
  <si>
    <t>(98) 98512-3899</t>
  </si>
  <si>
    <t>Rita Isadora da Rosa</t>
  </si>
  <si>
    <t>337.752.950-03</t>
  </si>
  <si>
    <t>27.457.800-1</t>
  </si>
  <si>
    <t>59020-600</t>
  </si>
  <si>
    <t>Tirol</t>
  </si>
  <si>
    <t>Natal</t>
  </si>
  <si>
    <t>RN</t>
  </si>
  <si>
    <t>(84) 3574-2220</t>
  </si>
  <si>
    <t>(84) 99183-9274</t>
  </si>
  <si>
    <t>Elisa Priscila Regina da Paz</t>
  </si>
  <si>
    <t>051.811.223-37</t>
  </si>
  <si>
    <t>13.847.910-0</t>
  </si>
  <si>
    <t>elisa-dapaz76@aguabr.com.br</t>
  </si>
  <si>
    <t>68911-145</t>
  </si>
  <si>
    <t>Fazendinha</t>
  </si>
  <si>
    <t>Macapá</t>
  </si>
  <si>
    <t>AP</t>
  </si>
  <si>
    <t>(96) 2985-3718</t>
  </si>
  <si>
    <t>(96) 98207-8752</t>
  </si>
  <si>
    <t>Lucca Ruan Murilo Moura</t>
  </si>
  <si>
    <t>850.130.593-64</t>
  </si>
  <si>
    <t>23.206.181-6</t>
  </si>
  <si>
    <t>lucca_moura@bmalaw.com.br</t>
  </si>
  <si>
    <t>68905-623</t>
  </si>
  <si>
    <t>Perpétuo Socorro</t>
  </si>
  <si>
    <t>(96) 2554-1614</t>
  </si>
  <si>
    <t>(96) 98658-0770</t>
  </si>
  <si>
    <t>Isabela Patrícia Alves</t>
  </si>
  <si>
    <t>782.419.561-93</t>
  </si>
  <si>
    <t>13.023.502-7</t>
  </si>
  <si>
    <t>isabela_alves@sheilabenavente.com.br</t>
  </si>
  <si>
    <t>08474-191</t>
  </si>
  <si>
    <t>(11) 2762-2022</t>
  </si>
  <si>
    <t>(11) 99741-5597</t>
  </si>
  <si>
    <t>Maria Jaqueline Regina Moraes</t>
  </si>
  <si>
    <t>145.373.555-06</t>
  </si>
  <si>
    <t>25.788.928-0</t>
  </si>
  <si>
    <t>69900-092</t>
  </si>
  <si>
    <t>Centro</t>
  </si>
  <si>
    <t>Rio Branco</t>
  </si>
  <si>
    <t>AC</t>
  </si>
  <si>
    <t>(68) 2850-9122</t>
  </si>
  <si>
    <t>(68) 98398-1939</t>
  </si>
  <si>
    <t>Kamilly Pietra Lorena Assis</t>
  </si>
  <si>
    <t>184.857.723-00</t>
  </si>
  <si>
    <t>10.951.132-3</t>
  </si>
  <si>
    <t>kamilly-assis81@mantegassi.com</t>
  </si>
  <si>
    <t>41301-615</t>
  </si>
  <si>
    <t>Valéria</t>
  </si>
  <si>
    <t>Salvador</t>
  </si>
  <si>
    <t>BA</t>
  </si>
  <si>
    <t>(71) 2827-1146</t>
  </si>
  <si>
    <t>(71) 99743-7404</t>
  </si>
  <si>
    <t>Sebastiana Letícia Caroline Ramos</t>
  </si>
  <si>
    <t>314.997.267-16</t>
  </si>
  <si>
    <t>38.339.374-7</t>
  </si>
  <si>
    <t>sebastiana.leticia.ramos@deca.com.br</t>
  </si>
  <si>
    <t>06162-013</t>
  </si>
  <si>
    <t>Padroeira</t>
  </si>
  <si>
    <t>Osasco</t>
  </si>
  <si>
    <t>(11) 3515-6614</t>
  </si>
  <si>
    <t>(11) 98839-4713</t>
  </si>
  <si>
    <t>Inscrição Estadual / RG</t>
  </si>
  <si>
    <t>NOME</t>
  </si>
  <si>
    <t>CPF</t>
  </si>
  <si>
    <t>RG</t>
  </si>
  <si>
    <t>E-MAIL</t>
  </si>
  <si>
    <t>ENDEREÇO</t>
  </si>
  <si>
    <t>CIDADE</t>
  </si>
  <si>
    <t>ESTADO</t>
  </si>
  <si>
    <t>TELEFONE</t>
  </si>
  <si>
    <t>CELULAR</t>
  </si>
  <si>
    <t>Rua DJ - 018, 983</t>
  </si>
  <si>
    <t>Rua Professor Ernani Jaeger, 799</t>
  </si>
  <si>
    <t>Avenida Este, 406</t>
  </si>
  <si>
    <t>Avenida Deodoro da Fonseca, 370</t>
  </si>
  <si>
    <t>Rua Raimundo Gomes, 110</t>
  </si>
  <si>
    <t>Avenida Santa Teresinha, 477</t>
  </si>
  <si>
    <t>Rua Capitão da Meia Noite, 720</t>
  </si>
  <si>
    <t>Rua Rio Grande do Sul, 451</t>
  </si>
  <si>
    <t>Viela Fundo de Quintal, 213</t>
  </si>
  <si>
    <t>rita.darosa@officetectecnologia.com.br</t>
  </si>
  <si>
    <t>maria.moraes@vectrausinagem.com.br</t>
  </si>
  <si>
    <t>Conj. Hab. Castro Alves</t>
  </si>
  <si>
    <t>Av. Paulo Gonçalves da Silva, 362</t>
  </si>
  <si>
    <t>Produto</t>
  </si>
  <si>
    <t>Margem de lucro</t>
  </si>
  <si>
    <t>Preço de venda</t>
  </si>
  <si>
    <t>Data da venda</t>
  </si>
  <si>
    <t>Street Fighter 6</t>
  </si>
  <si>
    <t>Stellaris: Galactic Paragons</t>
  </si>
  <si>
    <t>Days Gone</t>
  </si>
  <si>
    <t>Star Wars Jedi: Survivor</t>
  </si>
  <si>
    <t>Hogwarts legacy</t>
  </si>
  <si>
    <t>Assassin´s Creed Mirage</t>
  </si>
  <si>
    <t>Movimentação</t>
  </si>
  <si>
    <t>Data do movimento</t>
  </si>
  <si>
    <t>Valor estoque</t>
  </si>
  <si>
    <t>Total compra</t>
  </si>
  <si>
    <t>Estoque</t>
  </si>
  <si>
    <t>Identificação</t>
  </si>
  <si>
    <t>QTDE</t>
  </si>
  <si>
    <t>Média de valores</t>
  </si>
  <si>
    <t>Soma de valores</t>
  </si>
  <si>
    <t>Maior valor</t>
  </si>
  <si>
    <t>Menor valor</t>
  </si>
  <si>
    <t>Data e hora atual</t>
  </si>
  <si>
    <t xml:space="preserve">Recebemos de </t>
  </si>
  <si>
    <t>, os produtos e serviços constantes da Nota Fiscal eletrônica</t>
  </si>
  <si>
    <t xml:space="preserve">indicada abaixo. </t>
  </si>
  <si>
    <t>3515 0353 8567 8400 1103 5500 1000 0279 9914 5205 7385</t>
  </si>
  <si>
    <t>Theo e Henry Games Ltda</t>
  </si>
  <si>
    <t>www.theoehenrygames.com.br</t>
  </si>
  <si>
    <t>vendas@theoehenrygames.com.br</t>
  </si>
  <si>
    <t>Space Games ME</t>
  </si>
  <si>
    <t>www.spacegames.com</t>
  </si>
  <si>
    <t>suporte@spacegames.com</t>
  </si>
  <si>
    <t>Loter PSP Locações Ltda</t>
  </si>
  <si>
    <t>www.loterlocacoes.com.br</t>
  </si>
  <si>
    <t>reservas@loterlocacoes.com.br</t>
  </si>
  <si>
    <t>GTA V: Premium Edition</t>
  </si>
  <si>
    <t>Aliens: Dark Descent</t>
  </si>
  <si>
    <r>
      <rPr>
        <b/>
        <sz val="12"/>
        <color theme="1"/>
        <rFont val="Calibri"/>
        <family val="2"/>
        <scheme val="minor"/>
      </rPr>
      <t>NF-e</t>
    </r>
    <r>
      <rPr>
        <sz val="12"/>
        <color theme="1"/>
        <rFont val="Calibri"/>
        <family val="2"/>
        <scheme val="minor"/>
      </rPr>
      <t xml:space="preserve">                                       Nº 000.000.000                  Série 000</t>
    </r>
  </si>
  <si>
    <r>
      <rPr>
        <b/>
        <sz val="14"/>
        <color theme="1"/>
        <rFont val="Calibri"/>
        <family val="2"/>
        <scheme val="minor"/>
      </rPr>
      <t xml:space="preserve">DANFE  </t>
    </r>
    <r>
      <rPr>
        <sz val="14"/>
        <color theme="1"/>
        <rFont val="Calibri"/>
        <family val="2"/>
        <scheme val="minor"/>
      </rPr>
      <t xml:space="preserve">                            Documento Auxiliar da Nota Fiscal Eletrônica                          0 - Entrada       1 - Saída                              Nº 000.027.999                  Série 001                                         Folha 1/1</t>
    </r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</si>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</sst>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Libre Barcode 128"/>
    </font>
    <font>
      <sz val="12"/>
      <color theme="1"/>
      <name val="Code 128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674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22" xfId="0" applyFont="1" applyBorder="1"/>
    <xf numFmtId="3" fontId="5" fillId="0" borderId="22" xfId="0" applyNumberFormat="1" applyFont="1" applyBorder="1" applyAlignment="1">
      <alignment horizontal="left"/>
    </xf>
    <xf numFmtId="0" fontId="5" fillId="0" borderId="23" xfId="0" applyFont="1" applyBorder="1"/>
    <xf numFmtId="0" fontId="6" fillId="0" borderId="22" xfId="0" applyFont="1" applyBorder="1"/>
    <xf numFmtId="0" fontId="6" fillId="0" borderId="23" xfId="0" applyFont="1" applyBorder="1"/>
    <xf numFmtId="0" fontId="6" fillId="2" borderId="22" xfId="0" applyFont="1" applyFill="1" applyBorder="1"/>
    <xf numFmtId="0" fontId="5" fillId="2" borderId="22" xfId="0" applyFont="1" applyFill="1" applyBorder="1"/>
    <xf numFmtId="0" fontId="6" fillId="0" borderId="0" xfId="0" applyFont="1"/>
    <xf numFmtId="0" fontId="5" fillId="0" borderId="24" xfId="0" applyFont="1" applyBorder="1"/>
    <xf numFmtId="0" fontId="5" fillId="2" borderId="22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25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center" vertical="center"/>
    </xf>
    <xf numFmtId="43" fontId="10" fillId="0" borderId="0" xfId="0" applyNumberFormat="1" applyFont="1" applyAlignment="1">
      <alignment vertical="center"/>
    </xf>
    <xf numFmtId="9" fontId="10" fillId="0" borderId="0" xfId="0" applyNumberFormat="1" applyFont="1" applyAlignment="1">
      <alignment horizontal="center" vertical="center"/>
    </xf>
    <xf numFmtId="43" fontId="10" fillId="0" borderId="25" xfId="0" applyNumberFormat="1" applyFont="1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43" fontId="10" fillId="0" borderId="25" xfId="0" applyNumberFormat="1" applyFont="1" applyBorder="1" applyAlignment="1">
      <alignment horizontal="center" vertical="center"/>
    </xf>
    <xf numFmtId="0" fontId="10" fillId="4" borderId="25" xfId="0" applyFont="1" applyFill="1" applyBorder="1" applyAlignment="1">
      <alignment horizontal="left" vertical="center" wrapText="1"/>
    </xf>
    <xf numFmtId="0" fontId="10" fillId="4" borderId="24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vertical="center"/>
    </xf>
    <xf numFmtId="0" fontId="10" fillId="0" borderId="25" xfId="0" applyFont="1" applyBorder="1" applyAlignment="1">
      <alignment horizontal="left" vertical="center"/>
    </xf>
    <xf numFmtId="0" fontId="10" fillId="0" borderId="25" xfId="0" applyFont="1" applyBorder="1" applyAlignment="1">
      <alignment vertical="center"/>
    </xf>
    <xf numFmtId="0" fontId="10" fillId="4" borderId="25" xfId="0" applyFont="1" applyFill="1" applyBorder="1" applyAlignment="1">
      <alignment horizontal="left" vertical="center"/>
    </xf>
    <xf numFmtId="0" fontId="10" fillId="4" borderId="9" xfId="0" applyFont="1" applyFill="1" applyBorder="1" applyAlignment="1">
      <alignment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vertical="center"/>
    </xf>
    <xf numFmtId="44" fontId="10" fillId="0" borderId="0" xfId="4" applyFont="1" applyFill="1" applyBorder="1" applyAlignment="1">
      <alignment vertical="center"/>
    </xf>
    <xf numFmtId="44" fontId="10" fillId="4" borderId="0" xfId="4" applyFont="1" applyFill="1" applyBorder="1" applyAlignment="1">
      <alignment vertical="center"/>
    </xf>
    <xf numFmtId="44" fontId="10" fillId="4" borderId="5" xfId="4" applyFont="1" applyFill="1" applyBorder="1" applyAlignment="1">
      <alignment vertical="center"/>
    </xf>
    <xf numFmtId="0" fontId="6" fillId="0" borderId="1" xfId="0" applyFont="1" applyBorder="1"/>
    <xf numFmtId="0" fontId="6" fillId="0" borderId="24" xfId="0" applyFont="1" applyBorder="1"/>
    <xf numFmtId="0" fontId="6" fillId="0" borderId="8" xfId="0" applyFont="1" applyBorder="1"/>
    <xf numFmtId="0" fontId="6" fillId="0" borderId="21" xfId="0" applyFont="1" applyBorder="1"/>
    <xf numFmtId="0" fontId="9" fillId="4" borderId="28" xfId="0" applyFont="1" applyFill="1" applyBorder="1" applyAlignment="1">
      <alignment vertical="center"/>
    </xf>
    <xf numFmtId="0" fontId="9" fillId="4" borderId="29" xfId="0" applyFont="1" applyFill="1" applyBorder="1" applyAlignment="1">
      <alignment vertical="center"/>
    </xf>
    <xf numFmtId="0" fontId="9" fillId="4" borderId="28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28" xfId="0" applyFont="1" applyFill="1" applyBorder="1" applyAlignment="1">
      <alignment horizontal="center" vertical="center" wrapText="1"/>
    </xf>
    <xf numFmtId="0" fontId="9" fillId="4" borderId="27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4" fillId="0" borderId="10" xfId="0" applyFont="1" applyBorder="1"/>
    <xf numFmtId="2" fontId="2" fillId="0" borderId="11" xfId="1" applyNumberFormat="1" applyFont="1" applyBorder="1" applyAlignment="1">
      <alignment horizontal="right"/>
    </xf>
    <xf numFmtId="0" fontId="2" fillId="0" borderId="0" xfId="0" applyFont="1"/>
    <xf numFmtId="0" fontId="4" fillId="0" borderId="11" xfId="0" applyFont="1" applyBorder="1"/>
    <xf numFmtId="0" fontId="2" fillId="0" borderId="10" xfId="0" applyFont="1" applyBorder="1"/>
    <xf numFmtId="0" fontId="4" fillId="0" borderId="20" xfId="0" applyFont="1" applyBorder="1"/>
    <xf numFmtId="0" fontId="14" fillId="4" borderId="18" xfId="0" applyFont="1" applyFill="1" applyBorder="1" applyAlignment="1"/>
    <xf numFmtId="0" fontId="2" fillId="4" borderId="11" xfId="0" applyFont="1" applyFill="1" applyBorder="1" applyAlignment="1">
      <alignment horizontal="center"/>
    </xf>
    <xf numFmtId="0" fontId="4" fillId="0" borderId="0" xfId="0" applyFont="1" applyBorder="1" applyAlignment="1"/>
    <xf numFmtId="0" fontId="15" fillId="6" borderId="30" xfId="0" applyFont="1" applyFill="1" applyBorder="1" applyAlignment="1"/>
    <xf numFmtId="0" fontId="4" fillId="0" borderId="30" xfId="0" applyFont="1" applyBorder="1"/>
    <xf numFmtId="0" fontId="4" fillId="0" borderId="3" xfId="0" applyFont="1" applyBorder="1" applyAlignment="1"/>
    <xf numFmtId="0" fontId="4" fillId="0" borderId="2" xfId="0" applyFont="1" applyBorder="1" applyAlignment="1"/>
    <xf numFmtId="0" fontId="4" fillId="0" borderId="24" xfId="0" applyFont="1" applyBorder="1" applyAlignment="1"/>
    <xf numFmtId="0" fontId="4" fillId="0" borderId="25" xfId="0" applyFont="1" applyBorder="1" applyAlignment="1"/>
    <xf numFmtId="0" fontId="4" fillId="0" borderId="8" xfId="0" applyFont="1" applyBorder="1" applyAlignment="1"/>
    <xf numFmtId="0" fontId="4" fillId="0" borderId="5" xfId="0" applyFont="1" applyBorder="1" applyAlignment="1"/>
    <xf numFmtId="0" fontId="4" fillId="0" borderId="3" xfId="0" applyFont="1" applyBorder="1"/>
    <xf numFmtId="0" fontId="13" fillId="0" borderId="30" xfId="0" applyFont="1" applyFill="1" applyBorder="1" applyAlignment="1"/>
    <xf numFmtId="43" fontId="10" fillId="0" borderId="0" xfId="0" applyNumberFormat="1" applyFont="1" applyAlignment="1">
      <alignment horizontal="center" vertical="center"/>
    </xf>
    <xf numFmtId="44" fontId="4" fillId="0" borderId="20" xfId="4" applyFont="1" applyBorder="1"/>
    <xf numFmtId="44" fontId="4" fillId="0" borderId="20" xfId="0" applyNumberFormat="1" applyFont="1" applyBorder="1"/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4" fillId="0" borderId="14" xfId="0" applyFont="1" applyBorder="1" applyAlignment="1">
      <alignment horizontal="left" wrapText="1"/>
    </xf>
    <xf numFmtId="0" fontId="4" fillId="0" borderId="17" xfId="0" applyFont="1" applyBorder="1" applyAlignment="1">
      <alignment horizontal="left" wrapText="1"/>
    </xf>
    <xf numFmtId="0" fontId="4" fillId="0" borderId="18" xfId="0" applyFont="1" applyBorder="1" applyAlignment="1">
      <alignment horizontal="left" wrapText="1"/>
    </xf>
    <xf numFmtId="0" fontId="4" fillId="0" borderId="19" xfId="0" applyFont="1" applyBorder="1" applyAlignment="1">
      <alignment horizontal="left" wrapText="1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22" fontId="4" fillId="5" borderId="13" xfId="0" applyNumberFormat="1" applyFont="1" applyFill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quotePrefix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2" fontId="2" fillId="0" borderId="17" xfId="1" applyNumberFormat="1" applyFont="1" applyBorder="1" applyAlignment="1">
      <alignment horizontal="right"/>
    </xf>
    <xf numFmtId="2" fontId="2" fillId="0" borderId="18" xfId="1" applyNumberFormat="1" applyFont="1" applyBorder="1" applyAlignment="1">
      <alignment horizontal="right"/>
    </xf>
    <xf numFmtId="2" fontId="2" fillId="0" borderId="19" xfId="1" applyNumberFormat="1" applyFont="1" applyBorder="1" applyAlignment="1">
      <alignment horizontal="right"/>
    </xf>
    <xf numFmtId="22" fontId="13" fillId="4" borderId="17" xfId="0" applyNumberFormat="1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left"/>
    </xf>
    <xf numFmtId="0" fontId="2" fillId="4" borderId="18" xfId="0" applyFont="1" applyFill="1" applyBorder="1" applyAlignment="1">
      <alignment horizontal="left"/>
    </xf>
    <xf numFmtId="0" fontId="2" fillId="4" borderId="19" xfId="0" applyFont="1" applyFill="1" applyBorder="1" applyAlignment="1">
      <alignment horizontal="left"/>
    </xf>
    <xf numFmtId="0" fontId="13" fillId="4" borderId="17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4" fillId="0" borderId="15" xfId="0" applyFont="1" applyBorder="1" applyAlignment="1">
      <alignment horizontal="left"/>
    </xf>
    <xf numFmtId="0" fontId="13" fillId="4" borderId="17" xfId="0" applyFont="1" applyFill="1" applyBorder="1" applyAlignment="1">
      <alignment horizontal="left"/>
    </xf>
    <xf numFmtId="0" fontId="13" fillId="4" borderId="18" xfId="0" applyFont="1" applyFill="1" applyBorder="1" applyAlignment="1">
      <alignment horizontal="left"/>
    </xf>
    <xf numFmtId="0" fontId="13" fillId="4" borderId="19" xfId="0" applyFont="1" applyFill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top"/>
    </xf>
    <xf numFmtId="0" fontId="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33" xfId="0" applyFont="1" applyBorder="1" applyAlignment="1">
      <alignment horizontal="left"/>
    </xf>
    <xf numFmtId="0" fontId="2" fillId="0" borderId="31" xfId="0" applyFont="1" applyBorder="1" applyAlignment="1">
      <alignment horizontal="left"/>
    </xf>
    <xf numFmtId="0" fontId="2" fillId="0" borderId="32" xfId="0" applyFont="1" applyBorder="1" applyAlignment="1">
      <alignment horizontal="left"/>
    </xf>
    <xf numFmtId="0" fontId="13" fillId="0" borderId="33" xfId="0" applyFont="1" applyBorder="1" applyAlignment="1">
      <alignment horizontal="center"/>
    </xf>
    <xf numFmtId="0" fontId="13" fillId="0" borderId="31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4" fillId="0" borderId="2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left"/>
    </xf>
    <xf numFmtId="0" fontId="4" fillId="0" borderId="27" xfId="0" applyFont="1" applyBorder="1" applyAlignment="1">
      <alignment horizontal="left"/>
    </xf>
    <xf numFmtId="0" fontId="4" fillId="0" borderId="29" xfId="0" applyFont="1" applyBorder="1" applyAlignment="1">
      <alignment horizontal="left"/>
    </xf>
    <xf numFmtId="0" fontId="4" fillId="0" borderId="34" xfId="0" applyFont="1" applyBorder="1" applyAlignment="1">
      <alignment horizontal="center" wrapText="1"/>
    </xf>
    <xf numFmtId="0" fontId="4" fillId="0" borderId="35" xfId="0" applyFont="1" applyBorder="1" applyAlignment="1">
      <alignment horizontal="center" wrapText="1"/>
    </xf>
    <xf numFmtId="0" fontId="4" fillId="0" borderId="36" xfId="0" applyFont="1" applyBorder="1" applyAlignment="1">
      <alignment horizontal="center" wrapText="1"/>
    </xf>
    <xf numFmtId="0" fontId="4" fillId="0" borderId="37" xfId="0" applyFont="1" applyBorder="1" applyAlignment="1">
      <alignment horizontal="center" wrapText="1"/>
    </xf>
    <xf numFmtId="0" fontId="4" fillId="0" borderId="38" xfId="0" applyFont="1" applyBorder="1" applyAlignment="1">
      <alignment horizontal="center" wrapText="1"/>
    </xf>
    <xf numFmtId="0" fontId="4" fillId="0" borderId="39" xfId="0" applyFont="1" applyBorder="1" applyAlignment="1">
      <alignment horizontal="center" wrapText="1"/>
    </xf>
    <xf numFmtId="0" fontId="13" fillId="0" borderId="28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4" fillId="4" borderId="28" xfId="0" applyFont="1" applyFill="1" applyBorder="1" applyAlignment="1">
      <alignment horizontal="center"/>
    </xf>
    <xf numFmtId="0" fontId="14" fillId="4" borderId="27" xfId="0" applyFont="1" applyFill="1" applyBorder="1" applyAlignment="1">
      <alignment horizontal="center"/>
    </xf>
    <xf numFmtId="0" fontId="14" fillId="4" borderId="29" xfId="0" applyFont="1" applyFill="1" applyBorder="1" applyAlignment="1">
      <alignment horizontal="center"/>
    </xf>
    <xf numFmtId="22" fontId="14" fillId="4" borderId="18" xfId="0" applyNumberFormat="1" applyFont="1" applyFill="1" applyBorder="1" applyAlignment="1">
      <alignment horizontal="center"/>
    </xf>
    <xf numFmtId="22" fontId="14" fillId="4" borderId="19" xfId="0" applyNumberFormat="1" applyFont="1" applyFill="1" applyBorder="1" applyAlignment="1">
      <alignment horizontal="center"/>
    </xf>
    <xf numFmtId="3" fontId="13" fillId="4" borderId="28" xfId="0" applyNumberFormat="1" applyFont="1" applyFill="1" applyBorder="1" applyAlignment="1">
      <alignment horizontal="center"/>
    </xf>
    <xf numFmtId="0" fontId="13" fillId="4" borderId="27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49" fontId="10" fillId="0" borderId="0" xfId="1" applyNumberFormat="1" applyFont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49" fontId="10" fillId="0" borderId="0" xfId="0" applyNumberFormat="1" applyFont="1" applyAlignment="1">
      <alignment vertical="center"/>
    </xf>
  </cellXfs>
  <cellStyles count="5">
    <cellStyle name="Moeda" xfId="4" builtinId="4"/>
    <cellStyle name="Moeda 2" xfId="3" xr:uid="{527860D8-627B-49CC-A993-C6834F1EC15F}"/>
    <cellStyle name="Normal" xfId="0" builtinId="0"/>
    <cellStyle name="Normal 2" xfId="2" xr:uid="{22447D4B-A76D-43CA-A6BF-61D2FB879DAD}"/>
    <cellStyle name="Vírgula" xfId="1" builtinId="3"/>
  </cellStyles>
  <dxfs count="15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467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connections" Target="connection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Estoque!$E$3</c:f>
              <c:strCache>
                <c:ptCount val="1"/>
                <c:pt idx="0">
                  <c:v>Total compra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Estoque!$E$4:$E$11</c:f>
              <c:numCache>
                <c:formatCode>_(* #,##0.00_);_(* \(#,##0.00\);_(* "-"??_);_(@_)</c:formatCode>
                <c:ptCount val="8"/>
                <c:pt idx="0">
                  <c:v>6000</c:v>
                </c:pt>
                <c:pt idx="1">
                  <c:v>2200</c:v>
                </c:pt>
                <c:pt idx="2">
                  <c:v>2990</c:v>
                </c:pt>
                <c:pt idx="3">
                  <c:v>1317.8</c:v>
                </c:pt>
                <c:pt idx="4">
                  <c:v>5200</c:v>
                </c:pt>
                <c:pt idx="5">
                  <c:v>1590</c:v>
                </c:pt>
                <c:pt idx="6">
                  <c:v>4510</c:v>
                </c:pt>
                <c:pt idx="7">
                  <c:v>5517.7999999999993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7-4F71-A2C0-FB342F1A9F64}"/>
            </c:ext>
          </c:extLst>
        </c:ser>
        <c:ser>
          <c:idx val="1"/>
          <c:order val="1"/>
          <c:tx>
            <c:strRef>
              <c:f>Estoque!$K$3</c:f>
              <c:strCache>
                <c:ptCount val="1"/>
                <c:pt idx="0">
                  <c:v>Valor de venda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Estoque!$K$4:$K$11</c:f>
              <c:numCache>
                <c:formatCode>_(* #,##0.00_);_(* \(#,##0.00\);_(* "-"??_);_(@_)</c:formatCode>
                <c:ptCount val="8"/>
                <c:pt idx="0">
                  <c:v>780</c:v>
                </c:pt>
                <c:pt idx="1">
                  <c:v>715</c:v>
                </c:pt>
                <c:pt idx="2">
                  <c:v>1943.5</c:v>
                </c:pt>
                <c:pt idx="3">
                  <c:v>256.971</c:v>
                </c:pt>
                <c:pt idx="4">
                  <c:v>2366</c:v>
                </c:pt>
                <c:pt idx="5">
                  <c:v>1550.2500000000002</c:v>
                </c:pt>
                <c:pt idx="6">
                  <c:v>2638.3500000000004</c:v>
                </c:pt>
                <c:pt idx="7">
                  <c:v>3586.5699999999997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7-4F71-A2C0-FB342F1A9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06799823"/>
        <c:axId val="1604643679"/>
      </c:barChart>
      <c:catAx>
        <c:axId val="16067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643679"/>
        <c:crosses val="autoZero"/>
        <c:auto val="1"/>
        <c:lblAlgn val="ctr"/>
        <c:lblOffset val="100"/>
        <c:noMultiLvlLbl val="0"/>
      </c:catAx>
      <c:valAx>
        <c:axId val="160464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67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Estoque!$D$3</c:f>
              <c:strCache>
                <c:ptCount val="1"/>
                <c:pt idx="0">
                  <c:v>Valor de compra</c:v>
                </c:pt>
              </c:strCache>
            </c:strRef>
          </c:tx>
          <c:dPt>
            <c:idx val="0"/>
            <c:bubble3D val="0"/>
            <c:explosion val="7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F9-4CB9-8A72-6F88357AFCCF}"/>
              </c:ext>
            </c:extLst>
          </c:dPt>
          <c:dPt>
            <c:idx val="1"/>
            <c:bubble3D val="0"/>
            <c:explosion val="5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4F9-4CB9-8A72-6F88357AFCCF}"/>
              </c:ext>
            </c:extLst>
          </c:dPt>
          <c:dPt>
            <c:idx val="2"/>
            <c:bubble3D val="0"/>
            <c:explosion val="5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4F9-4CB9-8A72-6F88357AFCCF}"/>
              </c:ext>
            </c:extLst>
          </c:dPt>
          <c:dPt>
            <c:idx val="3"/>
            <c:bubble3D val="0"/>
            <c:explosion val="3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4F9-4CB9-8A72-6F88357AFCCF}"/>
              </c:ext>
            </c:extLst>
          </c:dPt>
          <c:dPt>
            <c:idx val="4"/>
            <c:bubble3D val="0"/>
            <c:explosion val="3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4F9-4CB9-8A72-6F88357AFCCF}"/>
              </c:ext>
            </c:extLst>
          </c:dPt>
          <c:dPt>
            <c:idx val="5"/>
            <c:bubble3D val="0"/>
            <c:explosion val="3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4F9-4CB9-8A72-6F88357AFCCF}"/>
              </c:ext>
            </c:extLst>
          </c:dPt>
          <c:dPt>
            <c:idx val="6"/>
            <c:bubble3D val="0"/>
            <c:explosion val="6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4F9-4CB9-8A72-6F88357AFCCF}"/>
              </c:ext>
            </c:extLst>
          </c:dPt>
          <c:dPt>
            <c:idx val="7"/>
            <c:bubble3D val="0"/>
            <c:explosion val="5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F9-4CB9-8A72-6F88357AFC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Estoque!$D$4:$D$11</c:f>
              <c:numCache>
                <c:formatCode>_("R$"* #,##0.00_);_("R$"* \(#,##0.00\);_("R$"* "-"??_);_(@_)</c:formatCode>
                <c:ptCount val="8"/>
                <c:pt idx="0">
                  <c:v>300</c:v>
                </c:pt>
                <c:pt idx="1">
                  <c:v>110</c:v>
                </c:pt>
                <c:pt idx="2">
                  <c:v>149.5</c:v>
                </c:pt>
                <c:pt idx="3">
                  <c:v>65.89</c:v>
                </c:pt>
                <c:pt idx="4">
                  <c:v>260</c:v>
                </c:pt>
                <c:pt idx="5">
                  <c:v>79.5</c:v>
                </c:pt>
                <c:pt idx="6">
                  <c:v>225.5</c:v>
                </c:pt>
                <c:pt idx="7">
                  <c:v>275.89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9-4CB9-8A72-6F88357AFCCF}"/>
            </c:ext>
          </c:extLst>
        </c:ser>
        <c:ser>
          <c:idx val="1"/>
          <c:order val="1"/>
          <c:tx>
            <c:strRef>
              <c:f>Estoque!$F$3</c:f>
              <c:strCache>
                <c:ptCount val="1"/>
                <c:pt idx="0">
                  <c:v>Margem de lucro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Estoque!$F$4:$F$11</c:f>
              <c:numCache>
                <c:formatCode>0%</c:formatCode>
                <c:ptCount val="8"/>
                <c:pt idx="0">
                  <c:v>0.3</c:v>
                </c:pt>
                <c:pt idx="1">
                  <c:v>1</c:v>
                </c:pt>
                <c:pt idx="2">
                  <c:v>0.2</c:v>
                </c:pt>
                <c:pt idx="3">
                  <c:v>0.5</c:v>
                </c:pt>
                <c:pt idx="4">
                  <c:v>0.8</c:v>
                </c:pt>
                <c:pt idx="5">
                  <c:v>0.3</c:v>
                </c:pt>
                <c:pt idx="6">
                  <c:v>0.2</c:v>
                </c:pt>
                <c:pt idx="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9-4CB9-8A72-6F88357AFCCF}"/>
            </c:ext>
          </c:extLst>
        </c:ser>
        <c:ser>
          <c:idx val="2"/>
          <c:order val="2"/>
          <c:tx>
            <c:strRef>
              <c:f>Estoque!$J$3</c:f>
              <c:strCache>
                <c:ptCount val="1"/>
                <c:pt idx="0">
                  <c:v>QTDE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Estoque!$J$4:$J$11</c:f>
              <c:numCache>
                <c:formatCode>@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</c:v>
                </c:pt>
                <c:pt idx="4">
                  <c:v>7</c:v>
                </c:pt>
                <c:pt idx="5" formatCode="General">
                  <c:v>15</c:v>
                </c:pt>
                <c:pt idx="6" formatCode="General">
                  <c:v>9</c:v>
                </c:pt>
                <c:pt idx="7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F9-4CB9-8A72-6F88357AF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Estoque!$E$3</c:f>
              <c:strCache>
                <c:ptCount val="1"/>
                <c:pt idx="0">
                  <c:v>Total compra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Estoque!$E$4:$E$11</c:f>
              <c:numCache>
                <c:formatCode>_(* #,##0.00_);_(* \(#,##0.00\);_(* "-"??_);_(@_)</c:formatCode>
                <c:ptCount val="8"/>
                <c:pt idx="0">
                  <c:v>6000</c:v>
                </c:pt>
                <c:pt idx="1">
                  <c:v>2200</c:v>
                </c:pt>
                <c:pt idx="2">
                  <c:v>2990</c:v>
                </c:pt>
                <c:pt idx="3">
                  <c:v>1317.8</c:v>
                </c:pt>
                <c:pt idx="4">
                  <c:v>5200</c:v>
                </c:pt>
                <c:pt idx="5">
                  <c:v>1590</c:v>
                </c:pt>
                <c:pt idx="6">
                  <c:v>4510</c:v>
                </c:pt>
                <c:pt idx="7">
                  <c:v>5517.7999999999993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B-469F-A2B4-AC43E4926BB0}"/>
            </c:ext>
          </c:extLst>
        </c:ser>
        <c:ser>
          <c:idx val="1"/>
          <c:order val="1"/>
          <c:tx>
            <c:strRef>
              <c:f>Estoque!$G$3</c:f>
              <c:strCache>
                <c:ptCount val="1"/>
                <c:pt idx="0">
                  <c:v>Preço de venda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Estoque!$G$4:$G$11</c:f>
              <c:numCache>
                <c:formatCode>_(* #,##0.00_);_(* \(#,##0.00\);_(* "-"??_);_(@_)</c:formatCode>
                <c:ptCount val="8"/>
                <c:pt idx="0">
                  <c:v>390</c:v>
                </c:pt>
                <c:pt idx="1">
                  <c:v>143</c:v>
                </c:pt>
                <c:pt idx="2">
                  <c:v>194.35</c:v>
                </c:pt>
                <c:pt idx="3">
                  <c:v>85.657000000000011</c:v>
                </c:pt>
                <c:pt idx="4">
                  <c:v>338</c:v>
                </c:pt>
                <c:pt idx="5">
                  <c:v>103.35000000000001</c:v>
                </c:pt>
                <c:pt idx="6">
                  <c:v>293.15000000000003</c:v>
                </c:pt>
                <c:pt idx="7">
                  <c:v>358.65699999999998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B-469F-A2B4-AC43E492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761983"/>
        <c:axId val="1315906175"/>
      </c:lineChart>
      <c:catAx>
        <c:axId val="135476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5906175"/>
        <c:crosses val="autoZero"/>
        <c:auto val="1"/>
        <c:lblAlgn val="ctr"/>
        <c:lblOffset val="100"/>
        <c:noMultiLvlLbl val="0"/>
      </c:catAx>
      <c:valAx>
        <c:axId val="131590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476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91F14A-C20D-4B88-BFD4-9D5367FECAE2}">
  <sheetPr/>
  <sheetViews>
    <sheetView zoomScale="9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5F8E5B-E042-4455-A224-B726060DC1DE}">
  <sheetPr/>
  <sheetViews>
    <sheetView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4FCF01-CC58-4A09-BE6F-62A032CBB21F}">
  <sheetPr/>
  <sheetViews>
    <sheetView zoomScale="9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8044" cy="601226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DD8DE2-AF5E-4D23-964B-1F9191E191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8044" cy="601226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BE9BBD-EB41-440D-B861-C1241AC16C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8044" cy="601226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C3C071-875E-481F-986C-28DE99E873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97040</xdr:colOff>
      <xdr:row>5</xdr:row>
      <xdr:rowOff>51673</xdr:rowOff>
    </xdr:from>
    <xdr:to>
      <xdr:col>9</xdr:col>
      <xdr:colOff>87923</xdr:colOff>
      <xdr:row>7</xdr:row>
      <xdr:rowOff>231934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DB1A2BA-79D5-212D-C193-2AAE58FA6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8963" y="1187346"/>
          <a:ext cx="774864" cy="76641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5</xdr:row>
      <xdr:rowOff>43963</xdr:rowOff>
    </xdr:from>
    <xdr:to>
      <xdr:col>11</xdr:col>
      <xdr:colOff>8176</xdr:colOff>
      <xdr:row>7</xdr:row>
      <xdr:rowOff>264619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D59FC0AB-359D-0190-CB8F-320FD07CE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5135" y="1179636"/>
          <a:ext cx="806810" cy="806810"/>
        </a:xfrm>
        <a:prstGeom prst="rect">
          <a:avLst/>
        </a:prstGeom>
      </xdr:spPr>
    </xdr:pic>
    <xdr:clientData/>
  </xdr:twoCellAnchor>
  <xdr:twoCellAnchor editAs="oneCell">
    <xdr:from>
      <xdr:col>11</xdr:col>
      <xdr:colOff>732693</xdr:colOff>
      <xdr:row>5</xdr:row>
      <xdr:rowOff>21981</xdr:rowOff>
    </xdr:from>
    <xdr:to>
      <xdr:col>12</xdr:col>
      <xdr:colOff>618854</xdr:colOff>
      <xdr:row>7</xdr:row>
      <xdr:rowOff>273442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503AFFAE-AFD6-C3AA-3CCC-E4DC8D421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6462" y="1157654"/>
          <a:ext cx="837615" cy="837615"/>
        </a:xfrm>
        <a:prstGeom prst="rect">
          <a:avLst/>
        </a:prstGeom>
      </xdr:spPr>
    </xdr:pic>
    <xdr:clientData/>
  </xdr:twoCellAnchor>
  <xdr:twoCellAnchor editAs="oneCell">
    <xdr:from>
      <xdr:col>0</xdr:col>
      <xdr:colOff>194688</xdr:colOff>
      <xdr:row>4</xdr:row>
      <xdr:rowOff>177939</xdr:rowOff>
    </xdr:from>
    <xdr:to>
      <xdr:col>4</xdr:col>
      <xdr:colOff>564927</xdr:colOff>
      <xdr:row>9</xdr:row>
      <xdr:rowOff>3140</xdr:rowOff>
    </xdr:to>
    <xdr:pic>
      <xdr:nvPicPr>
        <xdr:cNvPr id="19" name="Imagem 18" descr="Gameteczone a melhor loja de Games e Assistência Técnica do Brasil em SP">
          <a:extLst>
            <a:ext uri="{FF2B5EF4-FFF2-40B4-BE49-F238E27FC236}">
              <a16:creationId xmlns:a16="http://schemas.microsoft.com/office/drawing/2014/main" id="{2D7D1FEE-5D5A-4297-965F-10BA61477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688" y="1082291"/>
          <a:ext cx="3083294" cy="12235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97040</xdr:colOff>
      <xdr:row>5</xdr:row>
      <xdr:rowOff>51673</xdr:rowOff>
    </xdr:from>
    <xdr:to>
      <xdr:col>9</xdr:col>
      <xdr:colOff>87923</xdr:colOff>
      <xdr:row>7</xdr:row>
      <xdr:rowOff>231934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A6ECD5A-4971-4F2C-939D-7F295582E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9640" y="1194673"/>
          <a:ext cx="790983" cy="759381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5</xdr:row>
      <xdr:rowOff>43963</xdr:rowOff>
    </xdr:from>
    <xdr:to>
      <xdr:col>11</xdr:col>
      <xdr:colOff>8176</xdr:colOff>
      <xdr:row>7</xdr:row>
      <xdr:rowOff>264619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230D131-1A55-4AF7-B60F-DE8B9AC20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8050" y="1186963"/>
          <a:ext cx="834946" cy="799776"/>
        </a:xfrm>
        <a:prstGeom prst="rect">
          <a:avLst/>
        </a:prstGeom>
      </xdr:spPr>
    </xdr:pic>
    <xdr:clientData/>
  </xdr:twoCellAnchor>
  <xdr:twoCellAnchor editAs="oneCell">
    <xdr:from>
      <xdr:col>11</xdr:col>
      <xdr:colOff>732693</xdr:colOff>
      <xdr:row>5</xdr:row>
      <xdr:rowOff>21981</xdr:rowOff>
    </xdr:from>
    <xdr:to>
      <xdr:col>12</xdr:col>
      <xdr:colOff>618854</xdr:colOff>
      <xdr:row>7</xdr:row>
      <xdr:rowOff>273442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FE858FF-9C3E-4AB3-A1C1-9FA8BABC7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7513" y="1164981"/>
          <a:ext cx="861521" cy="830581"/>
        </a:xfrm>
        <a:prstGeom prst="rect">
          <a:avLst/>
        </a:prstGeom>
      </xdr:spPr>
    </xdr:pic>
    <xdr:clientData/>
  </xdr:twoCellAnchor>
  <xdr:twoCellAnchor editAs="oneCell">
    <xdr:from>
      <xdr:col>0</xdr:col>
      <xdr:colOff>194688</xdr:colOff>
      <xdr:row>4</xdr:row>
      <xdr:rowOff>177939</xdr:rowOff>
    </xdr:from>
    <xdr:to>
      <xdr:col>4</xdr:col>
      <xdr:colOff>564927</xdr:colOff>
      <xdr:row>9</xdr:row>
      <xdr:rowOff>3140</xdr:rowOff>
    </xdr:to>
    <xdr:pic>
      <xdr:nvPicPr>
        <xdr:cNvPr id="5" name="Imagem 4" descr="Gameteczone a melhor loja de Games e Assistência Técnica do Brasil em SP">
          <a:extLst>
            <a:ext uri="{FF2B5EF4-FFF2-40B4-BE49-F238E27FC236}">
              <a16:creationId xmlns:a16="http://schemas.microsoft.com/office/drawing/2014/main" id="{894576EE-9331-4E83-AE1E-77C48EC0C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688" y="1092339"/>
          <a:ext cx="3082959" cy="1212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A8B0938F-5A10-4052-AA4D-AEF5D2E48E68}" autoFormatId="16" applyNumberFormats="0" applyBorderFormats="0" applyFontFormats="0" applyPatternFormats="0" applyAlignmentFormats="0" applyWidthHeightFormats="0">
  <queryTableRefresh nextId="16" unboundColumnsLeft="1">
    <queryTableFields count="12">
      <queryTableField id="15" dataBound="0" tableColumnId="1"/>
      <queryTableField id="1" name="Column1.nome" tableColumnId="15"/>
      <queryTableField id="2" name="Column1.cpf" tableColumnId="2"/>
      <queryTableField id="3" name="Column1.rg" tableColumnId="3"/>
      <queryTableField id="6" name="Column1.email" tableColumnId="6"/>
      <queryTableField id="7" name="Column1.cep" tableColumnId="7"/>
      <queryTableField id="8" name="Column1.endereco" tableColumnId="8"/>
      <queryTableField id="10" name="Column1.bairro" tableColumnId="10"/>
      <queryTableField id="11" name="Column1.cidade" tableColumnId="11"/>
      <queryTableField id="12" name="Column1.estado" tableColumnId="12"/>
      <queryTableField id="13" name="Column1.telefone_fixo" tableColumnId="13"/>
      <queryTableField id="14" name="Column1.celular" tableColumnId="14"/>
    </queryTableFields>
    <queryTableDeletedFields count="3">
      <deletedField name="Column1.sexo"/>
      <deletedField name="Column1.numero"/>
      <deletedField name="Column1.data_nasc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C23636-5E7F-4E7E-9E3F-7C7E7C3B47FE}" name="Tabela_clientes" displayName="Tabela_clientes" ref="A3:L13" tableType="queryTable" totalsRowShown="0" headerRowDxfId="14" dataDxfId="13" tableBorderDxfId="12">
  <autoFilter ref="A3:L13" xr:uid="{28D8CB78-CB93-4057-AAF5-EEF67A574C4B}"/>
  <sortState ref="A4:L13">
    <sortCondition ref="B3:B13"/>
  </sortState>
  <tableColumns count="12">
    <tableColumn id="1" xr3:uid="{924C4608-0252-4558-B850-CC3713D0678C}" uniqueName="1" name="CÓDIGO" queryTableFieldId="15" dataDxfId="11"/>
    <tableColumn id="15" xr3:uid="{A6057305-99F7-4D0E-94B7-9062EFF96D43}" uniqueName="15" name="NOME" queryTableFieldId="1" dataDxfId="10"/>
    <tableColumn id="2" xr3:uid="{4146BEA8-E0FC-4455-9E21-35DD640D2135}" uniqueName="2" name="CPF" queryTableFieldId="2" dataDxfId="9"/>
    <tableColumn id="3" xr3:uid="{7A4DF4B5-3BD2-4610-9688-18EA0D9945BD}" uniqueName="3" name="RG" queryTableFieldId="3" dataDxfId="8"/>
    <tableColumn id="6" xr3:uid="{CF1A3796-3810-4E42-8A31-4A98389D1255}" uniqueName="6" name="E-MAIL" queryTableFieldId="6" dataDxfId="7"/>
    <tableColumn id="7" xr3:uid="{6E180C5C-3C17-42AF-BC6E-422F57C712F5}" uniqueName="7" name="CEP" queryTableFieldId="7" dataDxfId="6"/>
    <tableColumn id="8" xr3:uid="{E1C381BB-F21B-423A-A491-2F6AFD8925B8}" uniqueName="8" name="ENDEREÇO" queryTableFieldId="8" dataDxfId="5"/>
    <tableColumn id="10" xr3:uid="{C3466406-4453-41DC-B49D-3D1CB43F657C}" uniqueName="10" name="BAIRRO" queryTableFieldId="10" dataDxfId="4"/>
    <tableColumn id="11" xr3:uid="{638686EC-B3A4-431A-A8DC-59F810064DF6}" uniqueName="11" name="CIDADE" queryTableFieldId="11" dataDxfId="3"/>
    <tableColumn id="12" xr3:uid="{4AEC0B4A-842C-49FB-8461-27525C327E0D}" uniqueName="12" name="ESTADO" queryTableFieldId="12" dataDxfId="2"/>
    <tableColumn id="13" xr3:uid="{83F41C90-B4A7-4EB0-AB04-F2DA2CC06A20}" uniqueName="13" name="TELEFONE" queryTableFieldId="13" dataDxfId="1"/>
    <tableColumn id="14" xr3:uid="{745A6F30-6012-4C29-8B03-20B221F2B5FC}" uniqueName="14" name="CELULAR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56570BC-BD55-40FC-B423-6B2E99903124}">
  <we:reference id="wa104051163" version="1.2.0.3" store="pt-BR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807B-674D-49F6-A792-E2E945694D9B}">
  <dimension ref="A1:G15"/>
  <sheetViews>
    <sheetView showGridLines="0" tabSelected="1" topLeftCell="A2" workbookViewId="0">
      <selection activeCell="C19" sqref="C19"/>
    </sheetView>
  </sheetViews>
  <sheetFormatPr defaultRowHeight="18"/>
  <cols>
    <col min="1" max="1" width="22" bestFit="1" customWidth="1"/>
    <col min="2" max="2" width="2.6640625" customWidth="1"/>
    <col min="3" max="3" width="47.88671875" style="4" bestFit="1" customWidth="1"/>
    <col min="4" max="4" width="2.6640625" customWidth="1"/>
    <col min="5" max="5" width="51" bestFit="1" customWidth="1"/>
    <col min="6" max="6" width="2.6640625" customWidth="1"/>
    <col min="7" max="7" width="52.5546875" bestFit="1" customWidth="1"/>
  </cols>
  <sheetData>
    <row r="1" spans="1:7" ht="18.600000000000001" thickBot="1"/>
    <row r="2" spans="1:7" ht="18.75" customHeight="1">
      <c r="A2" s="77" t="s">
        <v>95</v>
      </c>
      <c r="B2" s="78"/>
      <c r="C2" s="78"/>
      <c r="D2" s="78"/>
      <c r="E2" s="78"/>
      <c r="F2" s="78"/>
      <c r="G2" s="79"/>
    </row>
    <row r="3" spans="1:7" ht="19.5" customHeight="1" thickBot="1">
      <c r="A3" s="80"/>
      <c r="B3" s="81"/>
      <c r="C3" s="81"/>
      <c r="D3" s="81"/>
      <c r="E3" s="81"/>
      <c r="F3" s="81"/>
      <c r="G3" s="82"/>
    </row>
    <row r="4" spans="1:7" s="4" customFormat="1" ht="21" customHeight="1">
      <c r="A4" s="10" t="s">
        <v>3</v>
      </c>
      <c r="B4" s="12"/>
      <c r="C4" s="14">
        <v>1</v>
      </c>
      <c r="E4" s="14">
        <v>2</v>
      </c>
      <c r="F4" s="13"/>
      <c r="G4" s="14">
        <v>3</v>
      </c>
    </row>
    <row r="5" spans="1:7" ht="21" customHeight="1">
      <c r="A5" s="8" t="s">
        <v>8</v>
      </c>
      <c r="B5" s="12"/>
      <c r="C5" s="5" t="s">
        <v>77</v>
      </c>
      <c r="D5" s="4"/>
      <c r="E5" s="5" t="s">
        <v>83</v>
      </c>
      <c r="F5" s="13"/>
      <c r="G5" s="5" t="s">
        <v>89</v>
      </c>
    </row>
    <row r="6" spans="1:7" ht="21" customHeight="1">
      <c r="A6" s="10" t="s">
        <v>68</v>
      </c>
      <c r="B6" s="12"/>
      <c r="C6" s="11" t="s">
        <v>237</v>
      </c>
      <c r="D6" s="4"/>
      <c r="E6" s="11" t="s">
        <v>240</v>
      </c>
      <c r="F6" s="13"/>
      <c r="G6" s="11" t="s">
        <v>243</v>
      </c>
    </row>
    <row r="7" spans="1:7" ht="21" customHeight="1">
      <c r="A7" s="8" t="s">
        <v>70</v>
      </c>
      <c r="B7" s="12"/>
      <c r="C7" s="6">
        <v>537706435543</v>
      </c>
      <c r="D7" s="4"/>
      <c r="E7" s="6">
        <v>471660080452</v>
      </c>
      <c r="F7" s="13"/>
      <c r="G7" s="6">
        <v>187883736331</v>
      </c>
    </row>
    <row r="8" spans="1:7" ht="21" customHeight="1">
      <c r="A8" s="10" t="s">
        <v>11</v>
      </c>
      <c r="B8" s="12"/>
      <c r="C8" s="11" t="s">
        <v>78</v>
      </c>
      <c r="D8" s="4"/>
      <c r="E8" s="11" t="s">
        <v>84</v>
      </c>
      <c r="F8" s="13"/>
      <c r="G8" s="11" t="s">
        <v>90</v>
      </c>
    </row>
    <row r="9" spans="1:7" ht="21" customHeight="1">
      <c r="A9" s="8" t="s">
        <v>71</v>
      </c>
      <c r="B9" s="12"/>
      <c r="C9" s="5" t="s">
        <v>79</v>
      </c>
      <c r="D9" s="4"/>
      <c r="E9" s="5" t="s">
        <v>85</v>
      </c>
      <c r="F9" s="13"/>
      <c r="G9" s="5" t="s">
        <v>91</v>
      </c>
    </row>
    <row r="10" spans="1:7" ht="21" customHeight="1">
      <c r="A10" s="10" t="s">
        <v>72</v>
      </c>
      <c r="B10" s="12"/>
      <c r="C10" s="11" t="s">
        <v>80</v>
      </c>
      <c r="D10" s="4"/>
      <c r="E10" s="11" t="s">
        <v>86</v>
      </c>
      <c r="F10" s="13"/>
      <c r="G10" s="11" t="s">
        <v>92</v>
      </c>
    </row>
    <row r="11" spans="1:7" ht="21" customHeight="1">
      <c r="A11" s="8" t="s">
        <v>73</v>
      </c>
      <c r="B11" s="12"/>
      <c r="C11" s="5" t="s">
        <v>81</v>
      </c>
      <c r="D11" s="4"/>
      <c r="E11" s="5" t="s">
        <v>88</v>
      </c>
      <c r="F11" s="13"/>
      <c r="G11" s="5" t="s">
        <v>93</v>
      </c>
    </row>
    <row r="12" spans="1:7" ht="21" customHeight="1">
      <c r="A12" s="10" t="s">
        <v>9</v>
      </c>
      <c r="B12" s="12"/>
      <c r="C12" s="11" t="s">
        <v>13</v>
      </c>
      <c r="D12" s="4"/>
      <c r="E12" s="11" t="s">
        <v>13</v>
      </c>
      <c r="F12" s="13"/>
      <c r="G12" s="11" t="s">
        <v>13</v>
      </c>
    </row>
    <row r="13" spans="1:7" ht="21" customHeight="1">
      <c r="A13" s="8" t="s">
        <v>74</v>
      </c>
      <c r="B13" s="12"/>
      <c r="C13" s="5" t="s">
        <v>82</v>
      </c>
      <c r="D13" s="4"/>
      <c r="E13" s="5" t="s">
        <v>87</v>
      </c>
      <c r="F13" s="13"/>
      <c r="G13" s="5" t="s">
        <v>94</v>
      </c>
    </row>
    <row r="14" spans="1:7" ht="21" customHeight="1">
      <c r="A14" s="10" t="s">
        <v>75</v>
      </c>
      <c r="B14" s="12"/>
      <c r="C14" s="11" t="s">
        <v>238</v>
      </c>
      <c r="D14" s="4"/>
      <c r="E14" s="11" t="s">
        <v>241</v>
      </c>
      <c r="F14" s="13"/>
      <c r="G14" s="11" t="s">
        <v>244</v>
      </c>
    </row>
    <row r="15" spans="1:7" ht="21" customHeight="1" thickBot="1">
      <c r="A15" s="9" t="s">
        <v>76</v>
      </c>
      <c r="B15" s="12"/>
      <c r="C15" s="7" t="s">
        <v>239</v>
      </c>
      <c r="D15" s="4"/>
      <c r="E15" s="7" t="s">
        <v>242</v>
      </c>
      <c r="F15" s="13"/>
      <c r="G15" s="7" t="s">
        <v>245</v>
      </c>
    </row>
  </sheetData>
  <mergeCells count="1">
    <mergeCell ref="A2:G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BF1E-F8E2-4564-867E-F73A6BDCD1C7}">
  <dimension ref="A3:M13"/>
  <sheetViews>
    <sheetView showGridLines="0" topLeftCell="B1" workbookViewId="0">
      <selection activeCell="B9" sqref="B9"/>
    </sheetView>
  </sheetViews>
  <sheetFormatPr defaultRowHeight="14.4"/>
  <cols>
    <col min="1" max="1" width="10.88671875" customWidth="1"/>
    <col min="2" max="2" width="33.88671875" bestFit="1" customWidth="1"/>
    <col min="3" max="3" width="17.6640625" customWidth="1"/>
    <col min="4" max="4" width="16.6640625" customWidth="1"/>
    <col min="5" max="5" width="38.88671875" bestFit="1" customWidth="1"/>
    <col min="6" max="6" width="14.88671875" bestFit="1" customWidth="1"/>
    <col min="7" max="7" width="33.109375" bestFit="1" customWidth="1"/>
    <col min="8" max="8" width="24.44140625" customWidth="1"/>
    <col min="9" max="9" width="17.6640625" bestFit="1" customWidth="1"/>
    <col min="10" max="10" width="11.109375" bestFit="1" customWidth="1"/>
    <col min="11" max="11" width="18.109375" customWidth="1"/>
    <col min="12" max="12" width="18.88671875" customWidth="1"/>
  </cols>
  <sheetData>
    <row r="3" spans="1:13" s="1" customFormat="1" ht="24.75" customHeight="1">
      <c r="A3" s="1" t="s">
        <v>69</v>
      </c>
      <c r="B3" s="15" t="s">
        <v>189</v>
      </c>
      <c r="C3" s="15" t="s">
        <v>190</v>
      </c>
      <c r="D3" s="15" t="s">
        <v>191</v>
      </c>
      <c r="E3" s="15" t="s">
        <v>192</v>
      </c>
      <c r="F3" s="15" t="s">
        <v>11</v>
      </c>
      <c r="G3" s="15" t="s">
        <v>193</v>
      </c>
      <c r="H3" s="15" t="s">
        <v>10</v>
      </c>
      <c r="I3" s="15" t="s">
        <v>194</v>
      </c>
      <c r="J3" s="15" t="s">
        <v>195</v>
      </c>
      <c r="K3" s="15" t="s">
        <v>196</v>
      </c>
      <c r="L3" s="15" t="s">
        <v>197</v>
      </c>
      <c r="M3"/>
    </row>
    <row r="4" spans="1:13" s="1" customFormat="1" ht="24.75" customHeight="1">
      <c r="A4" s="16">
        <v>111</v>
      </c>
      <c r="B4" s="15" t="s">
        <v>96</v>
      </c>
      <c r="C4" s="15" t="s">
        <v>97</v>
      </c>
      <c r="D4" s="15" t="s">
        <v>98</v>
      </c>
      <c r="E4" s="15" t="s">
        <v>99</v>
      </c>
      <c r="F4" s="15" t="s">
        <v>100</v>
      </c>
      <c r="G4" s="15" t="s">
        <v>198</v>
      </c>
      <c r="H4" s="15" t="s">
        <v>101</v>
      </c>
      <c r="I4" s="15" t="s">
        <v>102</v>
      </c>
      <c r="J4" s="15" t="s">
        <v>103</v>
      </c>
      <c r="K4" s="15" t="s">
        <v>104</v>
      </c>
      <c r="L4" s="15" t="s">
        <v>105</v>
      </c>
      <c r="M4"/>
    </row>
    <row r="5" spans="1:13" s="1" customFormat="1" ht="24.75" customHeight="1">
      <c r="A5" s="16">
        <v>332</v>
      </c>
      <c r="B5" s="15" t="s">
        <v>135</v>
      </c>
      <c r="C5" s="15" t="s">
        <v>136</v>
      </c>
      <c r="D5" s="15" t="s">
        <v>137</v>
      </c>
      <c r="E5" s="15" t="s">
        <v>138</v>
      </c>
      <c r="F5" s="15" t="s">
        <v>139</v>
      </c>
      <c r="G5" s="15" t="s">
        <v>202</v>
      </c>
      <c r="H5" s="15" t="s">
        <v>140</v>
      </c>
      <c r="I5" s="15" t="s">
        <v>141</v>
      </c>
      <c r="J5" s="15" t="s">
        <v>142</v>
      </c>
      <c r="K5" s="15" t="s">
        <v>143</v>
      </c>
      <c r="L5" s="15" t="s">
        <v>144</v>
      </c>
      <c r="M5"/>
    </row>
    <row r="6" spans="1:13" s="1" customFormat="1" ht="24.75" customHeight="1">
      <c r="A6" s="16">
        <v>205</v>
      </c>
      <c r="B6" s="15" t="s">
        <v>116</v>
      </c>
      <c r="C6" s="15" t="s">
        <v>117</v>
      </c>
      <c r="D6" s="15" t="s">
        <v>118</v>
      </c>
      <c r="E6" s="15" t="s">
        <v>119</v>
      </c>
      <c r="F6" s="15" t="s">
        <v>120</v>
      </c>
      <c r="G6" s="15" t="s">
        <v>200</v>
      </c>
      <c r="H6" s="15" t="s">
        <v>121</v>
      </c>
      <c r="I6" s="15" t="s">
        <v>122</v>
      </c>
      <c r="J6" s="15" t="s">
        <v>123</v>
      </c>
      <c r="K6" s="15" t="s">
        <v>124</v>
      </c>
      <c r="L6" s="15" t="s">
        <v>125</v>
      </c>
      <c r="M6"/>
    </row>
    <row r="7" spans="1:13" s="1" customFormat="1" ht="24.75" customHeight="1">
      <c r="A7" s="16">
        <v>99</v>
      </c>
      <c r="B7" s="15" t="s">
        <v>153</v>
      </c>
      <c r="C7" s="15" t="s">
        <v>154</v>
      </c>
      <c r="D7" s="15" t="s">
        <v>155</v>
      </c>
      <c r="E7" s="15" t="s">
        <v>156</v>
      </c>
      <c r="F7" s="15" t="s">
        <v>157</v>
      </c>
      <c r="G7" s="15" t="s">
        <v>204</v>
      </c>
      <c r="H7" s="15" t="s">
        <v>209</v>
      </c>
      <c r="I7" s="15" t="s">
        <v>12</v>
      </c>
      <c r="J7" s="15" t="s">
        <v>13</v>
      </c>
      <c r="K7" s="15" t="s">
        <v>158</v>
      </c>
      <c r="L7" s="15" t="s">
        <v>159</v>
      </c>
      <c r="M7"/>
    </row>
    <row r="8" spans="1:13" s="1" customFormat="1" ht="24.75" customHeight="1">
      <c r="A8" s="16">
        <v>544</v>
      </c>
      <c r="B8" s="15" t="s">
        <v>169</v>
      </c>
      <c r="C8" s="15" t="s">
        <v>170</v>
      </c>
      <c r="D8" s="15" t="s">
        <v>171</v>
      </c>
      <c r="E8" s="15" t="s">
        <v>172</v>
      </c>
      <c r="F8" s="15" t="s">
        <v>173</v>
      </c>
      <c r="G8" s="15" t="s">
        <v>210</v>
      </c>
      <c r="H8" s="15" t="s">
        <v>174</v>
      </c>
      <c r="I8" s="15" t="s">
        <v>175</v>
      </c>
      <c r="J8" s="15" t="s">
        <v>176</v>
      </c>
      <c r="K8" s="15" t="s">
        <v>177</v>
      </c>
      <c r="L8" s="15" t="s">
        <v>178</v>
      </c>
      <c r="M8"/>
    </row>
    <row r="9" spans="1:13" s="1" customFormat="1" ht="24.75" customHeight="1">
      <c r="A9" s="16">
        <v>108</v>
      </c>
      <c r="B9" s="15" t="s">
        <v>145</v>
      </c>
      <c r="C9" s="15" t="s">
        <v>146</v>
      </c>
      <c r="D9" s="15" t="s">
        <v>147</v>
      </c>
      <c r="E9" s="15" t="s">
        <v>148</v>
      </c>
      <c r="F9" s="15" t="s">
        <v>149</v>
      </c>
      <c r="G9" s="15" t="s">
        <v>203</v>
      </c>
      <c r="H9" s="15" t="s">
        <v>150</v>
      </c>
      <c r="I9" s="15" t="s">
        <v>141</v>
      </c>
      <c r="J9" s="15" t="s">
        <v>142</v>
      </c>
      <c r="K9" s="15" t="s">
        <v>151</v>
      </c>
      <c r="L9" s="15" t="s">
        <v>152</v>
      </c>
      <c r="M9"/>
    </row>
    <row r="10" spans="1:13" s="1" customFormat="1" ht="24.75" customHeight="1">
      <c r="A10" s="16">
        <v>197</v>
      </c>
      <c r="B10" s="15" t="s">
        <v>160</v>
      </c>
      <c r="C10" s="15" t="s">
        <v>161</v>
      </c>
      <c r="D10" s="15" t="s">
        <v>162</v>
      </c>
      <c r="E10" s="15" t="s">
        <v>208</v>
      </c>
      <c r="F10" s="15" t="s">
        <v>163</v>
      </c>
      <c r="G10" s="15" t="s">
        <v>205</v>
      </c>
      <c r="H10" s="15" t="s">
        <v>164</v>
      </c>
      <c r="I10" s="15" t="s">
        <v>165</v>
      </c>
      <c r="J10" s="15" t="s">
        <v>166</v>
      </c>
      <c r="K10" s="15" t="s">
        <v>167</v>
      </c>
      <c r="L10" s="15" t="s">
        <v>168</v>
      </c>
      <c r="M10"/>
    </row>
    <row r="11" spans="1:13" s="1" customFormat="1" ht="24.75" customHeight="1">
      <c r="A11" s="16">
        <v>158</v>
      </c>
      <c r="B11" s="15" t="s">
        <v>106</v>
      </c>
      <c r="C11" s="15" t="s">
        <v>107</v>
      </c>
      <c r="D11" s="15" t="s">
        <v>108</v>
      </c>
      <c r="E11" s="15" t="s">
        <v>109</v>
      </c>
      <c r="F11" s="15" t="s">
        <v>110</v>
      </c>
      <c r="G11" s="15" t="s">
        <v>199</v>
      </c>
      <c r="H11" s="15" t="s">
        <v>111</v>
      </c>
      <c r="I11" s="15" t="s">
        <v>112</v>
      </c>
      <c r="J11" s="15" t="s">
        <v>113</v>
      </c>
      <c r="K11" s="15" t="s">
        <v>114</v>
      </c>
      <c r="L11" s="15" t="s">
        <v>115</v>
      </c>
      <c r="M11"/>
    </row>
    <row r="12" spans="1:13" s="1" customFormat="1" ht="24.75" customHeight="1">
      <c r="A12" s="16">
        <v>223</v>
      </c>
      <c r="B12" s="15" t="s">
        <v>126</v>
      </c>
      <c r="C12" s="15" t="s">
        <v>127</v>
      </c>
      <c r="D12" s="15" t="s">
        <v>128</v>
      </c>
      <c r="E12" s="15" t="s">
        <v>207</v>
      </c>
      <c r="F12" s="15" t="s">
        <v>129</v>
      </c>
      <c r="G12" s="15" t="s">
        <v>201</v>
      </c>
      <c r="H12" s="15" t="s">
        <v>130</v>
      </c>
      <c r="I12" s="15" t="s">
        <v>131</v>
      </c>
      <c r="J12" s="15" t="s">
        <v>132</v>
      </c>
      <c r="K12" s="15" t="s">
        <v>133</v>
      </c>
      <c r="L12" s="15" t="s">
        <v>134</v>
      </c>
      <c r="M12"/>
    </row>
    <row r="13" spans="1:13" s="1" customFormat="1" ht="24.75" customHeight="1">
      <c r="A13" s="16">
        <v>388</v>
      </c>
      <c r="B13" s="15" t="s">
        <v>179</v>
      </c>
      <c r="C13" s="15" t="s">
        <v>180</v>
      </c>
      <c r="D13" s="15" t="s">
        <v>181</v>
      </c>
      <c r="E13" s="15" t="s">
        <v>182</v>
      </c>
      <c r="F13" s="15" t="s">
        <v>183</v>
      </c>
      <c r="G13" s="15" t="s">
        <v>206</v>
      </c>
      <c r="H13" s="15" t="s">
        <v>184</v>
      </c>
      <c r="I13" s="15" t="s">
        <v>185</v>
      </c>
      <c r="J13" s="15" t="s">
        <v>13</v>
      </c>
      <c r="K13" s="15" t="s">
        <v>186</v>
      </c>
      <c r="L13" s="15" t="s">
        <v>187</v>
      </c>
      <c r="M13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5AA3D-AF4E-4E40-950C-BBF01CB1F0D5}">
  <dimension ref="A1:R16"/>
  <sheetViews>
    <sheetView zoomScale="115" zoomScaleNormal="115" workbookViewId="0">
      <selection activeCell="C3" sqref="C3"/>
    </sheetView>
  </sheetViews>
  <sheetFormatPr defaultRowHeight="14.4"/>
  <cols>
    <col min="2" max="2" width="29.33203125" bestFit="1" customWidth="1"/>
    <col min="3" max="3" width="11.88671875" style="2" customWidth="1"/>
    <col min="4" max="4" width="13.44140625" customWidth="1"/>
    <col min="5" max="7" width="12" customWidth="1"/>
    <col min="8" max="8" width="2.6640625" customWidth="1"/>
    <col min="9" max="9" width="14.33203125" customWidth="1"/>
    <col min="10" max="10" width="12.5546875" bestFit="1" customWidth="1"/>
    <col min="11" max="11" width="11.109375" customWidth="1"/>
    <col min="12" max="12" width="2.6640625" customWidth="1"/>
    <col min="13" max="13" width="13.6640625" customWidth="1"/>
    <col min="14" max="14" width="12.5546875" bestFit="1" customWidth="1"/>
    <col min="15" max="15" width="15.44140625" customWidth="1"/>
    <col min="16" max="16" width="9.109375" customWidth="1"/>
  </cols>
  <sheetData>
    <row r="1" spans="1:18" ht="22.5" customHeight="1" thickBot="1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18" ht="22.5" customHeight="1" thickBot="1">
      <c r="A2" s="84" t="s">
        <v>226</v>
      </c>
      <c r="B2" s="85"/>
      <c r="C2" s="84" t="s">
        <v>1</v>
      </c>
      <c r="D2" s="86"/>
      <c r="E2" s="86"/>
      <c r="F2" s="86"/>
      <c r="G2" s="85"/>
      <c r="H2" s="19"/>
      <c r="I2" s="84" t="s">
        <v>2</v>
      </c>
      <c r="J2" s="86"/>
      <c r="K2" s="85"/>
      <c r="L2" s="20"/>
      <c r="M2" s="84" t="s">
        <v>221</v>
      </c>
      <c r="N2" s="86"/>
      <c r="O2" s="85"/>
    </row>
    <row r="3" spans="1:18" s="1" customFormat="1" ht="35.4" thickBot="1">
      <c r="A3" s="45" t="s">
        <v>3</v>
      </c>
      <c r="B3" s="46" t="s">
        <v>211</v>
      </c>
      <c r="C3" s="47" t="s">
        <v>227</v>
      </c>
      <c r="D3" s="48" t="s">
        <v>5</v>
      </c>
      <c r="E3" s="48" t="s">
        <v>224</v>
      </c>
      <c r="F3" s="48" t="s">
        <v>212</v>
      </c>
      <c r="G3" s="49" t="s">
        <v>213</v>
      </c>
      <c r="H3" s="52"/>
      <c r="I3" s="50" t="s">
        <v>214</v>
      </c>
      <c r="J3" s="51" t="s">
        <v>227</v>
      </c>
      <c r="K3" s="49" t="s">
        <v>6</v>
      </c>
      <c r="L3" s="20"/>
      <c r="M3" s="50" t="s">
        <v>222</v>
      </c>
      <c r="N3" s="51" t="s">
        <v>225</v>
      </c>
      <c r="O3" s="46" t="s">
        <v>223</v>
      </c>
      <c r="Q3" s="17"/>
      <c r="R3" s="18"/>
    </row>
    <row r="4" spans="1:18" ht="22.5" customHeight="1">
      <c r="A4" s="23">
        <v>625</v>
      </c>
      <c r="B4" s="22" t="s">
        <v>215</v>
      </c>
      <c r="C4" s="23">
        <v>20</v>
      </c>
      <c r="D4" s="38">
        <v>300</v>
      </c>
      <c r="E4" s="24">
        <f>D4*C4</f>
        <v>6000</v>
      </c>
      <c r="F4" s="25">
        <v>0.3</v>
      </c>
      <c r="G4" s="26">
        <f>D4*1.3</f>
        <v>390</v>
      </c>
      <c r="H4" s="20"/>
      <c r="I4" s="27">
        <f ca="1">TODAY()</f>
        <v>45084</v>
      </c>
      <c r="J4" s="190">
        <v>2</v>
      </c>
      <c r="K4" s="26">
        <f>G4*J4</f>
        <v>780</v>
      </c>
      <c r="L4" s="20"/>
      <c r="M4" s="27">
        <f ca="1">TODAY()</f>
        <v>45084</v>
      </c>
      <c r="N4" s="74">
        <f>C4-J4</f>
        <v>18</v>
      </c>
      <c r="O4" s="28">
        <f>G4*N4</f>
        <v>7020</v>
      </c>
      <c r="Q4" s="17"/>
      <c r="R4" s="18"/>
    </row>
    <row r="5" spans="1:18" ht="22.5" customHeight="1">
      <c r="A5" s="30">
        <v>1009</v>
      </c>
      <c r="B5" s="29" t="s">
        <v>247</v>
      </c>
      <c r="C5" s="23">
        <v>20</v>
      </c>
      <c r="D5" s="39">
        <v>110</v>
      </c>
      <c r="E5" s="24">
        <f t="shared" ref="E5:E11" si="0">D5*C5</f>
        <v>2200</v>
      </c>
      <c r="F5" s="25">
        <v>1</v>
      </c>
      <c r="G5" s="26">
        <f t="shared" ref="G5:G11" si="1">D5*1.3</f>
        <v>143</v>
      </c>
      <c r="H5" s="20"/>
      <c r="I5" s="27">
        <f t="shared" ref="I5:I11" ca="1" si="2">TODAY()</f>
        <v>45084</v>
      </c>
      <c r="J5" s="191">
        <v>5</v>
      </c>
      <c r="K5" s="26">
        <f t="shared" ref="K5:K11" si="3">G5*J5</f>
        <v>715</v>
      </c>
      <c r="L5" s="20"/>
      <c r="M5" s="27">
        <f t="shared" ref="M5:M11" ca="1" si="4">TODAY()</f>
        <v>45084</v>
      </c>
      <c r="N5" s="74">
        <f t="shared" ref="N5:N11" si="5">C5-J5</f>
        <v>15</v>
      </c>
      <c r="O5" s="28">
        <f t="shared" ref="O5:O11" si="6">G5*N5</f>
        <v>2145</v>
      </c>
      <c r="Q5" s="17"/>
      <c r="R5" s="18"/>
    </row>
    <row r="6" spans="1:18" ht="22.5" customHeight="1">
      <c r="A6" s="23">
        <v>1101</v>
      </c>
      <c r="B6" s="32" t="s">
        <v>216</v>
      </c>
      <c r="C6" s="23">
        <v>20</v>
      </c>
      <c r="D6" s="38">
        <v>149.5</v>
      </c>
      <c r="E6" s="24">
        <f t="shared" si="0"/>
        <v>2990</v>
      </c>
      <c r="F6" s="25">
        <v>0.2</v>
      </c>
      <c r="G6" s="26">
        <f t="shared" si="1"/>
        <v>194.35</v>
      </c>
      <c r="H6" s="20"/>
      <c r="I6" s="27">
        <f t="shared" ca="1" si="2"/>
        <v>45084</v>
      </c>
      <c r="J6" s="192">
        <v>10</v>
      </c>
      <c r="K6" s="26">
        <f t="shared" si="3"/>
        <v>1943.5</v>
      </c>
      <c r="L6" s="20"/>
      <c r="M6" s="27">
        <f t="shared" ca="1" si="4"/>
        <v>45084</v>
      </c>
      <c r="N6" s="74">
        <f t="shared" si="5"/>
        <v>10</v>
      </c>
      <c r="O6" s="28">
        <f t="shared" si="6"/>
        <v>1943.5</v>
      </c>
      <c r="Q6" s="17"/>
      <c r="R6" s="18"/>
    </row>
    <row r="7" spans="1:18" ht="22.5" customHeight="1">
      <c r="A7" s="30">
        <v>1205</v>
      </c>
      <c r="B7" s="34" t="s">
        <v>217</v>
      </c>
      <c r="C7" s="23">
        <v>20</v>
      </c>
      <c r="D7" s="39">
        <v>65.89</v>
      </c>
      <c r="E7" s="24">
        <f t="shared" si="0"/>
        <v>1317.8</v>
      </c>
      <c r="F7" s="25">
        <v>0.5</v>
      </c>
      <c r="G7" s="26">
        <f t="shared" si="1"/>
        <v>85.657000000000011</v>
      </c>
      <c r="H7" s="20"/>
      <c r="I7" s="27">
        <f t="shared" ca="1" si="2"/>
        <v>45084</v>
      </c>
      <c r="J7" s="191">
        <v>3</v>
      </c>
      <c r="K7" s="26">
        <f t="shared" si="3"/>
        <v>256.971</v>
      </c>
      <c r="L7" s="20"/>
      <c r="M7" s="27">
        <f t="shared" ca="1" si="4"/>
        <v>45084</v>
      </c>
      <c r="N7" s="74">
        <f t="shared" si="5"/>
        <v>17</v>
      </c>
      <c r="O7" s="28">
        <f t="shared" si="6"/>
        <v>1456.1690000000001</v>
      </c>
    </row>
    <row r="8" spans="1:18" ht="22.5" customHeight="1">
      <c r="A8" s="23">
        <v>2584</v>
      </c>
      <c r="B8" s="22" t="s">
        <v>218</v>
      </c>
      <c r="C8" s="23">
        <v>20</v>
      </c>
      <c r="D8" s="38">
        <v>260</v>
      </c>
      <c r="E8" s="24">
        <f t="shared" si="0"/>
        <v>5200</v>
      </c>
      <c r="F8" s="25">
        <v>0.8</v>
      </c>
      <c r="G8" s="26">
        <f t="shared" si="1"/>
        <v>338</v>
      </c>
      <c r="H8" s="20"/>
      <c r="I8" s="27">
        <f t="shared" ca="1" si="2"/>
        <v>45084</v>
      </c>
      <c r="J8" s="192">
        <v>7</v>
      </c>
      <c r="K8" s="26">
        <f t="shared" si="3"/>
        <v>2366</v>
      </c>
      <c r="L8" s="20"/>
      <c r="M8" s="27">
        <f t="shared" ca="1" si="4"/>
        <v>45084</v>
      </c>
      <c r="N8" s="74">
        <f t="shared" si="5"/>
        <v>13</v>
      </c>
      <c r="O8" s="28">
        <f t="shared" si="6"/>
        <v>4394</v>
      </c>
    </row>
    <row r="9" spans="1:18" ht="22.5" customHeight="1">
      <c r="A9" s="30">
        <v>1205</v>
      </c>
      <c r="B9" s="31" t="s">
        <v>246</v>
      </c>
      <c r="C9" s="23">
        <v>20</v>
      </c>
      <c r="D9" s="39">
        <v>79.5</v>
      </c>
      <c r="E9" s="24">
        <f t="shared" si="0"/>
        <v>1590</v>
      </c>
      <c r="F9" s="25">
        <v>0.3</v>
      </c>
      <c r="G9" s="26">
        <f t="shared" si="1"/>
        <v>103.35000000000001</v>
      </c>
      <c r="H9" s="20"/>
      <c r="I9" s="27">
        <f t="shared" ca="1" si="2"/>
        <v>45084</v>
      </c>
      <c r="J9" s="21">
        <v>15</v>
      </c>
      <c r="K9" s="26">
        <f t="shared" si="3"/>
        <v>1550.2500000000002</v>
      </c>
      <c r="L9" s="20"/>
      <c r="M9" s="27">
        <f t="shared" ca="1" si="4"/>
        <v>45084</v>
      </c>
      <c r="N9" s="74">
        <f t="shared" si="5"/>
        <v>5</v>
      </c>
      <c r="O9" s="28">
        <f t="shared" si="6"/>
        <v>516.75</v>
      </c>
    </row>
    <row r="10" spans="1:18" ht="22.5" customHeight="1">
      <c r="A10" s="23">
        <v>998</v>
      </c>
      <c r="B10" s="33" t="s">
        <v>219</v>
      </c>
      <c r="C10" s="23">
        <v>20</v>
      </c>
      <c r="D10" s="38">
        <v>225.5</v>
      </c>
      <c r="E10" s="24">
        <f t="shared" si="0"/>
        <v>4510</v>
      </c>
      <c r="F10" s="25">
        <v>0.2</v>
      </c>
      <c r="G10" s="26">
        <f t="shared" si="1"/>
        <v>293.15000000000003</v>
      </c>
      <c r="H10" s="20"/>
      <c r="I10" s="27">
        <f t="shared" ca="1" si="2"/>
        <v>45084</v>
      </c>
      <c r="J10" s="20">
        <v>9</v>
      </c>
      <c r="K10" s="26">
        <f t="shared" si="3"/>
        <v>2638.3500000000004</v>
      </c>
      <c r="L10" s="20"/>
      <c r="M10" s="27">
        <f t="shared" ca="1" si="4"/>
        <v>45084</v>
      </c>
      <c r="N10" s="74">
        <f t="shared" si="5"/>
        <v>11</v>
      </c>
      <c r="O10" s="28">
        <f t="shared" si="6"/>
        <v>3224.6500000000005</v>
      </c>
    </row>
    <row r="11" spans="1:18" ht="22.5" customHeight="1" thickBot="1">
      <c r="A11" s="36">
        <v>3250</v>
      </c>
      <c r="B11" s="35" t="s">
        <v>220</v>
      </c>
      <c r="C11" s="23">
        <v>20</v>
      </c>
      <c r="D11" s="40">
        <v>275.89</v>
      </c>
      <c r="E11" s="24">
        <f t="shared" si="0"/>
        <v>5517.7999999999993</v>
      </c>
      <c r="F11" s="25">
        <v>0.3</v>
      </c>
      <c r="G11" s="26">
        <f t="shared" si="1"/>
        <v>358.65699999999998</v>
      </c>
      <c r="H11" s="20"/>
      <c r="I11" s="27">
        <f t="shared" ca="1" si="2"/>
        <v>45084</v>
      </c>
      <c r="J11" s="37">
        <v>10</v>
      </c>
      <c r="K11" s="26">
        <f t="shared" si="3"/>
        <v>3586.5699999999997</v>
      </c>
      <c r="L11" s="20"/>
      <c r="M11" s="27">
        <f t="shared" ca="1" si="4"/>
        <v>45084</v>
      </c>
      <c r="N11" s="74">
        <f t="shared" si="5"/>
        <v>10</v>
      </c>
      <c r="O11" s="28">
        <f t="shared" si="6"/>
        <v>3586.5699999999997</v>
      </c>
    </row>
    <row r="12" spans="1:18" ht="16.2" thickBot="1">
      <c r="A12" s="3"/>
      <c r="E12" s="3"/>
      <c r="F12" s="3"/>
      <c r="G12" s="3"/>
      <c r="H12" s="3"/>
      <c r="K12" s="3"/>
      <c r="L12" s="3"/>
      <c r="M12" s="3"/>
      <c r="N12" s="3"/>
      <c r="O12" s="3"/>
    </row>
    <row r="13" spans="1:18" ht="19.5" customHeight="1">
      <c r="A13" s="3"/>
      <c r="B13" s="41" t="s">
        <v>229</v>
      </c>
      <c r="C13" s="44">
        <f>SUM(C4:C11)</f>
        <v>160</v>
      </c>
      <c r="D13" s="44">
        <f t="shared" ref="D13:O13" si="7">SUM(D4:D11)</f>
        <v>1466.2799999999997</v>
      </c>
      <c r="E13" s="44">
        <f t="shared" si="7"/>
        <v>29325.599999999999</v>
      </c>
      <c r="F13" s="44">
        <f t="shared" si="7"/>
        <v>3.5999999999999996</v>
      </c>
      <c r="G13" s="44">
        <f t="shared" si="7"/>
        <v>1906.164</v>
      </c>
      <c r="H13" s="44"/>
      <c r="I13" s="44">
        <f t="shared" ca="1" si="7"/>
        <v>360672</v>
      </c>
      <c r="J13" s="44">
        <f t="shared" si="7"/>
        <v>61</v>
      </c>
      <c r="K13" s="44">
        <f t="shared" si="7"/>
        <v>13836.641</v>
      </c>
      <c r="L13" s="44"/>
      <c r="M13" s="44">
        <f t="shared" ca="1" si="7"/>
        <v>360672</v>
      </c>
      <c r="N13" s="44">
        <f t="shared" si="7"/>
        <v>99</v>
      </c>
      <c r="O13" s="44">
        <f t="shared" si="7"/>
        <v>24286.639000000003</v>
      </c>
    </row>
    <row r="14" spans="1:18" ht="19.5" customHeight="1">
      <c r="B14" s="42" t="s">
        <v>228</v>
      </c>
      <c r="C14" s="8">
        <f>AVERAGE(C4:C11)</f>
        <v>20</v>
      </c>
      <c r="D14" s="8">
        <f t="shared" ref="D14:O14" si="8">AVERAGE(D4:D11)</f>
        <v>183.28499999999997</v>
      </c>
      <c r="E14" s="8">
        <f t="shared" si="8"/>
        <v>3665.7</v>
      </c>
      <c r="F14" s="8">
        <f t="shared" si="8"/>
        <v>0.44999999999999996</v>
      </c>
      <c r="G14" s="8">
        <f t="shared" si="8"/>
        <v>238.2705</v>
      </c>
      <c r="H14" s="8"/>
      <c r="I14" s="8">
        <f t="shared" ca="1" si="8"/>
        <v>45084</v>
      </c>
      <c r="J14" s="8">
        <f t="shared" si="8"/>
        <v>7.625</v>
      </c>
      <c r="K14" s="8">
        <f t="shared" si="8"/>
        <v>1729.580125</v>
      </c>
      <c r="L14" s="8"/>
      <c r="M14" s="8">
        <f t="shared" ca="1" si="8"/>
        <v>45084</v>
      </c>
      <c r="N14" s="8">
        <f t="shared" si="8"/>
        <v>12.375</v>
      </c>
      <c r="O14" s="8">
        <f t="shared" si="8"/>
        <v>3035.8298750000004</v>
      </c>
    </row>
    <row r="15" spans="1:18" ht="19.5" customHeight="1">
      <c r="B15" s="42" t="s">
        <v>230</v>
      </c>
      <c r="C15" s="8">
        <f>MAX(C4:C11)</f>
        <v>20</v>
      </c>
      <c r="D15" s="8">
        <f t="shared" ref="D15:O15" si="9">MAX(D4:D11)</f>
        <v>300</v>
      </c>
      <c r="E15" s="8">
        <f t="shared" si="9"/>
        <v>6000</v>
      </c>
      <c r="F15" s="8">
        <f t="shared" si="9"/>
        <v>1</v>
      </c>
      <c r="G15" s="8">
        <f t="shared" si="9"/>
        <v>390</v>
      </c>
      <c r="H15" s="8"/>
      <c r="I15" s="8">
        <f t="shared" ca="1" si="9"/>
        <v>45084</v>
      </c>
      <c r="J15" s="8">
        <f t="shared" si="9"/>
        <v>15</v>
      </c>
      <c r="K15" s="8">
        <f t="shared" si="9"/>
        <v>3586.5699999999997</v>
      </c>
      <c r="L15" s="8"/>
      <c r="M15" s="8">
        <f t="shared" ca="1" si="9"/>
        <v>45084</v>
      </c>
      <c r="N15" s="8">
        <f t="shared" si="9"/>
        <v>18</v>
      </c>
      <c r="O15" s="8">
        <f t="shared" si="9"/>
        <v>7020</v>
      </c>
    </row>
    <row r="16" spans="1:18" ht="19.5" customHeight="1" thickBot="1">
      <c r="B16" s="43" t="s">
        <v>231</v>
      </c>
      <c r="C16" s="9">
        <f>MIN(C4:C11)</f>
        <v>20</v>
      </c>
      <c r="D16" s="9">
        <f t="shared" ref="D16:O16" si="10">MIN(D4:D11)</f>
        <v>65.89</v>
      </c>
      <c r="E16" s="9">
        <f t="shared" si="10"/>
        <v>1317.8</v>
      </c>
      <c r="F16" s="9">
        <f t="shared" si="10"/>
        <v>0.2</v>
      </c>
      <c r="G16" s="9">
        <f t="shared" si="10"/>
        <v>85.657000000000011</v>
      </c>
      <c r="H16" s="9"/>
      <c r="I16" s="9">
        <f t="shared" ca="1" si="10"/>
        <v>45084</v>
      </c>
      <c r="J16" s="9">
        <f t="shared" si="10"/>
        <v>2</v>
      </c>
      <c r="K16" s="9">
        <f t="shared" si="10"/>
        <v>256.971</v>
      </c>
      <c r="L16" s="9"/>
      <c r="M16" s="9">
        <f t="shared" ca="1" si="10"/>
        <v>45084</v>
      </c>
      <c r="N16" s="9">
        <f t="shared" si="10"/>
        <v>5</v>
      </c>
      <c r="O16" s="9">
        <f t="shared" si="10"/>
        <v>516.75</v>
      </c>
    </row>
  </sheetData>
  <mergeCells count="5">
    <mergeCell ref="A1:O1"/>
    <mergeCell ref="A2:B2"/>
    <mergeCell ref="C2:G2"/>
    <mergeCell ref="I2:K2"/>
    <mergeCell ref="M2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D4FB7-A8AE-4723-B486-CA3A1EA2FE2E}">
  <dimension ref="A1:M70"/>
  <sheetViews>
    <sheetView showGridLines="0" topLeftCell="A19" zoomScale="91" zoomScaleNormal="91" workbookViewId="0">
      <selection activeCell="O26" sqref="O26"/>
    </sheetView>
  </sheetViews>
  <sheetFormatPr defaultColWidth="9.109375" defaultRowHeight="15.6"/>
  <cols>
    <col min="1" max="4" width="9.88671875" style="3" customWidth="1"/>
    <col min="5" max="6" width="10.109375" style="3" customWidth="1"/>
    <col min="7" max="8" width="10.6640625" style="3" customWidth="1"/>
    <col min="9" max="10" width="11.6640625" style="3" customWidth="1"/>
    <col min="11" max="11" width="13.44140625" style="3" customWidth="1"/>
    <col min="12" max="12" width="14.21875" style="3" customWidth="1"/>
    <col min="13" max="13" width="14.44140625" style="3" customWidth="1"/>
    <col min="14" max="16384" width="9.109375" style="3"/>
  </cols>
  <sheetData>
    <row r="1" spans="1:13" ht="18" customHeight="1">
      <c r="A1" s="139" t="s">
        <v>233</v>
      </c>
      <c r="B1" s="140"/>
      <c r="C1" s="143"/>
      <c r="D1" s="143"/>
      <c r="E1" s="143"/>
      <c r="F1" s="144"/>
      <c r="G1" s="144" t="s">
        <v>234</v>
      </c>
      <c r="H1" s="145"/>
      <c r="I1" s="145"/>
      <c r="J1" s="145"/>
      <c r="K1" s="145"/>
      <c r="L1" s="128" t="s">
        <v>248</v>
      </c>
      <c r="M1" s="129"/>
    </row>
    <row r="2" spans="1:13" ht="18" customHeight="1">
      <c r="A2" s="141" t="s">
        <v>235</v>
      </c>
      <c r="B2" s="141"/>
      <c r="C2" s="141"/>
      <c r="D2" s="141"/>
      <c r="E2" s="141"/>
      <c r="F2" s="141"/>
      <c r="G2" s="142"/>
      <c r="H2" s="142"/>
      <c r="I2" s="142"/>
      <c r="J2" s="142"/>
      <c r="K2" s="142"/>
      <c r="L2" s="128"/>
      <c r="M2" s="129"/>
    </row>
    <row r="3" spans="1:13" ht="18" customHeight="1">
      <c r="A3" s="130" t="s">
        <v>14</v>
      </c>
      <c r="B3" s="130"/>
      <c r="C3" s="130"/>
      <c r="D3" s="130" t="s">
        <v>15</v>
      </c>
      <c r="E3" s="130"/>
      <c r="F3" s="130"/>
      <c r="G3" s="130"/>
      <c r="H3" s="130"/>
      <c r="I3" s="130"/>
      <c r="J3" s="130"/>
      <c r="K3" s="130"/>
      <c r="L3" s="128"/>
      <c r="M3" s="129"/>
    </row>
    <row r="4" spans="1:13" ht="18" customHeight="1">
      <c r="A4" s="130"/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28"/>
      <c r="M4" s="129"/>
    </row>
    <row r="5" spans="1:13" ht="18" customHeight="1" thickBot="1">
      <c r="A5" s="131"/>
      <c r="B5" s="131"/>
      <c r="C5" s="131"/>
      <c r="D5" s="131"/>
      <c r="E5" s="131"/>
      <c r="F5" s="131"/>
      <c r="G5" s="131"/>
      <c r="H5" s="131"/>
      <c r="I5" s="132"/>
      <c r="J5" s="132"/>
      <c r="K5" s="132"/>
      <c r="L5" s="132"/>
      <c r="M5" s="132"/>
    </row>
    <row r="6" spans="1:13" ht="23.25" customHeight="1">
      <c r="A6" s="157"/>
      <c r="B6" s="158"/>
      <c r="C6" s="158"/>
      <c r="D6" s="158"/>
      <c r="E6" s="159"/>
      <c r="F6" s="148" t="s">
        <v>249</v>
      </c>
      <c r="G6" s="149"/>
      <c r="H6" s="150"/>
      <c r="I6" s="53"/>
      <c r="J6" s="53"/>
      <c r="K6" s="53"/>
      <c r="L6" s="53"/>
      <c r="M6" s="146"/>
    </row>
    <row r="7" spans="1:13" ht="23.25" customHeight="1">
      <c r="A7" s="160"/>
      <c r="B7" s="161"/>
      <c r="C7" s="161"/>
      <c r="D7" s="161"/>
      <c r="E7" s="162"/>
      <c r="F7" s="151"/>
      <c r="G7" s="152"/>
      <c r="H7" s="153"/>
      <c r="I7" s="54"/>
      <c r="J7" s="54"/>
      <c r="K7" s="54"/>
      <c r="L7" s="54"/>
      <c r="M7" s="147"/>
    </row>
    <row r="8" spans="1:13" ht="23.25" customHeight="1" thickBot="1">
      <c r="A8" s="160"/>
      <c r="B8" s="161"/>
      <c r="C8" s="161"/>
      <c r="D8" s="161"/>
      <c r="E8" s="162"/>
      <c r="F8" s="151"/>
      <c r="G8" s="152"/>
      <c r="H8" s="153"/>
      <c r="I8" s="54"/>
      <c r="J8" s="54"/>
      <c r="K8" s="54"/>
      <c r="L8" s="54"/>
      <c r="M8" s="147"/>
    </row>
    <row r="9" spans="1:13" ht="23.25" customHeight="1" thickBot="1">
      <c r="A9" s="163"/>
      <c r="B9" s="164"/>
      <c r="C9" s="164"/>
      <c r="D9" s="164"/>
      <c r="E9" s="165"/>
      <c r="F9" s="151"/>
      <c r="G9" s="152"/>
      <c r="H9" s="153"/>
      <c r="I9" s="133" t="s">
        <v>16</v>
      </c>
      <c r="J9" s="134"/>
      <c r="K9" s="134"/>
      <c r="L9" s="134"/>
      <c r="M9" s="135"/>
    </row>
    <row r="10" spans="1:13" ht="23.25" customHeight="1" thickBot="1">
      <c r="A10" s="72"/>
      <c r="B10" s="66" t="str">
        <f>HLOOKUP(A14,Fornecedores!C4:G15,3,0)</f>
        <v>Theo e Henry Games Ltda</v>
      </c>
      <c r="C10" s="66"/>
      <c r="D10" s="66"/>
      <c r="E10" s="67"/>
      <c r="F10" s="151"/>
      <c r="G10" s="152"/>
      <c r="H10" s="153"/>
      <c r="I10" s="136" t="s">
        <v>236</v>
      </c>
      <c r="J10" s="137"/>
      <c r="K10" s="137"/>
      <c r="L10" s="137"/>
      <c r="M10" s="138"/>
    </row>
    <row r="11" spans="1:13" ht="23.25" customHeight="1">
      <c r="A11" s="68"/>
      <c r="B11" s="63" t="str">
        <f>HLOOKUP(A14,Fornecedores!A4:G15,6,0)</f>
        <v>Via Genova, 496</v>
      </c>
      <c r="C11" s="63"/>
      <c r="D11" s="63"/>
      <c r="E11" s="69"/>
      <c r="F11" s="151"/>
      <c r="G11" s="152"/>
      <c r="H11" s="153"/>
      <c r="I11" s="169" t="s">
        <v>17</v>
      </c>
      <c r="J11" s="170"/>
      <c r="K11" s="170"/>
      <c r="L11" s="170"/>
      <c r="M11" s="171"/>
    </row>
    <row r="12" spans="1:13" ht="23.25" customHeight="1" thickBot="1">
      <c r="A12" s="70" t="str">
        <f>HLOOKUP(A14,Fornecedores!A4:G15,8,0)</f>
        <v>Santa Bárbara D'Oeste</v>
      </c>
      <c r="B12" s="71"/>
      <c r="C12" s="71" t="str">
        <f>HLOOKUP(A14,Fornecedores!A4:G15,9,0)</f>
        <v>SP</v>
      </c>
      <c r="D12" s="71" t="str">
        <f>HLOOKUP(A14,Fornecedores!A4:G15,10,0)</f>
        <v>(19) 2885-5652</v>
      </c>
      <c r="F12" s="154"/>
      <c r="G12" s="155"/>
      <c r="H12" s="156"/>
      <c r="I12" s="172"/>
      <c r="J12" s="173"/>
      <c r="K12" s="173"/>
      <c r="L12" s="173"/>
      <c r="M12" s="174"/>
    </row>
    <row r="13" spans="1:13" ht="18" customHeight="1" thickBot="1">
      <c r="A13" s="65" t="s">
        <v>3</v>
      </c>
      <c r="B13" s="166" t="s">
        <v>18</v>
      </c>
      <c r="C13" s="167"/>
      <c r="D13" s="167"/>
      <c r="E13" s="167"/>
      <c r="F13" s="167"/>
      <c r="G13" s="167"/>
      <c r="H13" s="168"/>
      <c r="I13" s="166" t="s">
        <v>19</v>
      </c>
      <c r="J13" s="167"/>
      <c r="K13" s="167"/>
      <c r="L13" s="167"/>
      <c r="M13" s="168"/>
    </row>
    <row r="14" spans="1:13" ht="18" customHeight="1" thickBot="1">
      <c r="A14" s="64">
        <v>1</v>
      </c>
      <c r="B14" s="178"/>
      <c r="C14" s="179"/>
      <c r="D14" s="179"/>
      <c r="E14" s="179"/>
      <c r="F14" s="179"/>
      <c r="G14" s="179"/>
      <c r="H14" s="180"/>
      <c r="I14" s="175" t="s">
        <v>20</v>
      </c>
      <c r="J14" s="176"/>
      <c r="K14" s="176"/>
      <c r="L14" s="176"/>
      <c r="M14" s="177"/>
    </row>
    <row r="15" spans="1:13" ht="18" customHeight="1" thickBot="1">
      <c r="A15" s="166" t="s">
        <v>21</v>
      </c>
      <c r="B15" s="167"/>
      <c r="C15" s="167"/>
      <c r="D15" s="168"/>
      <c r="E15" s="166" t="s">
        <v>22</v>
      </c>
      <c r="F15" s="167"/>
      <c r="G15" s="167"/>
      <c r="H15" s="168"/>
      <c r="I15" s="166" t="s">
        <v>8</v>
      </c>
      <c r="J15" s="167"/>
      <c r="K15" s="167"/>
      <c r="L15" s="167"/>
      <c r="M15" s="168"/>
    </row>
    <row r="16" spans="1:13" ht="18" customHeight="1" thickBot="1">
      <c r="A16" s="183"/>
      <c r="B16" s="184"/>
      <c r="C16" s="184"/>
      <c r="D16" s="185"/>
      <c r="E16" s="186"/>
      <c r="F16" s="187"/>
      <c r="G16" s="187"/>
      <c r="H16" s="188"/>
      <c r="I16" s="189"/>
      <c r="J16" s="189"/>
      <c r="K16" s="189"/>
      <c r="L16" s="189"/>
      <c r="M16" s="114"/>
    </row>
    <row r="17" spans="1:13" ht="18" customHeight="1" thickBot="1">
      <c r="A17" s="57" t="s">
        <v>23</v>
      </c>
    </row>
    <row r="18" spans="1:13" ht="18" customHeight="1" thickBot="1">
      <c r="A18" s="65" t="s">
        <v>3</v>
      </c>
      <c r="B18" s="166" t="s">
        <v>24</v>
      </c>
      <c r="C18" s="167"/>
      <c r="D18" s="167"/>
      <c r="E18" s="167"/>
      <c r="F18" s="167"/>
      <c r="G18" s="167"/>
      <c r="H18" s="168"/>
      <c r="I18" s="166" t="s">
        <v>25</v>
      </c>
      <c r="J18" s="167"/>
      <c r="K18" s="168"/>
      <c r="L18" s="108" t="s">
        <v>26</v>
      </c>
      <c r="M18" s="109"/>
    </row>
    <row r="19" spans="1:13" ht="18" customHeight="1" thickBot="1">
      <c r="A19" s="73">
        <v>544</v>
      </c>
      <c r="B19" s="61" t="str">
        <f>VLOOKUP(A19,Tabela_clientes[],2,0)</f>
        <v>Kamilly Pietra Lorena Assis</v>
      </c>
      <c r="C19" s="61"/>
      <c r="D19" s="61"/>
      <c r="E19" s="61"/>
      <c r="F19" s="61"/>
      <c r="G19" s="61"/>
      <c r="H19" s="61"/>
      <c r="I19" s="178" t="str">
        <f>VLOOKUP(A19,Clientes!A3:L13,3,0)</f>
        <v>184.857.723-00</v>
      </c>
      <c r="J19" s="179"/>
      <c r="K19" s="180"/>
      <c r="L19" s="181">
        <f ca="1">NOW()</f>
        <v>45084.673320949078</v>
      </c>
      <c r="M19" s="182"/>
    </row>
    <row r="20" spans="1:13" ht="18" customHeight="1">
      <c r="A20" s="123" t="s">
        <v>27</v>
      </c>
      <c r="B20" s="108"/>
      <c r="C20" s="108"/>
      <c r="D20" s="108"/>
      <c r="E20" s="108"/>
      <c r="F20" s="109"/>
      <c r="G20" s="107" t="s">
        <v>28</v>
      </c>
      <c r="H20" s="108"/>
      <c r="I20" s="127"/>
      <c r="J20" s="123" t="s">
        <v>11</v>
      </c>
      <c r="K20" s="127"/>
      <c r="L20" s="93" t="s">
        <v>29</v>
      </c>
      <c r="M20" s="95"/>
    </row>
    <row r="21" spans="1:13" ht="18" customHeight="1">
      <c r="A21" s="124" t="str">
        <f>VLOOKUP(A19,Clientes!A3:L13,7,0)</f>
        <v>Av. Paulo Gonçalves da Silva, 362</v>
      </c>
      <c r="B21" s="125"/>
      <c r="C21" s="125"/>
      <c r="D21" s="125"/>
      <c r="E21" s="125"/>
      <c r="F21" s="126"/>
      <c r="G21" s="124" t="str">
        <f>VLOOKUP(A19,Clientes!A3:L13,8,0)</f>
        <v>Valéria</v>
      </c>
      <c r="H21" s="125"/>
      <c r="I21" s="126"/>
      <c r="J21" s="118" t="str">
        <f>VLOOKUP(A19,Clientes!A3:L13,6,0)</f>
        <v>41301-615</v>
      </c>
      <c r="K21" s="114"/>
      <c r="L21" s="113"/>
      <c r="M21" s="114"/>
    </row>
    <row r="22" spans="1:13" ht="18" customHeight="1">
      <c r="A22" s="107" t="s">
        <v>30</v>
      </c>
      <c r="B22" s="108"/>
      <c r="C22" s="108"/>
      <c r="D22" s="108"/>
      <c r="E22" s="108"/>
      <c r="F22" s="109"/>
      <c r="G22" s="55" t="s">
        <v>9</v>
      </c>
      <c r="H22" s="107" t="s">
        <v>31</v>
      </c>
      <c r="I22" s="109"/>
      <c r="J22" s="107" t="s">
        <v>188</v>
      </c>
      <c r="K22" s="109"/>
      <c r="L22" s="107" t="s">
        <v>33</v>
      </c>
      <c r="M22" s="109"/>
    </row>
    <row r="23" spans="1:13" ht="18" customHeight="1">
      <c r="A23" s="115" t="str">
        <f>VLOOKUP(A19,Clientes!A3:L13,9,0)</f>
        <v>Salvador</v>
      </c>
      <c r="B23" s="116"/>
      <c r="C23" s="116"/>
      <c r="D23" s="116"/>
      <c r="E23" s="116"/>
      <c r="F23" s="117"/>
      <c r="G23" s="62"/>
      <c r="H23" s="121" t="str">
        <f>VLOOKUP(A19,Clientes!A3:L13,11,0)</f>
        <v>(71) 2827-1146</v>
      </c>
      <c r="I23" s="122"/>
      <c r="J23" s="118"/>
      <c r="K23" s="114"/>
      <c r="L23" s="119"/>
      <c r="M23" s="120"/>
    </row>
    <row r="24" spans="1:13" ht="18" customHeight="1">
      <c r="A24" s="3" t="s">
        <v>34</v>
      </c>
    </row>
    <row r="25" spans="1:13" ht="18" customHeight="1">
      <c r="A25" s="93" t="s">
        <v>35</v>
      </c>
      <c r="B25" s="94"/>
      <c r="C25" s="93" t="s">
        <v>36</v>
      </c>
      <c r="D25" s="95"/>
      <c r="E25" s="93" t="s">
        <v>37</v>
      </c>
      <c r="F25" s="94"/>
      <c r="G25" s="93" t="s">
        <v>38</v>
      </c>
      <c r="H25" s="95"/>
      <c r="I25" s="93" t="s">
        <v>39</v>
      </c>
      <c r="J25" s="95"/>
      <c r="K25" s="55" t="s">
        <v>40</v>
      </c>
      <c r="L25" s="93" t="s">
        <v>41</v>
      </c>
      <c r="M25" s="95"/>
    </row>
    <row r="26" spans="1:13" ht="18" customHeight="1">
      <c r="A26" s="110">
        <v>0</v>
      </c>
      <c r="B26" s="111"/>
      <c r="C26" s="110">
        <v>0</v>
      </c>
      <c r="D26" s="112"/>
      <c r="E26" s="110">
        <v>0</v>
      </c>
      <c r="F26" s="112"/>
      <c r="G26" s="110">
        <v>0</v>
      </c>
      <c r="H26" s="112"/>
      <c r="I26" s="110">
        <v>0</v>
      </c>
      <c r="J26" s="112"/>
      <c r="K26" s="56">
        <v>0</v>
      </c>
      <c r="L26" s="110">
        <v>19.899999999999999</v>
      </c>
      <c r="M26" s="112"/>
    </row>
    <row r="27" spans="1:13" ht="18" customHeight="1">
      <c r="A27" s="93" t="s">
        <v>42</v>
      </c>
      <c r="B27" s="94"/>
      <c r="C27" s="93" t="s">
        <v>43</v>
      </c>
      <c r="D27" s="95"/>
      <c r="E27" s="93" t="s">
        <v>44</v>
      </c>
      <c r="F27" s="94"/>
      <c r="G27" s="93" t="s">
        <v>45</v>
      </c>
      <c r="H27" s="95"/>
      <c r="I27" s="93" t="s">
        <v>46</v>
      </c>
      <c r="J27" s="95"/>
      <c r="K27" s="55" t="s">
        <v>47</v>
      </c>
      <c r="L27" s="93" t="s">
        <v>48</v>
      </c>
      <c r="M27" s="95"/>
    </row>
    <row r="28" spans="1:13" ht="18" customHeight="1">
      <c r="A28" s="110">
        <v>0</v>
      </c>
      <c r="B28" s="111"/>
      <c r="C28" s="110">
        <v>0</v>
      </c>
      <c r="D28" s="112"/>
      <c r="E28" s="110">
        <v>0</v>
      </c>
      <c r="F28" s="112"/>
      <c r="G28" s="110">
        <v>0</v>
      </c>
      <c r="H28" s="112"/>
      <c r="I28" s="110">
        <v>0</v>
      </c>
      <c r="J28" s="112"/>
      <c r="K28" s="56">
        <v>0</v>
      </c>
      <c r="L28" s="110">
        <v>19.899999999999999</v>
      </c>
      <c r="M28" s="112"/>
    </row>
    <row r="29" spans="1:13" ht="18" customHeight="1">
      <c r="A29" s="57" t="s">
        <v>49</v>
      </c>
    </row>
    <row r="30" spans="1:13" ht="18" customHeight="1">
      <c r="A30" s="107" t="s">
        <v>24</v>
      </c>
      <c r="B30" s="108"/>
      <c r="C30" s="108"/>
      <c r="D30" s="108"/>
      <c r="E30" s="107" t="s">
        <v>50</v>
      </c>
      <c r="F30" s="109"/>
      <c r="G30" s="107" t="s">
        <v>51</v>
      </c>
      <c r="H30" s="109"/>
      <c r="I30" s="107" t="s">
        <v>52</v>
      </c>
      <c r="J30" s="109"/>
      <c r="K30" s="55" t="s">
        <v>9</v>
      </c>
      <c r="L30" s="107" t="s">
        <v>25</v>
      </c>
      <c r="M30" s="109"/>
    </row>
    <row r="31" spans="1:13" ht="18" customHeight="1">
      <c r="A31" s="96"/>
      <c r="B31" s="97"/>
      <c r="C31" s="97"/>
      <c r="D31" s="97"/>
      <c r="E31" s="96"/>
      <c r="F31" s="98"/>
      <c r="G31" s="96"/>
      <c r="H31" s="98"/>
      <c r="I31" s="96"/>
      <c r="J31" s="98"/>
      <c r="K31" s="58"/>
      <c r="L31" s="100"/>
      <c r="M31" s="101"/>
    </row>
    <row r="32" spans="1:13" ht="18" customHeight="1">
      <c r="A32" s="107" t="s">
        <v>27</v>
      </c>
      <c r="B32" s="108"/>
      <c r="C32" s="108"/>
      <c r="D32" s="108"/>
      <c r="E32" s="108"/>
      <c r="F32" s="109"/>
      <c r="G32" s="107" t="s">
        <v>30</v>
      </c>
      <c r="H32" s="108"/>
      <c r="I32" s="108"/>
      <c r="J32" s="109"/>
      <c r="K32" s="55" t="s">
        <v>9</v>
      </c>
      <c r="L32" s="93" t="s">
        <v>32</v>
      </c>
      <c r="M32" s="95"/>
    </row>
    <row r="33" spans="1:13" ht="18" customHeight="1">
      <c r="A33" s="100"/>
      <c r="B33" s="103"/>
      <c r="C33" s="103"/>
      <c r="D33" s="103"/>
      <c r="E33" s="103"/>
      <c r="F33" s="101"/>
      <c r="G33" s="96"/>
      <c r="H33" s="97"/>
      <c r="I33" s="97"/>
      <c r="J33" s="98"/>
      <c r="K33" s="58"/>
      <c r="L33" s="96"/>
      <c r="M33" s="98"/>
    </row>
    <row r="34" spans="1:13" ht="18" customHeight="1">
      <c r="A34" s="107" t="s">
        <v>4</v>
      </c>
      <c r="B34" s="108"/>
      <c r="C34" s="107" t="s">
        <v>53</v>
      </c>
      <c r="D34" s="109"/>
      <c r="E34" s="108" t="s">
        <v>54</v>
      </c>
      <c r="F34" s="109"/>
      <c r="G34" s="107" t="s">
        <v>55</v>
      </c>
      <c r="H34" s="109"/>
      <c r="I34" s="107" t="s">
        <v>56</v>
      </c>
      <c r="J34" s="109"/>
      <c r="K34" s="107" t="s">
        <v>57</v>
      </c>
      <c r="L34" s="108"/>
      <c r="M34" s="109"/>
    </row>
    <row r="35" spans="1:13" ht="18" customHeight="1">
      <c r="A35" s="96"/>
      <c r="B35" s="97"/>
      <c r="C35" s="96"/>
      <c r="D35" s="98"/>
      <c r="E35" s="97"/>
      <c r="F35" s="98"/>
      <c r="G35" s="96"/>
      <c r="H35" s="98"/>
      <c r="I35" s="96"/>
      <c r="J35" s="98"/>
      <c r="K35" s="96"/>
      <c r="L35" s="97"/>
      <c r="M35" s="98"/>
    </row>
    <row r="36" spans="1:13" ht="18" customHeight="1">
      <c r="A36" s="57" t="s">
        <v>58</v>
      </c>
    </row>
    <row r="37" spans="1:13" ht="18" customHeight="1">
      <c r="A37" s="104" t="s">
        <v>59</v>
      </c>
      <c r="B37" s="105"/>
      <c r="C37" s="104" t="s">
        <v>60</v>
      </c>
      <c r="D37" s="106"/>
      <c r="E37" s="106"/>
      <c r="F37" s="105"/>
      <c r="G37" s="59" t="s">
        <v>7</v>
      </c>
      <c r="H37" s="59" t="s">
        <v>61</v>
      </c>
      <c r="I37" s="59" t="s">
        <v>62</v>
      </c>
      <c r="J37" s="104" t="s">
        <v>250</v>
      </c>
      <c r="K37" s="105"/>
      <c r="L37" s="59" t="s">
        <v>63</v>
      </c>
      <c r="M37" s="59" t="s">
        <v>64</v>
      </c>
    </row>
    <row r="38" spans="1:13" ht="18" customHeight="1">
      <c r="A38" s="100">
        <v>1205</v>
      </c>
      <c r="B38" s="101"/>
      <c r="C38" s="102" t="str">
        <f>VLOOKUP(A38,Estoque!A3:O11,2,0)</f>
        <v>Days Gone</v>
      </c>
      <c r="D38" s="103"/>
      <c r="E38" s="103"/>
      <c r="F38" s="101"/>
      <c r="G38" s="60"/>
      <c r="H38" s="60"/>
      <c r="I38" s="60">
        <v>11</v>
      </c>
      <c r="J38" s="100" t="str">
        <f>IF(VLOOKUP(A39,Estoque!$A$4:$O$11,14,0)&gt;=I39,"Disponivel","Indisponivel")</f>
        <v>Indisponivel</v>
      </c>
      <c r="K38" s="101"/>
      <c r="L38" s="75" t="str">
        <f>IF(J38="Disponivel",VLOOKUP(A38,Estoque!A4:O11,7,0),"")</f>
        <v/>
      </c>
      <c r="M38" s="76">
        <f ca="1">M38*K38</f>
        <v>0</v>
      </c>
    </row>
    <row r="39" spans="1:13" ht="18" customHeight="1">
      <c r="A39" s="100">
        <v>625</v>
      </c>
      <c r="B39" s="101"/>
      <c r="C39" s="102" t="str">
        <f>VLOOKUP(A39,Estoque!A4:O12,2,0)</f>
        <v>Street Fighter 6</v>
      </c>
      <c r="D39" s="103"/>
      <c r="E39" s="103"/>
      <c r="F39" s="101"/>
      <c r="G39" s="60"/>
      <c r="H39" s="60"/>
      <c r="I39" s="60">
        <v>50</v>
      </c>
      <c r="J39" s="100" t="str">
        <f>IF(VLOOKUP(A39,Estoque!$A$4:$O$11,14,0)&gt;=I39,"Disponivel","Indisponivel")</f>
        <v>Indisponivel</v>
      </c>
      <c r="K39" s="101"/>
      <c r="L39" s="75">
        <f>VLOOKUP(A39,Estoque!A4:O11,7,0)</f>
        <v>390</v>
      </c>
      <c r="M39" s="76">
        <f>L39*I39</f>
        <v>19500</v>
      </c>
    </row>
    <row r="40" spans="1:13" ht="18" customHeight="1">
      <c r="A40" s="100">
        <v>1009</v>
      </c>
      <c r="B40" s="101"/>
      <c r="C40" s="102" t="str">
        <f>VLOOKUP(A40,Estoque!A5:O13,2,0)</f>
        <v>Aliens: Dark Descent</v>
      </c>
      <c r="D40" s="103"/>
      <c r="E40" s="103"/>
      <c r="F40" s="101"/>
      <c r="G40" s="60"/>
      <c r="H40" s="60"/>
      <c r="I40" s="60">
        <v>1</v>
      </c>
      <c r="J40" s="100" t="str">
        <f>IF(VLOOKUP(A40,Estoque!$A$4:$O$11,14,0)&gt;=I40,"Disponivel","Indisponivel")</f>
        <v>Disponivel</v>
      </c>
      <c r="K40" s="101"/>
      <c r="L40" s="75">
        <f>VLOOKUP(A40,Estoque!A4:O11,7,0)</f>
        <v>143</v>
      </c>
      <c r="M40" s="76">
        <f t="shared" ref="M39:M42" si="0">L40*I40</f>
        <v>143</v>
      </c>
    </row>
    <row r="41" spans="1:13" ht="18" customHeight="1">
      <c r="A41" s="100">
        <v>998</v>
      </c>
      <c r="B41" s="101"/>
      <c r="C41" s="102" t="str">
        <f>VLOOKUP(A41,Estoque!A6:O14,2,0)</f>
        <v>Hogwarts legacy</v>
      </c>
      <c r="D41" s="103"/>
      <c r="E41" s="103"/>
      <c r="F41" s="101"/>
      <c r="G41" s="60"/>
      <c r="H41" s="60"/>
      <c r="I41" s="60">
        <v>47</v>
      </c>
      <c r="J41" s="100" t="str">
        <f>IF(VLOOKUP(A41,Estoque!$A$4:$O$11,14,0)&gt;=I41,"Disponivel","Indisponivel")</f>
        <v>Indisponivel</v>
      </c>
      <c r="K41" s="101"/>
      <c r="L41" s="75">
        <f>VLOOKUP(A41,Estoque!A7:O14,7,0)</f>
        <v>293.15000000000003</v>
      </c>
      <c r="M41" s="76">
        <f t="shared" si="0"/>
        <v>13778.050000000001</v>
      </c>
    </row>
    <row r="42" spans="1:13" ht="18" customHeight="1">
      <c r="A42" s="100">
        <v>3250</v>
      </c>
      <c r="B42" s="101"/>
      <c r="C42" s="102" t="str">
        <f>VLOOKUP(A42,Estoque!A7:O15,2,0)</f>
        <v>Assassin´s Creed Mirage</v>
      </c>
      <c r="D42" s="103"/>
      <c r="E42" s="103"/>
      <c r="F42" s="101"/>
      <c r="G42" s="58"/>
      <c r="H42" s="58"/>
      <c r="I42" s="58">
        <v>1</v>
      </c>
      <c r="J42" s="100" t="str">
        <f>IF(VLOOKUP(A42,Estoque!$A$4:$O$11,14,0)&gt;=I42,"Disponivel","Indisponivel")</f>
        <v>Disponivel</v>
      </c>
      <c r="K42" s="101"/>
      <c r="L42" s="75">
        <f>VLOOKUP(A42,Estoque!A8:O15,7,0)</f>
        <v>358.65699999999998</v>
      </c>
      <c r="M42" s="76">
        <f t="shared" si="0"/>
        <v>358.65699999999998</v>
      </c>
    </row>
    <row r="43" spans="1:13" ht="18" customHeight="1">
      <c r="A43" s="57" t="s">
        <v>65</v>
      </c>
      <c r="I43" s="57" t="s">
        <v>66</v>
      </c>
    </row>
    <row r="44" spans="1:13" ht="18" customHeight="1">
      <c r="A44" s="87"/>
      <c r="B44" s="88"/>
      <c r="C44" s="88"/>
      <c r="D44" s="88"/>
      <c r="E44" s="88"/>
      <c r="F44" s="88"/>
      <c r="G44" s="88"/>
      <c r="H44" s="89"/>
      <c r="I44" s="93"/>
      <c r="J44" s="94"/>
      <c r="K44" s="94"/>
      <c r="L44" s="94"/>
      <c r="M44" s="95"/>
    </row>
    <row r="45" spans="1:13" ht="18" customHeight="1">
      <c r="A45" s="90"/>
      <c r="B45" s="91"/>
      <c r="C45" s="91"/>
      <c r="D45" s="91"/>
      <c r="E45" s="91"/>
      <c r="F45" s="91"/>
      <c r="G45" s="91"/>
      <c r="H45" s="92"/>
      <c r="I45" s="96"/>
      <c r="J45" s="97"/>
      <c r="K45" s="97"/>
      <c r="L45" s="97"/>
      <c r="M45" s="98"/>
    </row>
    <row r="46" spans="1:13" ht="18" customHeight="1">
      <c r="A46" s="3" t="s">
        <v>67</v>
      </c>
      <c r="C46" s="99" t="s">
        <v>232</v>
      </c>
      <c r="D46" s="99"/>
    </row>
    <row r="47" spans="1:13">
      <c r="F47"/>
    </row>
    <row r="70" spans="7:7">
      <c r="G70"/>
    </row>
  </sheetData>
  <mergeCells count="118">
    <mergeCell ref="I13:M13"/>
    <mergeCell ref="I11:M12"/>
    <mergeCell ref="I14:M14"/>
    <mergeCell ref="A15:D15"/>
    <mergeCell ref="E15:H15"/>
    <mergeCell ref="I15:M15"/>
    <mergeCell ref="I19:K19"/>
    <mergeCell ref="L19:M19"/>
    <mergeCell ref="A16:D16"/>
    <mergeCell ref="E16:H16"/>
    <mergeCell ref="I16:M16"/>
    <mergeCell ref="I18:K18"/>
    <mergeCell ref="L18:M18"/>
    <mergeCell ref="B18:H18"/>
    <mergeCell ref="B13:H13"/>
    <mergeCell ref="B14:H14"/>
    <mergeCell ref="L1:M4"/>
    <mergeCell ref="A3:C4"/>
    <mergeCell ref="D3:K4"/>
    <mergeCell ref="A5:M5"/>
    <mergeCell ref="I9:M9"/>
    <mergeCell ref="I10:M10"/>
    <mergeCell ref="A1:B1"/>
    <mergeCell ref="A2:K2"/>
    <mergeCell ref="C1:F1"/>
    <mergeCell ref="G1:K1"/>
    <mergeCell ref="M6:M8"/>
    <mergeCell ref="F6:H12"/>
    <mergeCell ref="A6:E9"/>
    <mergeCell ref="L20:M20"/>
    <mergeCell ref="L21:M21"/>
    <mergeCell ref="A22:F22"/>
    <mergeCell ref="A23:F23"/>
    <mergeCell ref="J22:K22"/>
    <mergeCell ref="J23:K23"/>
    <mergeCell ref="L22:M22"/>
    <mergeCell ref="L23:M23"/>
    <mergeCell ref="H22:I22"/>
    <mergeCell ref="H23:I23"/>
    <mergeCell ref="A20:F20"/>
    <mergeCell ref="A21:F21"/>
    <mergeCell ref="G20:I20"/>
    <mergeCell ref="G21:I21"/>
    <mergeCell ref="J20:K20"/>
    <mergeCell ref="J21:K21"/>
    <mergeCell ref="G25:H25"/>
    <mergeCell ref="G26:H26"/>
    <mergeCell ref="I25:J25"/>
    <mergeCell ref="I26:J26"/>
    <mergeCell ref="L25:M25"/>
    <mergeCell ref="L26:M26"/>
    <mergeCell ref="A25:B25"/>
    <mergeCell ref="A26:B26"/>
    <mergeCell ref="C25:D25"/>
    <mergeCell ref="C26:D26"/>
    <mergeCell ref="E25:F25"/>
    <mergeCell ref="E26:F26"/>
    <mergeCell ref="L27:M27"/>
    <mergeCell ref="A28:B28"/>
    <mergeCell ref="C28:D28"/>
    <mergeCell ref="E28:F28"/>
    <mergeCell ref="G28:H28"/>
    <mergeCell ref="I28:J28"/>
    <mergeCell ref="L28:M28"/>
    <mergeCell ref="A27:B27"/>
    <mergeCell ref="C27:D27"/>
    <mergeCell ref="E27:F27"/>
    <mergeCell ref="G27:H27"/>
    <mergeCell ref="I27:J27"/>
    <mergeCell ref="A32:F32"/>
    <mergeCell ref="A33:F33"/>
    <mergeCell ref="G32:J32"/>
    <mergeCell ref="G33:J33"/>
    <mergeCell ref="I30:J30"/>
    <mergeCell ref="I31:J31"/>
    <mergeCell ref="L30:M30"/>
    <mergeCell ref="L31:M31"/>
    <mergeCell ref="L32:M32"/>
    <mergeCell ref="A30:D30"/>
    <mergeCell ref="A31:D31"/>
    <mergeCell ref="E30:F30"/>
    <mergeCell ref="E31:F31"/>
    <mergeCell ref="G30:H30"/>
    <mergeCell ref="G31:H31"/>
    <mergeCell ref="A37:B37"/>
    <mergeCell ref="A38:B38"/>
    <mergeCell ref="C37:F37"/>
    <mergeCell ref="C38:F38"/>
    <mergeCell ref="A39:B39"/>
    <mergeCell ref="C39:F39"/>
    <mergeCell ref="L33:M33"/>
    <mergeCell ref="A34:B34"/>
    <mergeCell ref="A35:B35"/>
    <mergeCell ref="C34:D34"/>
    <mergeCell ref="C35:D35"/>
    <mergeCell ref="E34:F34"/>
    <mergeCell ref="E35:F35"/>
    <mergeCell ref="G34:H34"/>
    <mergeCell ref="G35:H35"/>
    <mergeCell ref="I34:J34"/>
    <mergeCell ref="I35:J35"/>
    <mergeCell ref="K34:M34"/>
    <mergeCell ref="K35:M35"/>
    <mergeCell ref="J37:K37"/>
    <mergeCell ref="J38:K38"/>
    <mergeCell ref="J39:K39"/>
    <mergeCell ref="A44:H45"/>
    <mergeCell ref="I44:M45"/>
    <mergeCell ref="C46:D46"/>
    <mergeCell ref="A40:B40"/>
    <mergeCell ref="C40:F40"/>
    <mergeCell ref="A41:B41"/>
    <mergeCell ref="C41:F41"/>
    <mergeCell ref="A42:B42"/>
    <mergeCell ref="C42:F42"/>
    <mergeCell ref="J40:K40"/>
    <mergeCell ref="J41:K41"/>
    <mergeCell ref="J42:K42"/>
  </mergeCells>
  <pageMargins left="0.511811024" right="0.511811024" top="0.78740157499999996" bottom="0.78740157499999996" header="0.31496062000000002" footer="0.31496062000000002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D5B3961-7CDB-4587-B2E8-97985ED788F4}">
          <x14:formula1>
            <xm:f>Clientes!$A$4:$A$13</xm:f>
          </x14:formula1>
          <xm:sqref>A19</xm:sqref>
        </x14:dataValidation>
        <x14:dataValidation type="list" allowBlank="1" showInputMessage="1" showErrorMessage="1" xr:uid="{45088ECE-A201-4B7D-8E8C-87206D09E14F}">
          <x14:formula1>
            <xm:f>Estoque!$A$4:$A$11</xm:f>
          </x14:formula1>
          <xm:sqref>A38:B42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ED47C-B3B7-4CA2-9496-9AC6838150EE}">
  <dimension ref="A1:M70"/>
  <sheetViews>
    <sheetView showGridLines="0" topLeftCell="A28" zoomScale="91" zoomScaleNormal="91" workbookViewId="0">
      <selection activeCell="J38" sqref="J38:K38"/>
    </sheetView>
  </sheetViews>
  <sheetFormatPr defaultColWidth="9.109375" defaultRowHeight="15.6"/>
  <cols>
    <col min="1" max="4" width="9.88671875" style="3" customWidth="1"/>
    <col min="5" max="6" width="10.109375" style="3" customWidth="1"/>
    <col min="7" max="8" width="10.6640625" style="3" customWidth="1"/>
    <col min="9" max="10" width="11.6640625" style="3" customWidth="1"/>
    <col min="11" max="11" width="13.44140625" style="3" customWidth="1"/>
    <col min="12" max="12" width="14.21875" style="3" customWidth="1"/>
    <col min="13" max="13" width="14.44140625" style="3" customWidth="1"/>
    <col min="14" max="16384" width="9.109375" style="3"/>
  </cols>
  <sheetData>
    <row r="1" spans="1:13" ht="18" customHeight="1">
      <c r="A1" s="139" t="s">
        <v>233</v>
      </c>
      <c r="B1" s="140"/>
      <c r="C1" s="143"/>
      <c r="D1" s="143"/>
      <c r="E1" s="143"/>
      <c r="F1" s="144"/>
      <c r="G1" s="144" t="s">
        <v>234</v>
      </c>
      <c r="H1" s="145"/>
      <c r="I1" s="145"/>
      <c r="J1" s="145"/>
      <c r="K1" s="145"/>
      <c r="L1" s="128" t="s">
        <v>248</v>
      </c>
      <c r="M1" s="129"/>
    </row>
    <row r="2" spans="1:13" ht="18" customHeight="1">
      <c r="A2" s="141" t="s">
        <v>235</v>
      </c>
      <c r="B2" s="141"/>
      <c r="C2" s="141"/>
      <c r="D2" s="141"/>
      <c r="E2" s="141"/>
      <c r="F2" s="141"/>
      <c r="G2" s="142"/>
      <c r="H2" s="142"/>
      <c r="I2" s="142"/>
      <c r="J2" s="142"/>
      <c r="K2" s="142"/>
      <c r="L2" s="128"/>
      <c r="M2" s="129"/>
    </row>
    <row r="3" spans="1:13" ht="18" customHeight="1">
      <c r="A3" s="130" t="s">
        <v>14</v>
      </c>
      <c r="B3" s="130"/>
      <c r="C3" s="130"/>
      <c r="D3" s="130" t="s">
        <v>15</v>
      </c>
      <c r="E3" s="130"/>
      <c r="F3" s="130"/>
      <c r="G3" s="130"/>
      <c r="H3" s="130"/>
      <c r="I3" s="130"/>
      <c r="J3" s="130"/>
      <c r="K3" s="130"/>
      <c r="L3" s="128"/>
      <c r="M3" s="129"/>
    </row>
    <row r="4" spans="1:13" ht="18" customHeight="1">
      <c r="A4" s="130"/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28"/>
      <c r="M4" s="129"/>
    </row>
    <row r="5" spans="1:13" ht="18" customHeight="1" thickBot="1">
      <c r="A5" s="131"/>
      <c r="B5" s="131"/>
      <c r="C5" s="131"/>
      <c r="D5" s="131"/>
      <c r="E5" s="131"/>
      <c r="F5" s="131"/>
      <c r="G5" s="131"/>
      <c r="H5" s="131"/>
      <c r="I5" s="132"/>
      <c r="J5" s="132"/>
      <c r="K5" s="132"/>
      <c r="L5" s="132"/>
      <c r="M5" s="132"/>
    </row>
    <row r="6" spans="1:13" ht="23.25" customHeight="1">
      <c r="A6" s="157"/>
      <c r="B6" s="158"/>
      <c r="C6" s="158"/>
      <c r="D6" s="158"/>
      <c r="E6" s="159"/>
      <c r="F6" s="148" t="s">
        <v>249</v>
      </c>
      <c r="G6" s="149"/>
      <c r="H6" s="150"/>
      <c r="I6" s="53"/>
      <c r="J6" s="53"/>
      <c r="K6" s="53"/>
      <c r="L6" s="53"/>
      <c r="M6" s="146"/>
    </row>
    <row r="7" spans="1:13" ht="23.25" customHeight="1">
      <c r="A7" s="160"/>
      <c r="B7" s="161"/>
      <c r="C7" s="161"/>
      <c r="D7" s="161"/>
      <c r="E7" s="162"/>
      <c r="F7" s="151"/>
      <c r="G7" s="152"/>
      <c r="H7" s="153"/>
      <c r="I7" s="54"/>
      <c r="J7" s="54"/>
      <c r="K7" s="54"/>
      <c r="L7" s="54"/>
      <c r="M7" s="147"/>
    </row>
    <row r="8" spans="1:13" ht="23.25" customHeight="1" thickBot="1">
      <c r="A8" s="160"/>
      <c r="B8" s="161"/>
      <c r="C8" s="161"/>
      <c r="D8" s="161"/>
      <c r="E8" s="162"/>
      <c r="F8" s="151"/>
      <c r="G8" s="152"/>
      <c r="H8" s="153"/>
      <c r="I8" s="54"/>
      <c r="J8" s="54"/>
      <c r="K8" s="54"/>
      <c r="L8" s="54"/>
      <c r="M8" s="147"/>
    </row>
    <row r="9" spans="1:13" ht="23.25" customHeight="1" thickBot="1">
      <c r="A9" s="163"/>
      <c r="B9" s="164"/>
      <c r="C9" s="164"/>
      <c r="D9" s="164"/>
      <c r="E9" s="165"/>
      <c r="F9" s="151"/>
      <c r="G9" s="152"/>
      <c r="H9" s="153"/>
      <c r="I9" s="133" t="s">
        <v>16</v>
      </c>
      <c r="J9" s="134"/>
      <c r="K9" s="134"/>
      <c r="L9" s="134"/>
      <c r="M9" s="135"/>
    </row>
    <row r="10" spans="1:13" ht="23.25" customHeight="1" thickBot="1">
      <c r="A10" s="72"/>
      <c r="B10" s="66" t="str">
        <f>HLOOKUP(A14,Fornecedores!C4:G15,3,0)</f>
        <v>Theo e Henry Games Ltda</v>
      </c>
      <c r="C10" s="66"/>
      <c r="D10" s="66"/>
      <c r="E10" s="67"/>
      <c r="F10" s="151"/>
      <c r="G10" s="152"/>
      <c r="H10" s="153"/>
      <c r="I10" s="136" t="s">
        <v>236</v>
      </c>
      <c r="J10" s="137"/>
      <c r="K10" s="137"/>
      <c r="L10" s="137"/>
      <c r="M10" s="138"/>
    </row>
    <row r="11" spans="1:13" ht="23.25" customHeight="1">
      <c r="A11" s="68"/>
      <c r="B11" s="63" t="str">
        <f>HLOOKUP(A14,Fornecedores!A4:G15,6,0)</f>
        <v>Via Genova, 496</v>
      </c>
      <c r="C11" s="63"/>
      <c r="D11" s="63"/>
      <c r="E11" s="69"/>
      <c r="F11" s="151"/>
      <c r="G11" s="152"/>
      <c r="H11" s="153"/>
      <c r="I11" s="169" t="s">
        <v>17</v>
      </c>
      <c r="J11" s="170"/>
      <c r="K11" s="170"/>
      <c r="L11" s="170"/>
      <c r="M11" s="171"/>
    </row>
    <row r="12" spans="1:13" ht="23.25" customHeight="1" thickBot="1">
      <c r="A12" s="70" t="str">
        <f>HLOOKUP(A14,Fornecedores!A4:G15,8,0)</f>
        <v>Santa Bárbara D'Oeste</v>
      </c>
      <c r="B12" s="71"/>
      <c r="C12" s="71" t="str">
        <f>HLOOKUP(A14,Fornecedores!A4:G15,9,0)</f>
        <v>SP</v>
      </c>
      <c r="D12" s="71" t="str">
        <f>HLOOKUP(A14,Fornecedores!A4:G15,10,0)</f>
        <v>(19) 2885-5652</v>
      </c>
      <c r="F12" s="154"/>
      <c r="G12" s="155"/>
      <c r="H12" s="156"/>
      <c r="I12" s="172"/>
      <c r="J12" s="173"/>
      <c r="K12" s="173"/>
      <c r="L12" s="173"/>
      <c r="M12" s="174"/>
    </row>
    <row r="13" spans="1:13" ht="18" customHeight="1" thickBot="1">
      <c r="A13" s="65" t="s">
        <v>3</v>
      </c>
      <c r="B13" s="166" t="s">
        <v>18</v>
      </c>
      <c r="C13" s="167"/>
      <c r="D13" s="167"/>
      <c r="E13" s="167"/>
      <c r="F13" s="167"/>
      <c r="G13" s="167"/>
      <c r="H13" s="168"/>
      <c r="I13" s="166" t="s">
        <v>19</v>
      </c>
      <c r="J13" s="167"/>
      <c r="K13" s="167"/>
      <c r="L13" s="167"/>
      <c r="M13" s="168"/>
    </row>
    <row r="14" spans="1:13" ht="18" customHeight="1" thickBot="1">
      <c r="A14" s="64">
        <v>1</v>
      </c>
      <c r="B14" s="178"/>
      <c r="C14" s="179"/>
      <c r="D14" s="179"/>
      <c r="E14" s="179"/>
      <c r="F14" s="179"/>
      <c r="G14" s="179"/>
      <c r="H14" s="180"/>
      <c r="I14" s="175" t="s">
        <v>20</v>
      </c>
      <c r="J14" s="176"/>
      <c r="K14" s="176"/>
      <c r="L14" s="176"/>
      <c r="M14" s="177"/>
    </row>
    <row r="15" spans="1:13" ht="18" customHeight="1" thickBot="1">
      <c r="A15" s="166" t="s">
        <v>21</v>
      </c>
      <c r="B15" s="167"/>
      <c r="C15" s="167"/>
      <c r="D15" s="168"/>
      <c r="E15" s="166" t="s">
        <v>22</v>
      </c>
      <c r="F15" s="167"/>
      <c r="G15" s="167"/>
      <c r="H15" s="168"/>
      <c r="I15" s="166" t="s">
        <v>8</v>
      </c>
      <c r="J15" s="167"/>
      <c r="K15" s="167"/>
      <c r="L15" s="167"/>
      <c r="M15" s="168"/>
    </row>
    <row r="16" spans="1:13" ht="18" customHeight="1" thickBot="1">
      <c r="A16" s="183"/>
      <c r="B16" s="184"/>
      <c r="C16" s="184"/>
      <c r="D16" s="185"/>
      <c r="E16" s="186"/>
      <c r="F16" s="187"/>
      <c r="G16" s="187"/>
      <c r="H16" s="188"/>
      <c r="I16" s="189"/>
      <c r="J16" s="189"/>
      <c r="K16" s="189"/>
      <c r="L16" s="189"/>
      <c r="M16" s="114"/>
    </row>
    <row r="17" spans="1:13" ht="18" customHeight="1" thickBot="1">
      <c r="A17" s="57" t="s">
        <v>23</v>
      </c>
    </row>
    <row r="18" spans="1:13" ht="18" customHeight="1" thickBot="1">
      <c r="A18" s="65" t="s">
        <v>3</v>
      </c>
      <c r="B18" s="166" t="s">
        <v>24</v>
      </c>
      <c r="C18" s="167"/>
      <c r="D18" s="167"/>
      <c r="E18" s="167"/>
      <c r="F18" s="167"/>
      <c r="G18" s="167"/>
      <c r="H18" s="168"/>
      <c r="I18" s="166" t="s">
        <v>25</v>
      </c>
      <c r="J18" s="167"/>
      <c r="K18" s="168"/>
      <c r="L18" s="108" t="s">
        <v>26</v>
      </c>
      <c r="M18" s="109"/>
    </row>
    <row r="19" spans="1:13" ht="18" customHeight="1" thickBot="1">
      <c r="A19" s="73">
        <v>544</v>
      </c>
      <c r="B19" s="61" t="str">
        <f>VLOOKUP(A19,Tabela_clientes[],2,0)</f>
        <v>Kamilly Pietra Lorena Assis</v>
      </c>
      <c r="C19" s="61"/>
      <c r="D19" s="61"/>
      <c r="E19" s="61"/>
      <c r="F19" s="61"/>
      <c r="G19" s="61"/>
      <c r="H19" s="61"/>
      <c r="I19" s="178" t="str">
        <f>VLOOKUP(A19,Clientes!A3:L13,3,0)</f>
        <v>184.857.723-00</v>
      </c>
      <c r="J19" s="179"/>
      <c r="K19" s="180"/>
      <c r="L19" s="181">
        <f ca="1">NOW()</f>
        <v>45084.673320949078</v>
      </c>
      <c r="M19" s="182"/>
    </row>
    <row r="20" spans="1:13" ht="18" customHeight="1">
      <c r="A20" s="123" t="s">
        <v>27</v>
      </c>
      <c r="B20" s="108"/>
      <c r="C20" s="108"/>
      <c r="D20" s="108"/>
      <c r="E20" s="108"/>
      <c r="F20" s="109"/>
      <c r="G20" s="107" t="s">
        <v>28</v>
      </c>
      <c r="H20" s="108"/>
      <c r="I20" s="127"/>
      <c r="J20" s="123" t="s">
        <v>11</v>
      </c>
      <c r="K20" s="127"/>
      <c r="L20" s="93" t="s">
        <v>29</v>
      </c>
      <c r="M20" s="95"/>
    </row>
    <row r="21" spans="1:13" ht="18" customHeight="1">
      <c r="A21" s="124" t="str">
        <f>VLOOKUP(A19,Clientes!A3:L13,7,0)</f>
        <v>Av. Paulo Gonçalves da Silva, 362</v>
      </c>
      <c r="B21" s="125"/>
      <c r="C21" s="125"/>
      <c r="D21" s="125"/>
      <c r="E21" s="125"/>
      <c r="F21" s="126"/>
      <c r="G21" s="124" t="str">
        <f>VLOOKUP(A19,Clientes!A3:L13,8,0)</f>
        <v>Valéria</v>
      </c>
      <c r="H21" s="125"/>
      <c r="I21" s="126"/>
      <c r="J21" s="118" t="str">
        <f>VLOOKUP(A19,Clientes!A3:L13,6,0)</f>
        <v>41301-615</v>
      </c>
      <c r="K21" s="114"/>
      <c r="L21" s="113"/>
      <c r="M21" s="114"/>
    </row>
    <row r="22" spans="1:13" ht="18" customHeight="1">
      <c r="A22" s="107" t="s">
        <v>30</v>
      </c>
      <c r="B22" s="108"/>
      <c r="C22" s="108"/>
      <c r="D22" s="108"/>
      <c r="E22" s="108"/>
      <c r="F22" s="109"/>
      <c r="G22" s="55" t="s">
        <v>9</v>
      </c>
      <c r="H22" s="107" t="s">
        <v>31</v>
      </c>
      <c r="I22" s="109"/>
      <c r="J22" s="107" t="s">
        <v>188</v>
      </c>
      <c r="K22" s="109"/>
      <c r="L22" s="107" t="s">
        <v>33</v>
      </c>
      <c r="M22" s="109"/>
    </row>
    <row r="23" spans="1:13" ht="18" customHeight="1">
      <c r="A23" s="115" t="str">
        <f>VLOOKUP(A19,Clientes!A3:L13,9,0)</f>
        <v>Salvador</v>
      </c>
      <c r="B23" s="116"/>
      <c r="C23" s="116"/>
      <c r="D23" s="116"/>
      <c r="E23" s="116"/>
      <c r="F23" s="117"/>
      <c r="G23" s="62"/>
      <c r="H23" s="121" t="str">
        <f>VLOOKUP(A19,Clientes!A3:L13,11,0)</f>
        <v>(71) 2827-1146</v>
      </c>
      <c r="I23" s="122"/>
      <c r="J23" s="118"/>
      <c r="K23" s="114"/>
      <c r="L23" s="119"/>
      <c r="M23" s="120"/>
    </row>
    <row r="24" spans="1:13" ht="18" customHeight="1">
      <c r="A24" s="3" t="s">
        <v>34</v>
      </c>
    </row>
    <row r="25" spans="1:13" ht="18" customHeight="1">
      <c r="A25" s="93" t="s">
        <v>35</v>
      </c>
      <c r="B25" s="94"/>
      <c r="C25" s="93" t="s">
        <v>36</v>
      </c>
      <c r="D25" s="95"/>
      <c r="E25" s="93" t="s">
        <v>37</v>
      </c>
      <c r="F25" s="94"/>
      <c r="G25" s="93" t="s">
        <v>38</v>
      </c>
      <c r="H25" s="95"/>
      <c r="I25" s="93" t="s">
        <v>39</v>
      </c>
      <c r="J25" s="95"/>
      <c r="K25" s="55" t="s">
        <v>40</v>
      </c>
      <c r="L25" s="93" t="s">
        <v>41</v>
      </c>
      <c r="M25" s="95"/>
    </row>
    <row r="26" spans="1:13" ht="18" customHeight="1">
      <c r="A26" s="110">
        <v>0</v>
      </c>
      <c r="B26" s="111"/>
      <c r="C26" s="110">
        <v>0</v>
      </c>
      <c r="D26" s="112"/>
      <c r="E26" s="110">
        <v>0</v>
      </c>
      <c r="F26" s="112"/>
      <c r="G26" s="110">
        <v>0</v>
      </c>
      <c r="H26" s="112"/>
      <c r="I26" s="110">
        <v>0</v>
      </c>
      <c r="J26" s="112"/>
      <c r="K26" s="56">
        <v>0</v>
      </c>
      <c r="L26" s="110">
        <v>19.899999999999999</v>
      </c>
      <c r="M26" s="112"/>
    </row>
    <row r="27" spans="1:13" ht="18" customHeight="1">
      <c r="A27" s="93" t="s">
        <v>42</v>
      </c>
      <c r="B27" s="94"/>
      <c r="C27" s="93" t="s">
        <v>43</v>
      </c>
      <c r="D27" s="95"/>
      <c r="E27" s="93" t="s">
        <v>44</v>
      </c>
      <c r="F27" s="94"/>
      <c r="G27" s="93" t="s">
        <v>45</v>
      </c>
      <c r="H27" s="95"/>
      <c r="I27" s="93" t="s">
        <v>46</v>
      </c>
      <c r="J27" s="95"/>
      <c r="K27" s="55" t="s">
        <v>47</v>
      </c>
      <c r="L27" s="93" t="s">
        <v>48</v>
      </c>
      <c r="M27" s="95"/>
    </row>
    <row r="28" spans="1:13" ht="18" customHeight="1">
      <c r="A28" s="110">
        <v>0</v>
      </c>
      <c r="B28" s="111"/>
      <c r="C28" s="110">
        <v>0</v>
      </c>
      <c r="D28" s="112"/>
      <c r="E28" s="110">
        <v>0</v>
      </c>
      <c r="F28" s="112"/>
      <c r="G28" s="110">
        <v>0</v>
      </c>
      <c r="H28" s="112"/>
      <c r="I28" s="110">
        <v>0</v>
      </c>
      <c r="J28" s="112"/>
      <c r="K28" s="56">
        <v>0</v>
      </c>
      <c r="L28" s="110">
        <v>19.899999999999999</v>
      </c>
      <c r="M28" s="112"/>
    </row>
    <row r="29" spans="1:13" ht="18" customHeight="1">
      <c r="A29" s="57" t="s">
        <v>49</v>
      </c>
    </row>
    <row r="30" spans="1:13" ht="18" customHeight="1">
      <c r="A30" s="107" t="s">
        <v>24</v>
      </c>
      <c r="B30" s="108"/>
      <c r="C30" s="108"/>
      <c r="D30" s="108"/>
      <c r="E30" s="107" t="s">
        <v>50</v>
      </c>
      <c r="F30" s="109"/>
      <c r="G30" s="107" t="s">
        <v>51</v>
      </c>
      <c r="H30" s="109"/>
      <c r="I30" s="107" t="s">
        <v>52</v>
      </c>
      <c r="J30" s="109"/>
      <c r="K30" s="55" t="s">
        <v>9</v>
      </c>
      <c r="L30" s="107" t="s">
        <v>25</v>
      </c>
      <c r="M30" s="109"/>
    </row>
    <row r="31" spans="1:13" ht="18" customHeight="1">
      <c r="A31" s="96"/>
      <c r="B31" s="97"/>
      <c r="C31" s="97"/>
      <c r="D31" s="97"/>
      <c r="E31" s="96"/>
      <c r="F31" s="98"/>
      <c r="G31" s="96"/>
      <c r="H31" s="98"/>
      <c r="I31" s="96"/>
      <c r="J31" s="98"/>
      <c r="K31" s="58"/>
      <c r="L31" s="100"/>
      <c r="M31" s="101"/>
    </row>
    <row r="32" spans="1:13" ht="18" customHeight="1">
      <c r="A32" s="107" t="s">
        <v>27</v>
      </c>
      <c r="B32" s="108"/>
      <c r="C32" s="108"/>
      <c r="D32" s="108"/>
      <c r="E32" s="108"/>
      <c r="F32" s="109"/>
      <c r="G32" s="107" t="s">
        <v>30</v>
      </c>
      <c r="H32" s="108"/>
      <c r="I32" s="108"/>
      <c r="J32" s="109"/>
      <c r="K32" s="55" t="s">
        <v>9</v>
      </c>
      <c r="L32" s="93" t="s">
        <v>32</v>
      </c>
      <c r="M32" s="95"/>
    </row>
    <row r="33" spans="1:13" ht="18" customHeight="1">
      <c r="A33" s="100"/>
      <c r="B33" s="103"/>
      <c r="C33" s="103"/>
      <c r="D33" s="103"/>
      <c r="E33" s="103"/>
      <c r="F33" s="101"/>
      <c r="G33" s="96"/>
      <c r="H33" s="97"/>
      <c r="I33" s="97"/>
      <c r="J33" s="98"/>
      <c r="K33" s="58"/>
      <c r="L33" s="96"/>
      <c r="M33" s="98"/>
    </row>
    <row r="34" spans="1:13" ht="18" customHeight="1">
      <c r="A34" s="107" t="s">
        <v>4</v>
      </c>
      <c r="B34" s="108"/>
      <c r="C34" s="107" t="s">
        <v>53</v>
      </c>
      <c r="D34" s="109"/>
      <c r="E34" s="108" t="s">
        <v>54</v>
      </c>
      <c r="F34" s="109"/>
      <c r="G34" s="107" t="s">
        <v>55</v>
      </c>
      <c r="H34" s="109"/>
      <c r="I34" s="107" t="s">
        <v>56</v>
      </c>
      <c r="J34" s="109"/>
      <c r="K34" s="107" t="s">
        <v>57</v>
      </c>
      <c r="L34" s="108"/>
      <c r="M34" s="109"/>
    </row>
    <row r="35" spans="1:13" ht="18" customHeight="1">
      <c r="A35" s="96"/>
      <c r="B35" s="97"/>
      <c r="C35" s="96"/>
      <c r="D35" s="98"/>
      <c r="E35" s="97"/>
      <c r="F35" s="98"/>
      <c r="G35" s="96"/>
      <c r="H35" s="98"/>
      <c r="I35" s="96"/>
      <c r="J35" s="98"/>
      <c r="K35" s="96"/>
      <c r="L35" s="97"/>
      <c r="M35" s="98"/>
    </row>
    <row r="36" spans="1:13" ht="18" customHeight="1">
      <c r="A36" s="57" t="s">
        <v>58</v>
      </c>
    </row>
    <row r="37" spans="1:13" ht="18" customHeight="1">
      <c r="A37" s="104" t="s">
        <v>59</v>
      </c>
      <c r="B37" s="105"/>
      <c r="C37" s="104" t="s">
        <v>60</v>
      </c>
      <c r="D37" s="106"/>
      <c r="E37" s="106"/>
      <c r="F37" s="105"/>
      <c r="G37" s="59" t="s">
        <v>7</v>
      </c>
      <c r="H37" s="59" t="s">
        <v>61</v>
      </c>
      <c r="I37" s="59" t="s">
        <v>62</v>
      </c>
      <c r="J37" s="104" t="s">
        <v>250</v>
      </c>
      <c r="K37" s="105"/>
      <c r="L37" s="59" t="s">
        <v>63</v>
      </c>
      <c r="M37" s="59" t="s">
        <v>64</v>
      </c>
    </row>
    <row r="38" spans="1:13" ht="18" customHeight="1">
      <c r="A38" s="100">
        <v>1205</v>
      </c>
      <c r="B38" s="101"/>
      <c r="C38" s="102" t="str">
        <f>VLOOKUP(A38,Estoque!A3:O11,2,0)</f>
        <v>Days Gone</v>
      </c>
      <c r="D38" s="103"/>
      <c r="E38" s="103"/>
      <c r="F38" s="101"/>
      <c r="G38" s="60"/>
      <c r="H38" s="60"/>
      <c r="I38" s="60">
        <v>11</v>
      </c>
      <c r="J38" s="100" t="str">
        <f>IF(VLOOKUP(A39,Estoque!$A$4:$O$11,14,0)&gt;=I39,"Disponivel","Indisponivel")</f>
        <v>Indisponivel</v>
      </c>
      <c r="K38" s="101"/>
      <c r="L38" s="75" t="str">
        <f>IF(J38="Disponivel",VLOOKUP(A38,Estoque!A4:O11,7,0),"")</f>
        <v/>
      </c>
      <c r="M38" s="76">
        <f ca="1">M38*K38</f>
        <v>0</v>
      </c>
    </row>
    <row r="39" spans="1:13" ht="18" customHeight="1">
      <c r="A39" s="100">
        <v>625</v>
      </c>
      <c r="B39" s="101"/>
      <c r="C39" s="102" t="str">
        <f>VLOOKUP(A39,Estoque!A4:O12,2,0)</f>
        <v>Street Fighter 6</v>
      </c>
      <c r="D39" s="103"/>
      <c r="E39" s="103"/>
      <c r="F39" s="101"/>
      <c r="G39" s="60"/>
      <c r="H39" s="60"/>
      <c r="I39" s="60">
        <v>50</v>
      </c>
      <c r="J39" s="100" t="str">
        <f>IF(VLOOKUP(A39,Estoque!$A$4:$O$11,14,0)&gt;=I39,"Disponivel","Indisponivel")</f>
        <v>Indisponivel</v>
      </c>
      <c r="K39" s="101"/>
      <c r="L39" s="75">
        <f>VLOOKUP(A39,Estoque!A4:O11,7,0)</f>
        <v>390</v>
      </c>
      <c r="M39" s="76">
        <f>L39*I39</f>
        <v>19500</v>
      </c>
    </row>
    <row r="40" spans="1:13" ht="18" customHeight="1">
      <c r="A40" s="100">
        <v>1009</v>
      </c>
      <c r="B40" s="101"/>
      <c r="C40" s="102" t="str">
        <f>VLOOKUP(A40,Estoque!A5:O13,2,0)</f>
        <v>Aliens: Dark Descent</v>
      </c>
      <c r="D40" s="103"/>
      <c r="E40" s="103"/>
      <c r="F40" s="101"/>
      <c r="G40" s="60"/>
      <c r="H40" s="60"/>
      <c r="I40" s="60">
        <v>1</v>
      </c>
      <c r="J40" s="100" t="str">
        <f>IF(VLOOKUP(A40,Estoque!$A$4:$O$11,14,0)&gt;=I40,"Disponivel","Indisponivel")</f>
        <v>Disponivel</v>
      </c>
      <c r="K40" s="101"/>
      <c r="L40" s="75">
        <f>VLOOKUP(A40,Estoque!A4:O11,7,0)</f>
        <v>143</v>
      </c>
      <c r="M40" s="76">
        <f t="shared" ref="M40:M43" si="0">L40*I40</f>
        <v>143</v>
      </c>
    </row>
    <row r="41" spans="1:13" ht="18" customHeight="1">
      <c r="A41" s="100">
        <v>998</v>
      </c>
      <c r="B41" s="101"/>
      <c r="C41" s="102" t="str">
        <f>VLOOKUP(A41,Estoque!A6:O14,2,0)</f>
        <v>Hogwarts legacy</v>
      </c>
      <c r="D41" s="103"/>
      <c r="E41" s="103"/>
      <c r="F41" s="101"/>
      <c r="G41" s="60"/>
      <c r="H41" s="60"/>
      <c r="I41" s="60">
        <v>47</v>
      </c>
      <c r="J41" s="100" t="str">
        <f>IF(VLOOKUP(A41,Estoque!$A$4:$O$11,14,0)&gt;=I41,"Disponivel","Indisponivel")</f>
        <v>Indisponivel</v>
      </c>
      <c r="K41" s="101"/>
      <c r="L41" s="75">
        <f>VLOOKUP(A41,Estoque!A7:O14,7,0)</f>
        <v>293.15000000000003</v>
      </c>
      <c r="M41" s="76">
        <f t="shared" si="0"/>
        <v>13778.050000000001</v>
      </c>
    </row>
    <row r="42" spans="1:13" ht="18" customHeight="1">
      <c r="A42" s="100">
        <v>3250</v>
      </c>
      <c r="B42" s="101"/>
      <c r="C42" s="102" t="str">
        <f>VLOOKUP(A42,Estoque!A7:O15,2,0)</f>
        <v>Assassin´s Creed Mirage</v>
      </c>
      <c r="D42" s="103"/>
      <c r="E42" s="103"/>
      <c r="F42" s="101"/>
      <c r="G42" s="58"/>
      <c r="H42" s="58"/>
      <c r="I42" s="58">
        <v>1</v>
      </c>
      <c r="J42" s="100" t="str">
        <f>IF(VLOOKUP(A42,Estoque!$A$4:$O$11,14,0)&gt;=I42,"Disponivel","Indisponivel")</f>
        <v>Disponivel</v>
      </c>
      <c r="K42" s="101"/>
      <c r="L42" s="75">
        <f>VLOOKUP(A42,Estoque!A8:O15,7,0)</f>
        <v>358.65699999999998</v>
      </c>
      <c r="M42" s="76">
        <f t="shared" si="0"/>
        <v>358.65699999999998</v>
      </c>
    </row>
    <row r="43" spans="1:13" ht="18" customHeight="1">
      <c r="A43" s="57" t="s">
        <v>65</v>
      </c>
      <c r="I43" s="57" t="s">
        <v>66</v>
      </c>
    </row>
    <row r="44" spans="1:13" ht="18" customHeight="1">
      <c r="A44" s="87"/>
      <c r="B44" s="88"/>
      <c r="C44" s="88"/>
      <c r="D44" s="88"/>
      <c r="E44" s="88"/>
      <c r="F44" s="88"/>
      <c r="G44" s="88"/>
      <c r="H44" s="89"/>
      <c r="I44" s="93"/>
      <c r="J44" s="94"/>
      <c r="K44" s="94"/>
      <c r="L44" s="94"/>
      <c r="M44" s="95"/>
    </row>
    <row r="45" spans="1:13" ht="18" customHeight="1">
      <c r="A45" s="90"/>
      <c r="B45" s="91"/>
      <c r="C45" s="91"/>
      <c r="D45" s="91"/>
      <c r="E45" s="91"/>
      <c r="F45" s="91"/>
      <c r="G45" s="91"/>
      <c r="H45" s="92"/>
      <c r="I45" s="96"/>
      <c r="J45" s="97"/>
      <c r="K45" s="97"/>
      <c r="L45" s="97"/>
      <c r="M45" s="98"/>
    </row>
    <row r="46" spans="1:13" ht="18" customHeight="1">
      <c r="A46" s="3" t="s">
        <v>67</v>
      </c>
      <c r="C46" s="99" t="s">
        <v>232</v>
      </c>
      <c r="D46" s="99"/>
    </row>
    <row r="47" spans="1:13">
      <c r="F47"/>
    </row>
    <row r="70" spans="7:7">
      <c r="G70"/>
    </row>
  </sheetData>
  <mergeCells count="118">
    <mergeCell ref="A44:H45"/>
    <mergeCell ref="I44:M45"/>
    <mergeCell ref="C46:D46"/>
    <mergeCell ref="A41:B41"/>
    <mergeCell ref="C41:F41"/>
    <mergeCell ref="J41:K41"/>
    <mergeCell ref="A42:B42"/>
    <mergeCell ref="C42:F42"/>
    <mergeCell ref="J42:K42"/>
    <mergeCell ref="A39:B39"/>
    <mergeCell ref="C39:F39"/>
    <mergeCell ref="J39:K39"/>
    <mergeCell ref="A40:B40"/>
    <mergeCell ref="C40:F40"/>
    <mergeCell ref="J40:K40"/>
    <mergeCell ref="A37:B37"/>
    <mergeCell ref="C37:F37"/>
    <mergeCell ref="J37:K37"/>
    <mergeCell ref="A38:B38"/>
    <mergeCell ref="C38:F38"/>
    <mergeCell ref="J38:K38"/>
    <mergeCell ref="A35:B35"/>
    <mergeCell ref="C35:D35"/>
    <mergeCell ref="E35:F35"/>
    <mergeCell ref="G35:H35"/>
    <mergeCell ref="I35:J35"/>
    <mergeCell ref="K35:M35"/>
    <mergeCell ref="A34:B34"/>
    <mergeCell ref="C34:D34"/>
    <mergeCell ref="E34:F34"/>
    <mergeCell ref="G34:H34"/>
    <mergeCell ref="I34:J34"/>
    <mergeCell ref="K34:M34"/>
    <mergeCell ref="A32:F32"/>
    <mergeCell ref="G32:J32"/>
    <mergeCell ref="L32:M32"/>
    <mergeCell ref="A33:F33"/>
    <mergeCell ref="G33:J33"/>
    <mergeCell ref="L33:M33"/>
    <mergeCell ref="A30:D30"/>
    <mergeCell ref="E30:F30"/>
    <mergeCell ref="G30:H30"/>
    <mergeCell ref="I30:J30"/>
    <mergeCell ref="L30:M30"/>
    <mergeCell ref="A31:D31"/>
    <mergeCell ref="E31:F31"/>
    <mergeCell ref="G31:H31"/>
    <mergeCell ref="I31:J31"/>
    <mergeCell ref="L31:M31"/>
    <mergeCell ref="A28:B28"/>
    <mergeCell ref="C28:D28"/>
    <mergeCell ref="E28:F28"/>
    <mergeCell ref="G28:H28"/>
    <mergeCell ref="I28:J28"/>
    <mergeCell ref="L28:M28"/>
    <mergeCell ref="A27:B27"/>
    <mergeCell ref="C27:D27"/>
    <mergeCell ref="E27:F27"/>
    <mergeCell ref="G27:H27"/>
    <mergeCell ref="I27:J27"/>
    <mergeCell ref="L27:M27"/>
    <mergeCell ref="A26:B26"/>
    <mergeCell ref="C26:D26"/>
    <mergeCell ref="E26:F26"/>
    <mergeCell ref="G26:H26"/>
    <mergeCell ref="I26:J26"/>
    <mergeCell ref="L26:M26"/>
    <mergeCell ref="A23:F23"/>
    <mergeCell ref="H23:I23"/>
    <mergeCell ref="J23:K23"/>
    <mergeCell ref="L23:M23"/>
    <mergeCell ref="A25:B25"/>
    <mergeCell ref="C25:D25"/>
    <mergeCell ref="E25:F25"/>
    <mergeCell ref="G25:H25"/>
    <mergeCell ref="I25:J25"/>
    <mergeCell ref="L25:M25"/>
    <mergeCell ref="A21:F21"/>
    <mergeCell ref="G21:I21"/>
    <mergeCell ref="J21:K21"/>
    <mergeCell ref="L21:M21"/>
    <mergeCell ref="A22:F22"/>
    <mergeCell ref="H22:I22"/>
    <mergeCell ref="J22:K22"/>
    <mergeCell ref="L22:M22"/>
    <mergeCell ref="I19:K19"/>
    <mergeCell ref="L19:M19"/>
    <mergeCell ref="A20:F20"/>
    <mergeCell ref="G20:I20"/>
    <mergeCell ref="J20:K20"/>
    <mergeCell ref="L20:M20"/>
    <mergeCell ref="A16:D16"/>
    <mergeCell ref="E16:H16"/>
    <mergeCell ref="I16:M16"/>
    <mergeCell ref="B18:H18"/>
    <mergeCell ref="I18:K18"/>
    <mergeCell ref="L18:M18"/>
    <mergeCell ref="B13:H13"/>
    <mergeCell ref="I13:M13"/>
    <mergeCell ref="B14:H14"/>
    <mergeCell ref="I14:M14"/>
    <mergeCell ref="A15:D15"/>
    <mergeCell ref="E15:H15"/>
    <mergeCell ref="I15:M15"/>
    <mergeCell ref="A5:M5"/>
    <mergeCell ref="A6:E9"/>
    <mergeCell ref="F6:H12"/>
    <mergeCell ref="M6:M8"/>
    <mergeCell ref="I9:M9"/>
    <mergeCell ref="I10:M10"/>
    <mergeCell ref="I11:M12"/>
    <mergeCell ref="A1:B1"/>
    <mergeCell ref="C1:F1"/>
    <mergeCell ref="G1:K1"/>
    <mergeCell ref="L1:M4"/>
    <mergeCell ref="A2:K2"/>
    <mergeCell ref="A3:C4"/>
    <mergeCell ref="D3:K4"/>
  </mergeCells>
  <pageMargins left="0.511811024" right="0.511811024" top="0.78740157499999996" bottom="0.78740157499999996" header="0.31496062000000002" footer="0.31496062000000002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8A9B5A-8B01-4FA5-B572-DDA536D7D075}">
          <x14:formula1>
            <xm:f>Estoque!$A$4:$A$11</xm:f>
          </x14:formula1>
          <xm:sqref>A38:B42</xm:sqref>
        </x14:dataValidation>
        <x14:dataValidation type="list" allowBlank="1" showInputMessage="1" showErrorMessage="1" xr:uid="{DCE32F5F-5EF7-4AD5-9D5B-6DB89A44F69B}">
          <x14:formula1>
            <xm:f>Clientes!$A$4:$A$13</xm:f>
          </x14:formula1>
          <xm:sqref>A19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F E e x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B R H s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R 7 F W P Z 2 e X 3 Q B A A D Y B Q A A E w A c A E Z v c m 1 1 b G F z L 1 N l Y 3 R p b 2 4 x L m 0 g o h g A K K A U A A A A A A A A A A A A A A A A A A A A A A A A A A A A 7 V L B S g M x E L 0 v 7 D + E 7 W U X l o V 6 V L x o 2 4 O I i B V P C y U m 0 z Y l m y x J V i r i v z v Z N G l F + g P S P S Q z L 5 P 3 3 m T H A n N C K 7 I M + / Q m z / L M b q k B T p g U o B x Y c k s k u D w j + C 0 0 I g g 8 W K 2 a m W Z D h y X l Q k h o 7 v 2 R c r Y s Z t f t E q x o n 4 3 e g d O 2 n e 8 Z y D b y N T u 8 X F R V H S g n B d 7 8 A O M E 1 6 S n h p J X + g 6 S F i i D E T I v j O 4 e h U U d L 1 G T Z S + F c 2 C a M b j 7 f N J u K 9 S m r G q i B i n j O t 8 7 Q 9 + o H F B y b o w 2 p 4 p y 6 N Q U S 3 q q O A o f x Q L 0 A k w b H s r K s w 5 r E p k w / C q U 7 s B j r F / 7 z W z 8 y q m j K 0 U t 8 4 m F v f Y 7 d F T I s R T 6 M V c c D E r 6 W O G b m j F 6 p 8 K E i A l O + c g N 1 l E + Y g 4 k r L W C 1 V o E U n z j Q V J T f H s v B 1 9 N 9 B T z g 7 e Y B o 8 x + + U 1 g t F z z J P 3 R B l 6 S O c n v S Q X q a e I H H t L N K n H x J R 6 j c i f n o 8 e D r 1 X e S b U + d 9 8 O t + T I k 1 4 e V U V l z G / j P m / G f M f U E s B A i 0 A F A A C A A g A F E e x V r A 3 k f y l A A A A 9 g A A A B I A A A A A A A A A A A A A A A A A A A A A A E N v b m Z p Z y 9 Q Y W N r Y W d l L n h t b F B L A Q I t A B Q A A g A I A B R H s V Y P y u m r p A A A A O k A A A A T A A A A A A A A A A A A A A A A A P E A A A B b Q 2 9 u d G V u d F 9 U e X B l c 1 0 u e G 1 s U E s B A i 0 A F A A C A A g A F E e x V j 2 d n l 9 0 A Q A A 2 A U A A B M A A A A A A A A A A A A A A A A A 4 g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C A A A A A A A A C y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1 Q x M T o 1 N D o w N i 4 1 N j c y M D M 1 W i I g L z 4 8 R W 5 0 c n k g V H l w Z T 0 i R m l s b E N v b H V t b l R 5 c G V z I i B W Y W x 1 Z T 0 i c 0 F B Q U F B Q U F B Q U F B Q U F B Q U F B Q U E 9 I i A v P j x F b n R y e S B U e X B l P S J G a W x s Q 2 9 s d W 1 u T m F t Z X M i I F Z h b H V l P S J z W y Z x d W 9 0 O 0 N v b H V t b j E u b m 9 t Z S Z x d W 9 0 O y w m c X V v d D t D b 2 x 1 b W 4 x L m N w Z i Z x d W 9 0 O y w m c X V v d D t D b 2 x 1 b W 4 x L n J n J n F 1 b 3 Q 7 L C Z x d W 9 0 O 0 N v b H V t b j E u Z G F 0 Y V 9 u Y X N j J n F 1 b 3 Q 7 L C Z x d W 9 0 O 0 N v b H V t b j E u c 2 V 4 b y Z x d W 9 0 O y w m c X V v d D t D b 2 x 1 b W 4 x L m V t Y W l s J n F 1 b 3 Q 7 L C Z x d W 9 0 O 0 N v b H V t b j E u Y 2 V w J n F 1 b 3 Q 7 L C Z x d W 9 0 O 0 N v b H V t b j E u Z W 5 k Z X J l Y 2 8 m c X V v d D s s J n F 1 b 3 Q 7 Q 2 9 s d W 1 u M S 5 u d W 1 l c m 8 m c X V v d D s s J n F 1 b 3 Q 7 Q 2 9 s d W 1 u M S 5 i Y W l y c m 8 m c X V v d D s s J n F 1 b 3 Q 7 Q 2 9 s d W 1 u M S 5 j a W R h Z G U m c X V v d D s s J n F 1 b 3 Q 7 Q 2 9 s d W 1 u M S 5 l c 3 R h Z G 8 m c X V v d D s s J n F 1 b 3 Q 7 Q 2 9 s d W 1 u M S 5 0 Z W x l Z m 9 u Z V 9 m a X h v J n F 1 b 3 Q 7 L C Z x d W 9 0 O 0 N v b H V t b j E u Y 2 V s d W x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l b n R l c y 9 B d X R v U m V t b 3 Z l Z E N v b H V t b n M x L n t D b 2 x 1 b W 4 x L m 5 v b W U s M H 0 m c X V v d D s s J n F 1 b 3 Q 7 U 2 V j d G l v b j E v Y 2 x p Z W 5 0 Z X M v Q X V 0 b 1 J l b W 9 2 Z W R D b 2 x 1 b W 5 z M S 5 7 Q 2 9 s d W 1 u M S 5 j c G Y s M X 0 m c X V v d D s s J n F 1 b 3 Q 7 U 2 V j d G l v b j E v Y 2 x p Z W 5 0 Z X M v Q X V 0 b 1 J l b W 9 2 Z W R D b 2 x 1 b W 5 z M S 5 7 Q 2 9 s d W 1 u M S 5 y Z y w y f S Z x d W 9 0 O y w m c X V v d D t T Z W N 0 a W 9 u M S 9 j b G l l b n R l c y 9 B d X R v U m V t b 3 Z l Z E N v b H V t b n M x L n t D b 2 x 1 b W 4 x L m R h d G F f b m F z Y y w z f S Z x d W 9 0 O y w m c X V v d D t T Z W N 0 a W 9 u M S 9 j b G l l b n R l c y 9 B d X R v U m V t b 3 Z l Z E N v b H V t b n M x L n t D b 2 x 1 b W 4 x L n N l e G 8 s N H 0 m c X V v d D s s J n F 1 b 3 Q 7 U 2 V j d G l v b j E v Y 2 x p Z W 5 0 Z X M v Q X V 0 b 1 J l b W 9 2 Z W R D b 2 x 1 b W 5 z M S 5 7 Q 2 9 s d W 1 u M S 5 l b W F p b C w 1 f S Z x d W 9 0 O y w m c X V v d D t T Z W N 0 a W 9 u M S 9 j b G l l b n R l c y 9 B d X R v U m V t b 3 Z l Z E N v b H V t b n M x L n t D b 2 x 1 b W 4 x L m N l c C w 2 f S Z x d W 9 0 O y w m c X V v d D t T Z W N 0 a W 9 u M S 9 j b G l l b n R l c y 9 B d X R v U m V t b 3 Z l Z E N v b H V t b n M x L n t D b 2 x 1 b W 4 x L m V u Z G V y Z W N v L D d 9 J n F 1 b 3 Q 7 L C Z x d W 9 0 O 1 N l Y 3 R p b 2 4 x L 2 N s a W V u d G V z L 0 F 1 d G 9 S Z W 1 v d m V k Q 2 9 s d W 1 u c z E u e 0 N v b H V t b j E u b n V t Z X J v L D h 9 J n F 1 b 3 Q 7 L C Z x d W 9 0 O 1 N l Y 3 R p b 2 4 x L 2 N s a W V u d G V z L 0 F 1 d G 9 S Z W 1 v d m V k Q 2 9 s d W 1 u c z E u e 0 N v b H V t b j E u Y m F p c n J v L D l 9 J n F 1 b 3 Q 7 L C Z x d W 9 0 O 1 N l Y 3 R p b 2 4 x L 2 N s a W V u d G V z L 0 F 1 d G 9 S Z W 1 v d m V k Q 2 9 s d W 1 u c z E u e 0 N v b H V t b j E u Y 2 l k Y W R l L D E w f S Z x d W 9 0 O y w m c X V v d D t T Z W N 0 a W 9 u M S 9 j b G l l b n R l c y 9 B d X R v U m V t b 3 Z l Z E N v b H V t b n M x L n t D b 2 x 1 b W 4 x L m V z d G F k b y w x M X 0 m c X V v d D s s J n F 1 b 3 Q 7 U 2 V j d G l v b j E v Y 2 x p Z W 5 0 Z X M v Q X V 0 b 1 J l b W 9 2 Z W R D b 2 x 1 b W 5 z M S 5 7 Q 2 9 s d W 1 u M S 5 0 Z W x l Z m 9 u Z V 9 m a X h v L D E y f S Z x d W 9 0 O y w m c X V v d D t T Z W N 0 a W 9 u M S 9 j b G l l b n R l c y 9 B d X R v U m V t b 3 Z l Z E N v b H V t b n M x L n t D b 2 x 1 b W 4 x L m N l b H V s Y X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j b G l l b n R l c y 9 B d X R v U m V t b 3 Z l Z E N v b H V t b n M x L n t D b 2 x 1 b W 4 x L m 5 v b W U s M H 0 m c X V v d D s s J n F 1 b 3 Q 7 U 2 V j d G l v b j E v Y 2 x p Z W 5 0 Z X M v Q X V 0 b 1 J l b W 9 2 Z W R D b 2 x 1 b W 5 z M S 5 7 Q 2 9 s d W 1 u M S 5 j c G Y s M X 0 m c X V v d D s s J n F 1 b 3 Q 7 U 2 V j d G l v b j E v Y 2 x p Z W 5 0 Z X M v Q X V 0 b 1 J l b W 9 2 Z W R D b 2 x 1 b W 5 z M S 5 7 Q 2 9 s d W 1 u M S 5 y Z y w y f S Z x d W 9 0 O y w m c X V v d D t T Z W N 0 a W 9 u M S 9 j b G l l b n R l c y 9 B d X R v U m V t b 3 Z l Z E N v b H V t b n M x L n t D b 2 x 1 b W 4 x L m R h d G F f b m F z Y y w z f S Z x d W 9 0 O y w m c X V v d D t T Z W N 0 a W 9 u M S 9 j b G l l b n R l c y 9 B d X R v U m V t b 3 Z l Z E N v b H V t b n M x L n t D b 2 x 1 b W 4 x L n N l e G 8 s N H 0 m c X V v d D s s J n F 1 b 3 Q 7 U 2 V j d G l v b j E v Y 2 x p Z W 5 0 Z X M v Q X V 0 b 1 J l b W 9 2 Z W R D b 2 x 1 b W 5 z M S 5 7 Q 2 9 s d W 1 u M S 5 l b W F p b C w 1 f S Z x d W 9 0 O y w m c X V v d D t T Z W N 0 a W 9 u M S 9 j b G l l b n R l c y 9 B d X R v U m V t b 3 Z l Z E N v b H V t b n M x L n t D b 2 x 1 b W 4 x L m N l c C w 2 f S Z x d W 9 0 O y w m c X V v d D t T Z W N 0 a W 9 u M S 9 j b G l l b n R l c y 9 B d X R v U m V t b 3 Z l Z E N v b H V t b n M x L n t D b 2 x 1 b W 4 x L m V u Z G V y Z W N v L D d 9 J n F 1 b 3 Q 7 L C Z x d W 9 0 O 1 N l Y 3 R p b 2 4 x L 2 N s a W V u d G V z L 0 F 1 d G 9 S Z W 1 v d m V k Q 2 9 s d W 1 u c z E u e 0 N v b H V t b j E u b n V t Z X J v L D h 9 J n F 1 b 3 Q 7 L C Z x d W 9 0 O 1 N l Y 3 R p b 2 4 x L 2 N s a W V u d G V z L 0 F 1 d G 9 S Z W 1 v d m V k Q 2 9 s d W 1 u c z E u e 0 N v b H V t b j E u Y m F p c n J v L D l 9 J n F 1 b 3 Q 7 L C Z x d W 9 0 O 1 N l Y 3 R p b 2 4 x L 2 N s a W V u d G V z L 0 F 1 d G 9 S Z W 1 v d m V k Q 2 9 s d W 1 u c z E u e 0 N v b H V t b j E u Y 2 l k Y W R l L D E w f S Z x d W 9 0 O y w m c X V v d D t T Z W N 0 a W 9 u M S 9 j b G l l b n R l c y 9 B d X R v U m V t b 3 Z l Z E N v b H V t b n M x L n t D b 2 x 1 b W 4 x L m V z d G F k b y w x M X 0 m c X V v d D s s J n F 1 b 3 Q 7 U 2 V j d G l v b j E v Y 2 x p Z W 5 0 Z X M v Q X V 0 b 1 J l b W 9 2 Z W R D b 2 x 1 b W 5 z M S 5 7 Q 2 9 s d W 1 u M S 5 0 Z W x l Z m 9 u Z V 9 m a X h v L D E y f S Z x d W 9 0 O y w m c X V v d D t T Z W N 0 a W 9 u M S 9 j b G l l b n R l c y 9 B d X R v U m V t b 3 Z l Z E N v b H V t b n M x L n t D b 2 x 1 b W 4 x L m N l b H V s Y X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l b n R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Z X M v Q 2 9 s d W 1 u M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F f Y 2 x p Z W 5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d U M T E 6 N T Q 6 M D Y u N T Y 3 M j A z N V o i I C 8 + P E V u d H J 5 I F R 5 c G U 9 I k Z p b G x D b 2 x 1 b W 5 U e X B l c y I g V m F s d W U 9 I n N B Q U F B Q U F B Q U F B Q U F B Q U F B Q U F B P S I g L z 4 8 R W 5 0 c n k g V H l w Z T 0 i R m l s b E N v b H V t b k 5 h b W V z I i B W Y W x 1 Z T 0 i c 1 s m c X V v d D t D b 2 x 1 b W 4 x L m 5 v b W U m c X V v d D s s J n F 1 b 3 Q 7 Q 2 9 s d W 1 u M S 5 j c G Y m c X V v d D s s J n F 1 b 3 Q 7 Q 2 9 s d W 1 u M S 5 y Z y Z x d W 9 0 O y w m c X V v d D t D b 2 x 1 b W 4 x L m R h d G F f b m F z Y y Z x d W 9 0 O y w m c X V v d D t D b 2 x 1 b W 4 x L n N l e G 8 m c X V v d D s s J n F 1 b 3 Q 7 Q 2 9 s d W 1 u M S 5 l b W F p b C Z x d W 9 0 O y w m c X V v d D t D b 2 x 1 b W 4 x L m N l c C Z x d W 9 0 O y w m c X V v d D t D b 2 x 1 b W 4 x L m V u Z G V y Z W N v J n F 1 b 3 Q 7 L C Z x d W 9 0 O 0 N v b H V t b j E u b n V t Z X J v J n F 1 b 3 Q 7 L C Z x d W 9 0 O 0 N v b H V t b j E u Y m F p c n J v J n F 1 b 3 Q 7 L C Z x d W 9 0 O 0 N v b H V t b j E u Y 2 l k Y W R l J n F 1 b 3 Q 7 L C Z x d W 9 0 O 0 N v b H V t b j E u Z X N 0 Y W R v J n F 1 b 3 Q 7 L C Z x d W 9 0 O 0 N v b H V t b j E u d G V s Z W Z v b m V f Z m l 4 b y Z x d W 9 0 O y w m c X V v d D t D b 2 x 1 b W 4 x L m N l b H V s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Z W 5 0 Z X M v Q X V 0 b 1 J l b W 9 2 Z W R D b 2 x 1 b W 5 z M S 5 7 Q 2 9 s d W 1 u M S 5 u b 2 1 l L D B 9 J n F 1 b 3 Q 7 L C Z x d W 9 0 O 1 N l Y 3 R p b 2 4 x L 2 N s a W V u d G V z L 0 F 1 d G 9 S Z W 1 v d m V k Q 2 9 s d W 1 u c z E u e 0 N v b H V t b j E u Y 3 B m L D F 9 J n F 1 b 3 Q 7 L C Z x d W 9 0 O 1 N l Y 3 R p b 2 4 x L 2 N s a W V u d G V z L 0 F 1 d G 9 S Z W 1 v d m V k Q 2 9 s d W 1 u c z E u e 0 N v b H V t b j E u c m c s M n 0 m c X V v d D s s J n F 1 b 3 Q 7 U 2 V j d G l v b j E v Y 2 x p Z W 5 0 Z X M v Q X V 0 b 1 J l b W 9 2 Z W R D b 2 x 1 b W 5 z M S 5 7 Q 2 9 s d W 1 u M S 5 k Y X R h X 2 5 h c 2 M s M 3 0 m c X V v d D s s J n F 1 b 3 Q 7 U 2 V j d G l v b j E v Y 2 x p Z W 5 0 Z X M v Q X V 0 b 1 J l b W 9 2 Z W R D b 2 x 1 b W 5 z M S 5 7 Q 2 9 s d W 1 u M S 5 z Z X h v L D R 9 J n F 1 b 3 Q 7 L C Z x d W 9 0 O 1 N l Y 3 R p b 2 4 x L 2 N s a W V u d G V z L 0 F 1 d G 9 S Z W 1 v d m V k Q 2 9 s d W 1 u c z E u e 0 N v b H V t b j E u Z W 1 h a W w s N X 0 m c X V v d D s s J n F 1 b 3 Q 7 U 2 V j d G l v b j E v Y 2 x p Z W 5 0 Z X M v Q X V 0 b 1 J l b W 9 2 Z W R D b 2 x 1 b W 5 z M S 5 7 Q 2 9 s d W 1 u M S 5 j Z X A s N n 0 m c X V v d D s s J n F 1 b 3 Q 7 U 2 V j d G l v b j E v Y 2 x p Z W 5 0 Z X M v Q X V 0 b 1 J l b W 9 2 Z W R D b 2 x 1 b W 5 z M S 5 7 Q 2 9 s d W 1 u M S 5 l b m R l c m V j b y w 3 f S Z x d W 9 0 O y w m c X V v d D t T Z W N 0 a W 9 u M S 9 j b G l l b n R l c y 9 B d X R v U m V t b 3 Z l Z E N v b H V t b n M x L n t D b 2 x 1 b W 4 x L m 5 1 b W V y b y w 4 f S Z x d W 9 0 O y w m c X V v d D t T Z W N 0 a W 9 u M S 9 j b G l l b n R l c y 9 B d X R v U m V t b 3 Z l Z E N v b H V t b n M x L n t D b 2 x 1 b W 4 x L m J h a X J y b y w 5 f S Z x d W 9 0 O y w m c X V v d D t T Z W N 0 a W 9 u M S 9 j b G l l b n R l c y 9 B d X R v U m V t b 3 Z l Z E N v b H V t b n M x L n t D b 2 x 1 b W 4 x L m N p Z G F k Z S w x M H 0 m c X V v d D s s J n F 1 b 3 Q 7 U 2 V j d G l v b j E v Y 2 x p Z W 5 0 Z X M v Q X V 0 b 1 J l b W 9 2 Z W R D b 2 x 1 b W 5 z M S 5 7 Q 2 9 s d W 1 u M S 5 l c 3 R h Z G 8 s M T F 9 J n F 1 b 3 Q 7 L C Z x d W 9 0 O 1 N l Y 3 R p b 2 4 x L 2 N s a W V u d G V z L 0 F 1 d G 9 S Z W 1 v d m V k Q 2 9 s d W 1 u c z E u e 0 N v b H V t b j E u d G V s Z W Z v b m V f Z m l 4 b y w x M n 0 m c X V v d D s s J n F 1 b 3 Q 7 U 2 V j d G l v b j E v Y 2 x p Z W 5 0 Z X M v Q X V 0 b 1 J l b W 9 2 Z W R D b 2 x 1 b W 5 z M S 5 7 Q 2 9 s d W 1 u M S 5 j Z W x 1 b G F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Y 2 x p Z W 5 0 Z X M v Q X V 0 b 1 J l b W 9 2 Z W R D b 2 x 1 b W 5 z M S 5 7 Q 2 9 s d W 1 u M S 5 u b 2 1 l L D B 9 J n F 1 b 3 Q 7 L C Z x d W 9 0 O 1 N l Y 3 R p b 2 4 x L 2 N s a W V u d G V z L 0 F 1 d G 9 S Z W 1 v d m V k Q 2 9 s d W 1 u c z E u e 0 N v b H V t b j E u Y 3 B m L D F 9 J n F 1 b 3 Q 7 L C Z x d W 9 0 O 1 N l Y 3 R p b 2 4 x L 2 N s a W V u d G V z L 0 F 1 d G 9 S Z W 1 v d m V k Q 2 9 s d W 1 u c z E u e 0 N v b H V t b j E u c m c s M n 0 m c X V v d D s s J n F 1 b 3 Q 7 U 2 V j d G l v b j E v Y 2 x p Z W 5 0 Z X M v Q X V 0 b 1 J l b W 9 2 Z W R D b 2 x 1 b W 5 z M S 5 7 Q 2 9 s d W 1 u M S 5 k Y X R h X 2 5 h c 2 M s M 3 0 m c X V v d D s s J n F 1 b 3 Q 7 U 2 V j d G l v b j E v Y 2 x p Z W 5 0 Z X M v Q X V 0 b 1 J l b W 9 2 Z W R D b 2 x 1 b W 5 z M S 5 7 Q 2 9 s d W 1 u M S 5 z Z X h v L D R 9 J n F 1 b 3 Q 7 L C Z x d W 9 0 O 1 N l Y 3 R p b 2 4 x L 2 N s a W V u d G V z L 0 F 1 d G 9 S Z W 1 v d m V k Q 2 9 s d W 1 u c z E u e 0 N v b H V t b j E u Z W 1 h a W w s N X 0 m c X V v d D s s J n F 1 b 3 Q 7 U 2 V j d G l v b j E v Y 2 x p Z W 5 0 Z X M v Q X V 0 b 1 J l b W 9 2 Z W R D b 2 x 1 b W 5 z M S 5 7 Q 2 9 s d W 1 u M S 5 j Z X A s N n 0 m c X V v d D s s J n F 1 b 3 Q 7 U 2 V j d G l v b j E v Y 2 x p Z W 5 0 Z X M v Q X V 0 b 1 J l b W 9 2 Z W R D b 2 x 1 b W 5 z M S 5 7 Q 2 9 s d W 1 u M S 5 l b m R l c m V j b y w 3 f S Z x d W 9 0 O y w m c X V v d D t T Z W N 0 a W 9 u M S 9 j b G l l b n R l c y 9 B d X R v U m V t b 3 Z l Z E N v b H V t b n M x L n t D b 2 x 1 b W 4 x L m 5 1 b W V y b y w 4 f S Z x d W 9 0 O y w m c X V v d D t T Z W N 0 a W 9 u M S 9 j b G l l b n R l c y 9 B d X R v U m V t b 3 Z l Z E N v b H V t b n M x L n t D b 2 x 1 b W 4 x L m J h a X J y b y w 5 f S Z x d W 9 0 O y w m c X V v d D t T Z W N 0 a W 9 u M S 9 j b G l l b n R l c y 9 B d X R v U m V t b 3 Z l Z E N v b H V t b n M x L n t D b 2 x 1 b W 4 x L m N p Z G F k Z S w x M H 0 m c X V v d D s s J n F 1 b 3 Q 7 U 2 V j d G l v b j E v Y 2 x p Z W 5 0 Z X M v Q X V 0 b 1 J l b W 9 2 Z W R D b 2 x 1 b W 5 z M S 5 7 Q 2 9 s d W 1 u M S 5 l c 3 R h Z G 8 s M T F 9 J n F 1 b 3 Q 7 L C Z x d W 9 0 O 1 N l Y 3 R p b 2 4 x L 2 N s a W V u d G V z L 0 F 1 d G 9 S Z W 1 v d m V k Q 2 9 s d W 1 u c z E u e 0 N v b H V t b j E u d G V s Z W Z v b m V f Z m l 4 b y w x M n 0 m c X V v d D s s J n F 1 b 3 Q 7 U 2 V j d G l v b j E v Y 2 x p Z W 5 0 Z X M v Q X V 0 b 1 J l b W 9 2 Z W R D b 2 x 1 b W 5 z M S 5 7 Q 2 9 s d W 1 u M S 5 j Z W x 1 b G F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p Z W 5 0 Z X M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l c y U y M C g y K S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J T I w K D I p L 0 N v b H V t b j E l M j B F e H B h b m R p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N S T v 0 4 T d U a M Y Y t I B q J g + w A A A A A C A A A A A A A Q Z g A A A A E A A C A A A A D 0 / c 0 7 x J f e + f 3 w C 4 i j p j P u k j M M O m y 6 p Q N b / C 1 z y 9 g 0 T A A A A A A O g A A A A A I A A C A A A A C + h o 5 G B e k F 3 J s X k b V b S g w 6 3 n d H O k l s A O J a l B D j C C G y 9 1 A A A A B 8 s J b 8 I h Y f T 5 y i u U g c g + Y + z Q G I T o B T G t t K t s N d 9 S k C T v u 7 B x k q B + t n j W F l S o n 9 h l K C y s v 5 L U n 2 P h q 0 D U 0 l E F Z N Q n x d O c n w n f S a V D Z h b F a r E 0 A A A A D l i d N F Z f Y t b I D N O P q T A r q + b o J O Z e Y B b D 3 X e i S K 1 s R / 4 t G m J I z / y O d B o z G K v n 2 N b c w e I 9 U + a 6 K 6 M k a f 5 / z q s 8 I I < / D a t a M a s h u p > 
</file>

<file path=customXml/itemProps1.xml><?xml version="1.0" encoding="utf-8"?>
<ds:datastoreItem xmlns:ds="http://schemas.openxmlformats.org/officeDocument/2006/customXml" ds:itemID="{8AB9E971-8DEB-4B61-A816-7410FAAA8E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Gráficos</vt:lpstr>
      </vt:variant>
      <vt:variant>
        <vt:i4>3</vt:i4>
      </vt:variant>
    </vt:vector>
  </HeadingPairs>
  <TitlesOfParts>
    <vt:vector size="8" baseType="lpstr">
      <vt:lpstr>Fornecedores</vt:lpstr>
      <vt:lpstr>Clientes</vt:lpstr>
      <vt:lpstr>Estoque</vt:lpstr>
      <vt:lpstr>NotaFiscal</vt:lpstr>
      <vt:lpstr>NotaFiscal (2)</vt:lpstr>
      <vt:lpstr>Gráfico1</vt:lpstr>
      <vt:lpstr>Gráfico2</vt:lpstr>
      <vt:lpstr>Gráfico3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Wagner Cesar Vieira</dc:creator>
  <cp:keywords/>
  <dc:description/>
  <cp:lastModifiedBy>Aluno_SESISENAI20</cp:lastModifiedBy>
  <cp:revision/>
  <cp:lastPrinted>2023-05-17T14:40:19Z</cp:lastPrinted>
  <dcterms:created xsi:type="dcterms:W3CDTF">2020-05-26T16:06:40Z</dcterms:created>
  <dcterms:modified xsi:type="dcterms:W3CDTF">2023-06-07T19:09:34Z</dcterms:modified>
  <cp:category/>
  <cp:contentStatus/>
</cp:coreProperties>
</file>