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8D87973C-B38D-4F12-A77E-6A90A6FD7B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17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AF13" i="2"/>
  <c r="AG13" i="2" s="1"/>
  <c r="AH13" i="2" s="1"/>
  <c r="AF12" i="2"/>
  <c r="AG12" i="2" s="1"/>
  <c r="AH12" i="2" s="1"/>
  <c r="AF11" i="2"/>
  <c r="AG11" i="2" s="1"/>
  <c r="AH11" i="2" s="1"/>
  <c r="AF10" i="2"/>
  <c r="AG10" i="2" s="1"/>
  <c r="AH10" i="2" s="1"/>
  <c r="AF9" i="2"/>
  <c r="AG9" i="2" s="1"/>
  <c r="AH9" i="2" s="1"/>
  <c r="AF8" i="2"/>
  <c r="AG8" i="2" s="1"/>
  <c r="AH8" i="2" s="1"/>
  <c r="AF7" i="2"/>
  <c r="AG7" i="2" s="1"/>
  <c r="AH7" i="2" s="1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X17" i="2"/>
  <c r="Y17" i="2" s="1"/>
  <c r="V17" i="2"/>
  <c r="U17" i="2"/>
  <c r="AD16" i="2"/>
  <c r="AC16" i="2"/>
  <c r="X16" i="2"/>
  <c r="Y16" i="2" s="1"/>
  <c r="V16" i="2"/>
  <c r="U16" i="2"/>
  <c r="AD15" i="2"/>
  <c r="AC15" i="2"/>
  <c r="X15" i="2"/>
  <c r="Y15" i="2" s="1"/>
  <c r="V15" i="2"/>
  <c r="U15" i="2"/>
  <c r="AD14" i="2"/>
  <c r="AC14" i="2"/>
  <c r="X14" i="2"/>
  <c r="Y14" i="2" s="1"/>
  <c r="V14" i="2"/>
  <c r="U14" i="2"/>
  <c r="AD13" i="2"/>
  <c r="AC13" i="2"/>
  <c r="X13" i="2"/>
  <c r="Y13" i="2" s="1"/>
  <c r="V13" i="2"/>
  <c r="U13" i="2"/>
  <c r="AD12" i="2"/>
  <c r="AC12" i="2"/>
  <c r="X12" i="2"/>
  <c r="Y12" i="2" s="1"/>
  <c r="V12" i="2"/>
  <c r="U12" i="2"/>
  <c r="AD11" i="2"/>
  <c r="AC11" i="2"/>
  <c r="Y11" i="2"/>
  <c r="X11" i="2"/>
  <c r="V11" i="2"/>
  <c r="U11" i="2"/>
  <c r="AD10" i="2"/>
  <c r="AC10" i="2"/>
  <c r="X10" i="2"/>
  <c r="Y10" i="2" s="1"/>
  <c r="V10" i="2"/>
  <c r="U10" i="2"/>
  <c r="AD9" i="2"/>
  <c r="AC9" i="2"/>
  <c r="X9" i="2"/>
  <c r="Y9" i="2" s="1"/>
  <c r="V9" i="2"/>
  <c r="U9" i="2"/>
  <c r="AD8" i="2"/>
  <c r="AC8" i="2"/>
  <c r="X8" i="2"/>
  <c r="Y8" i="2" s="1"/>
  <c r="V8" i="2"/>
  <c r="U8" i="2"/>
  <c r="AD7" i="2"/>
  <c r="AC7" i="2"/>
  <c r="X7" i="2"/>
  <c r="Y7" i="2" s="1"/>
  <c r="V7" i="2"/>
  <c r="U7" i="2"/>
  <c r="AD6" i="2"/>
  <c r="AC6" i="2"/>
  <c r="X6" i="2"/>
  <c r="Y6" i="2" s="1"/>
  <c r="V6" i="2"/>
  <c r="U6" i="2"/>
  <c r="AD5" i="2"/>
  <c r="AC5" i="2"/>
  <c r="Y5" i="2"/>
  <c r="X5" i="2"/>
  <c r="V5" i="2"/>
  <c r="U5" i="2"/>
  <c r="AD4" i="2"/>
  <c r="AC4" i="2"/>
  <c r="X4" i="2"/>
  <c r="Y4" i="2" s="1"/>
  <c r="V4" i="2"/>
  <c r="U4" i="2"/>
  <c r="AD3" i="2"/>
  <c r="AC3" i="2"/>
  <c r="X3" i="2"/>
  <c r="Y3" i="2" s="1"/>
  <c r="V3" i="2"/>
  <c r="U3" i="2"/>
  <c r="L17" i="2" l="1"/>
  <c r="L12" i="2"/>
  <c r="L11" i="2"/>
  <c r="L9" i="2"/>
  <c r="L8" i="2"/>
  <c r="L7" i="2"/>
  <c r="L4" i="2"/>
  <c r="L13" i="2"/>
  <c r="L14" i="2"/>
  <c r="L2" i="2" l="1"/>
  <c r="U2" i="2"/>
  <c r="V2" i="2"/>
  <c r="X2" i="2"/>
  <c r="Y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<sst xmlns="http://schemas.openxmlformats.org/spreadsheetml/2006/main" count="148" uniqueCount="71">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</sst>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workbookViewId="0">
      <pane ySplit="1" topLeftCell="A2" activePane="bottomLeft" state="frozenSplit"/>
      <selection activeCell="K17" sqref="K17"/>
      <selection pane="bottomLeft" activeCell="A2" sqref="A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>
        <v>44992</v>
      </c>
      <c r="B2" s="9" t="str">
        <f>TEXT(DATE(YEAR(C2),MONTH(C2),1),"dd/mm/aaaa")</f>
        <v>01/02/2023</v>
      </c>
      <c r="C2" s="9" t="str">
        <f t="shared" ref="C2:C17" si="0">TEXT(EOMONTH(A2,-1),"dd/mm/aaaa")</f>
        <v>28/02/2023</v>
      </c>
      <c r="D2" s="9" t="str">
        <f t="shared" ref="D2:D17" si="1">TEXT(A2+14,"dd/mm/aaaa")</f>
        <v>21/03/2023</v>
      </c>
      <c r="E2" s="2">
        <v>2</v>
      </c>
      <c r="F2" s="2" t="s">
        <v>34</v>
      </c>
      <c r="G2" s="2" t="s">
        <v>35</v>
      </c>
      <c r="H2" s="2" t="s">
        <v>36</v>
      </c>
      <c r="I2" s="2" t="s">
        <v>9</v>
      </c>
      <c r="J2" s="3">
        <v>33610006189</v>
      </c>
      <c r="K2" s="2" t="s">
        <v>37</v>
      </c>
      <c r="L2" s="1" t="str">
        <f>"Honorarios "&amp;PROPER(TEXT(B2,"mmmm"))</f>
        <v>Honorarios Febrero</v>
      </c>
      <c r="M2" s="4">
        <v>5.04</v>
      </c>
      <c r="N2" s="2">
        <v>8851.52</v>
      </c>
      <c r="O2" s="5">
        <v>44628.1</v>
      </c>
      <c r="P2" s="11" t="s">
        <v>38</v>
      </c>
      <c r="Q2" s="11"/>
      <c r="R2" s="11"/>
      <c r="S2" s="11"/>
      <c r="T2" s="13"/>
      <c r="U2" s="1" t="str">
        <f t="shared" ref="U2" si="2">TEXT(R2,"00000")</f>
        <v>00000</v>
      </c>
      <c r="V2" s="1" t="str">
        <f t="shared" ref="V2" si="3">TEXT(S2,"00000000")</f>
        <v>00000000</v>
      </c>
      <c r="W2" s="1" t="str">
        <f t="shared" ref="W2:W17" si="4">TEXT(T2,"DD/MM/aaaa")</f>
        <v>00/01/1900</v>
      </c>
      <c r="X2" s="14">
        <f t="shared" ref="X2" si="5">ROUND(O2*P2,2)</f>
        <v>9371.9</v>
      </c>
      <c r="Y2" s="14">
        <f t="shared" ref="Y2" si="6">O2+X2</f>
        <v>54000</v>
      </c>
      <c r="Z2" s="10" t="str">
        <f t="shared" ref="Z2:Z16" si="7">IF(F2="Factura A",SUBSTITUTE(TEXT(O2,"0,00"),",","."),SUBSTITUTE(TEXT(Y2,"0,00"),",","."))</f>
        <v>44628.10</v>
      </c>
      <c r="AA2" s="10" t="str">
        <f>SUBSTITUTE(TEXT(ROUNDUP(Y2,0)-Y2,"0,00"),",",".")</f>
        <v>0.00</v>
      </c>
      <c r="AB2" s="1"/>
      <c r="AC2" s="1">
        <f t="shared" ref="AC2" si="8">ROW(K2)</f>
        <v>2</v>
      </c>
      <c r="AD2" s="1" t="str">
        <f>J2&amp;"-"&amp;COUNTIF($J$1:J2,J2)</f>
        <v>33610006189-1</v>
      </c>
      <c r="AF2" s="15">
        <f t="shared" ref="AF2" si="9">CEILING(N2*M2*(1+P2),500)</f>
        <v>54000</v>
      </c>
      <c r="AG2" s="15">
        <f t="shared" ref="AG2" si="10">ROUND((AF2/(1+P2)),2)</f>
        <v>44628.1</v>
      </c>
      <c r="AH2" s="16">
        <f t="shared" ref="AH2" si="11">ROUND(AG2/N2,4)</f>
        <v>5.0419</v>
      </c>
    </row>
    <row r="3" spans="1:34" x14ac:dyDescent="0.25">
      <c r="A3" s="8">
        <v>44992</v>
      </c>
      <c r="B3" s="9" t="str">
        <f>TEXT(DATE(YEAR(C3),MONTH(C3),1),"dd/mm/aaaa")</f>
        <v>01/02/2023</v>
      </c>
      <c r="C3" s="9" t="str">
        <f t="shared" si="0"/>
        <v>28/02/2023</v>
      </c>
      <c r="D3" s="9" t="str">
        <f t="shared" si="1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33610006189</v>
      </c>
      <c r="K3" s="2" t="s">
        <v>37</v>
      </c>
      <c r="L3" s="6" t="s">
        <v>40</v>
      </c>
      <c r="M3" s="4">
        <v>5.04</v>
      </c>
      <c r="N3" s="2">
        <v>8851.52</v>
      </c>
      <c r="O3" s="5">
        <v>44628.1</v>
      </c>
      <c r="P3" s="11" t="s">
        <v>38</v>
      </c>
      <c r="Q3" s="11"/>
      <c r="R3" s="11"/>
      <c r="S3" s="11"/>
      <c r="T3" s="13"/>
      <c r="U3" s="1" t="str">
        <f t="shared" ref="U3:U17" si="12">TEXT(R3,"00000")</f>
        <v>00000</v>
      </c>
      <c r="V3" s="1" t="str">
        <f t="shared" ref="V3:V17" si="13">TEXT(S3,"00000000")</f>
        <v>00000000</v>
      </c>
      <c r="W3" s="1" t="str">
        <f t="shared" si="4"/>
        <v>00/01/1900</v>
      </c>
      <c r="X3" s="14">
        <f t="shared" ref="X3:X17" si="14">ROUND(O3*P3,2)</f>
        <v>9371.9</v>
      </c>
      <c r="Y3" s="14">
        <f t="shared" ref="Y3:Y17" si="15">O3+X3</f>
        <v>54000</v>
      </c>
      <c r="Z3" s="10" t="str">
        <f t="shared" si="7"/>
        <v>44628.10</v>
      </c>
      <c r="AA3" s="10" t="str">
        <f t="shared" ref="AA3:AA17" si="16">SUBSTITUTE(TEXT(ROUNDUP(Y3,0)-Y3,"0,00"),",",".")</f>
        <v>0.00</v>
      </c>
      <c r="AB3" s="1"/>
      <c r="AC3" s="1">
        <f t="shared" ref="AC3:AC17" si="17">ROW(K3)</f>
        <v>3</v>
      </c>
      <c r="AD3" s="1" t="str">
        <f>J3&amp;"-"&amp;COUNTIF($J$1:J3,J3)</f>
        <v>33610006189-2</v>
      </c>
      <c r="AF3" s="15">
        <f t="shared" ref="AF3:AF17" si="18">CEILING(N3*M3*(1+P3),500)</f>
        <v>54000</v>
      </c>
      <c r="AG3" s="15">
        <f t="shared" ref="AG3:AG17" si="19">ROUND((AF3/(1+P3)),2)</f>
        <v>44628.1</v>
      </c>
      <c r="AH3" s="16">
        <f t="shared" ref="AH3:AH17" si="20">ROUND(AG3/N3,4)</f>
        <v>5.0419</v>
      </c>
    </row>
    <row r="4" spans="1:34" x14ac:dyDescent="0.25">
      <c r="A4" s="8">
        <v>44992</v>
      </c>
      <c r="B4" s="9" t="str">
        <f>TEXT(DATE(YEAR(C4),MONTH(C4),1),"dd/mm/aaaa")</f>
        <v>01/02/2023</v>
      </c>
      <c r="C4" s="9" t="str">
        <f t="shared" si="0"/>
        <v>28/02/2023</v>
      </c>
      <c r="D4" s="9" t="str">
        <f t="shared" si="1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10.039999999999999</v>
      </c>
      <c r="N4" s="2">
        <v>8851.52</v>
      </c>
      <c r="O4" s="5">
        <v>88842.97</v>
      </c>
      <c r="P4" s="11" t="s">
        <v>38</v>
      </c>
      <c r="Q4" s="11"/>
      <c r="R4" s="11"/>
      <c r="S4" s="11"/>
      <c r="T4" s="13"/>
      <c r="U4" s="1" t="str">
        <f t="shared" si="12"/>
        <v>00000</v>
      </c>
      <c r="V4" s="1" t="str">
        <f t="shared" si="13"/>
        <v>00000000</v>
      </c>
      <c r="W4" s="1" t="str">
        <f t="shared" si="4"/>
        <v>00/01/1900</v>
      </c>
      <c r="X4" s="14">
        <f t="shared" si="14"/>
        <v>18657.02</v>
      </c>
      <c r="Y4" s="14">
        <f t="shared" si="15"/>
        <v>107499.99</v>
      </c>
      <c r="Z4" s="10" t="str">
        <f t="shared" si="7"/>
        <v>88842.97</v>
      </c>
      <c r="AA4" s="10" t="str">
        <f t="shared" si="16"/>
        <v>0.01</v>
      </c>
      <c r="AB4" s="1"/>
      <c r="AC4" s="1">
        <f t="shared" si="17"/>
        <v>4</v>
      </c>
      <c r="AD4" s="1" t="str">
        <f>J4&amp;"-"&amp;COUNTIF($J$1:J4,J4)</f>
        <v>30610252334-1</v>
      </c>
      <c r="AF4" s="15">
        <f t="shared" si="18"/>
        <v>108000</v>
      </c>
      <c r="AG4" s="15">
        <f t="shared" si="19"/>
        <v>89256.2</v>
      </c>
      <c r="AH4" s="16">
        <f t="shared" si="20"/>
        <v>10.0837</v>
      </c>
    </row>
    <row r="5" spans="1:34" x14ac:dyDescent="0.25">
      <c r="A5" s="8">
        <v>44992</v>
      </c>
      <c r="B5" s="9" t="str">
        <f>TEXT(DATE(YEAR(C5),MONTH(C5),1),"dd/mm/aaaa")</f>
        <v>01/02/2023</v>
      </c>
      <c r="C5" s="9" t="str">
        <f t="shared" si="0"/>
        <v>28/02/2023</v>
      </c>
      <c r="D5" s="9" t="str">
        <f t="shared" si="1"/>
        <v>21/03/2023</v>
      </c>
      <c r="E5" s="2">
        <v>2</v>
      </c>
      <c r="F5" s="2" t="s">
        <v>43</v>
      </c>
      <c r="G5" s="2" t="s">
        <v>39</v>
      </c>
      <c r="H5" s="2" t="s">
        <v>36</v>
      </c>
      <c r="I5" s="2" t="s">
        <v>9</v>
      </c>
      <c r="J5" s="3">
        <v>30684125792</v>
      </c>
      <c r="K5" s="2" t="s">
        <v>44</v>
      </c>
      <c r="L5" s="6" t="s">
        <v>45</v>
      </c>
      <c r="M5" s="4">
        <v>7</v>
      </c>
      <c r="N5" s="2">
        <v>8851.52</v>
      </c>
      <c r="O5" s="5">
        <v>61983.47</v>
      </c>
      <c r="P5" s="11" t="s">
        <v>38</v>
      </c>
      <c r="Q5" s="11" t="s">
        <v>34</v>
      </c>
      <c r="R5" s="11" t="s">
        <v>46</v>
      </c>
      <c r="S5" s="11" t="s">
        <v>47</v>
      </c>
      <c r="T5" s="13">
        <v>44816</v>
      </c>
      <c r="U5" s="1" t="str">
        <f t="shared" si="12"/>
        <v>00002</v>
      </c>
      <c r="V5" s="1" t="str">
        <f t="shared" si="13"/>
        <v>00000150</v>
      </c>
      <c r="W5" s="1" t="str">
        <f t="shared" si="4"/>
        <v>12/09/2022</v>
      </c>
      <c r="X5" s="14">
        <f t="shared" si="14"/>
        <v>13016.53</v>
      </c>
      <c r="Y5" s="14">
        <f t="shared" si="15"/>
        <v>75000</v>
      </c>
      <c r="Z5" s="10" t="str">
        <f t="shared" si="7"/>
        <v>75000.00</v>
      </c>
      <c r="AA5" s="10" t="str">
        <f t="shared" si="16"/>
        <v>0.00</v>
      </c>
      <c r="AB5" s="1"/>
      <c r="AC5" s="1">
        <f t="shared" si="17"/>
        <v>5</v>
      </c>
      <c r="AD5" s="1" t="str">
        <f>J5&amp;"-"&amp;COUNTIF($J$1:J5,J5)</f>
        <v>30684125792-1</v>
      </c>
      <c r="AF5" s="15">
        <f t="shared" si="18"/>
        <v>75000</v>
      </c>
      <c r="AG5" s="15">
        <f t="shared" si="19"/>
        <v>61983.47</v>
      </c>
      <c r="AH5" s="16">
        <f t="shared" si="20"/>
        <v>7.0026000000000002</v>
      </c>
    </row>
    <row r="6" spans="1:34" x14ac:dyDescent="0.25">
      <c r="A6" s="8">
        <v>44992</v>
      </c>
      <c r="B6" s="9" t="str">
        <f>TEXT(DATE(YEAR(C6),MONTH(C6),1),"dd/mm/aaaa")</f>
        <v>01/02/2023</v>
      </c>
      <c r="C6" s="9" t="str">
        <f t="shared" si="0"/>
        <v>28/02/2023</v>
      </c>
      <c r="D6" s="9" t="str">
        <f t="shared" si="1"/>
        <v>21/03/2023</v>
      </c>
      <c r="E6" s="2">
        <v>2</v>
      </c>
      <c r="F6" s="2" t="s">
        <v>48</v>
      </c>
      <c r="G6" s="2" t="s">
        <v>39</v>
      </c>
      <c r="H6" s="2" t="s">
        <v>36</v>
      </c>
      <c r="I6" s="2" t="s">
        <v>9</v>
      </c>
      <c r="J6" s="3">
        <v>30684125792</v>
      </c>
      <c r="K6" s="2" t="s">
        <v>44</v>
      </c>
      <c r="L6" s="6" t="s">
        <v>45</v>
      </c>
      <c r="M6" s="4">
        <v>7</v>
      </c>
      <c r="N6" s="2">
        <v>8851.52</v>
      </c>
      <c r="O6" s="5">
        <v>61983.47</v>
      </c>
      <c r="P6" s="11" t="s">
        <v>38</v>
      </c>
      <c r="Q6" s="11" t="s">
        <v>48</v>
      </c>
      <c r="R6" s="11" t="s">
        <v>46</v>
      </c>
      <c r="S6" s="11" t="s">
        <v>49</v>
      </c>
      <c r="T6" s="13">
        <v>44816</v>
      </c>
      <c r="U6" s="1" t="str">
        <f t="shared" si="12"/>
        <v>00002</v>
      </c>
      <c r="V6" s="1" t="str">
        <f t="shared" si="13"/>
        <v>00000151</v>
      </c>
      <c r="W6" s="1" t="str">
        <f t="shared" si="4"/>
        <v>12/09/2022</v>
      </c>
      <c r="X6" s="14">
        <f t="shared" si="14"/>
        <v>13016.53</v>
      </c>
      <c r="Y6" s="14">
        <f t="shared" si="15"/>
        <v>75000</v>
      </c>
      <c r="Z6" s="10" t="str">
        <f t="shared" si="7"/>
        <v>75000.00</v>
      </c>
      <c r="AA6" s="10" t="str">
        <f t="shared" si="16"/>
        <v>0.00</v>
      </c>
      <c r="AB6" s="1"/>
      <c r="AC6" s="1">
        <f t="shared" si="17"/>
        <v>6</v>
      </c>
      <c r="AD6" s="1" t="str">
        <f>J6&amp;"-"&amp;COUNTIF($J$1:J6,J6)</f>
        <v>30684125792-2</v>
      </c>
      <c r="AF6" s="15">
        <f t="shared" si="18"/>
        <v>75000</v>
      </c>
      <c r="AG6" s="15">
        <f t="shared" si="19"/>
        <v>61983.47</v>
      </c>
      <c r="AH6" s="16">
        <f t="shared" si="20"/>
        <v>7.0026000000000002</v>
      </c>
    </row>
    <row r="7" spans="1:34" x14ac:dyDescent="0.25">
      <c r="A7" s="8">
        <v>44992</v>
      </c>
      <c r="B7" s="9" t="str">
        <f>TEXT(DATE(YEAR(C7),MONTH(C7),1),"dd/mm/aaaa")</f>
        <v>01/02/2023</v>
      </c>
      <c r="C7" s="9" t="str">
        <f t="shared" si="0"/>
        <v>28/02/2023</v>
      </c>
      <c r="D7" s="9" t="str">
        <f t="shared" si="1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30525733870</v>
      </c>
      <c r="K7" s="2" t="s">
        <v>50</v>
      </c>
      <c r="L7" s="1" t="str">
        <f>"Honorarios "&amp;PROPER(TEXT(B7,"mmmm"))</f>
        <v>Honorarios Febrero</v>
      </c>
      <c r="M7" s="4">
        <v>8.0299999999999994</v>
      </c>
      <c r="N7" s="2">
        <v>8851.52</v>
      </c>
      <c r="O7" s="5">
        <v>71074.38</v>
      </c>
      <c r="P7" s="11" t="s">
        <v>38</v>
      </c>
      <c r="Q7" s="11"/>
      <c r="R7" s="11"/>
      <c r="S7" s="11"/>
      <c r="T7" s="13"/>
      <c r="U7" s="1" t="str">
        <f t="shared" si="12"/>
        <v>00000</v>
      </c>
      <c r="V7" s="1" t="str">
        <f t="shared" si="13"/>
        <v>00000000</v>
      </c>
      <c r="W7" s="1" t="str">
        <f t="shared" si="4"/>
        <v>00/01/1900</v>
      </c>
      <c r="X7" s="14">
        <f t="shared" si="14"/>
        <v>14925.62</v>
      </c>
      <c r="Y7" s="14">
        <f t="shared" si="15"/>
        <v>86000</v>
      </c>
      <c r="Z7" s="10" t="str">
        <f t="shared" si="7"/>
        <v>71074.38</v>
      </c>
      <c r="AA7" s="10" t="str">
        <f t="shared" si="16"/>
        <v>0.00</v>
      </c>
      <c r="AB7" s="1"/>
      <c r="AC7" s="1">
        <f t="shared" si="17"/>
        <v>7</v>
      </c>
      <c r="AD7" s="1" t="str">
        <f>J7&amp;"-"&amp;COUNTIF($J$1:J7,J7)</f>
        <v>30525733870-1</v>
      </c>
      <c r="AF7" s="15">
        <f t="shared" si="18"/>
        <v>86500</v>
      </c>
      <c r="AG7" s="15">
        <f t="shared" si="19"/>
        <v>71487.600000000006</v>
      </c>
      <c r="AH7" s="16">
        <f t="shared" si="20"/>
        <v>8.0762999999999998</v>
      </c>
    </row>
    <row r="8" spans="1:34" x14ac:dyDescent="0.25">
      <c r="A8" s="8">
        <v>44992</v>
      </c>
      <c r="B8" s="9" t="str">
        <f>TEXT(DATE(YEAR(C8),MONTH(C8),1),"dd/mm/aaaa")</f>
        <v>01/02/2023</v>
      </c>
      <c r="C8" s="9" t="str">
        <f t="shared" si="0"/>
        <v>28/02/2023</v>
      </c>
      <c r="D8" s="9" t="str">
        <f t="shared" si="1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30710964277</v>
      </c>
      <c r="K8" s="2" t="s">
        <v>51</v>
      </c>
      <c r="L8" s="1" t="str">
        <f>"Honorarios "&amp;PROPER(TEXT(B8,"mmmm"))</f>
        <v>Honorarios Febrero</v>
      </c>
      <c r="M8" s="4">
        <v>9.01</v>
      </c>
      <c r="N8" s="2">
        <v>8851.52</v>
      </c>
      <c r="O8" s="5">
        <v>79752.070000000007</v>
      </c>
      <c r="P8" s="11" t="s">
        <v>38</v>
      </c>
      <c r="Q8" s="11"/>
      <c r="R8" s="11"/>
      <c r="S8" s="11"/>
      <c r="T8" s="13"/>
      <c r="U8" s="1" t="str">
        <f t="shared" si="12"/>
        <v>00000</v>
      </c>
      <c r="V8" s="1" t="str">
        <f t="shared" si="13"/>
        <v>00000000</v>
      </c>
      <c r="W8" s="1" t="str">
        <f t="shared" si="4"/>
        <v>00/01/1900</v>
      </c>
      <c r="X8" s="14">
        <f t="shared" si="14"/>
        <v>16747.93</v>
      </c>
      <c r="Y8" s="14">
        <f t="shared" si="15"/>
        <v>96500</v>
      </c>
      <c r="Z8" s="10" t="str">
        <f t="shared" si="7"/>
        <v>79752.07</v>
      </c>
      <c r="AA8" s="10" t="str">
        <f t="shared" si="16"/>
        <v>0.00</v>
      </c>
      <c r="AB8" s="1"/>
      <c r="AC8" s="1">
        <f t="shared" si="17"/>
        <v>8</v>
      </c>
      <c r="AD8" s="1" t="str">
        <f>J8&amp;"-"&amp;COUNTIF($J$1:J8,J8)</f>
        <v>30710964277-1</v>
      </c>
      <c r="AF8" s="15">
        <f t="shared" si="18"/>
        <v>97000</v>
      </c>
      <c r="AG8" s="15">
        <f t="shared" si="19"/>
        <v>80165.289999999994</v>
      </c>
      <c r="AH8" s="16">
        <f t="shared" si="20"/>
        <v>9.0566999999999993</v>
      </c>
    </row>
    <row r="9" spans="1:34" x14ac:dyDescent="0.25">
      <c r="A9" s="8">
        <v>44992</v>
      </c>
      <c r="B9" s="9" t="str">
        <f>TEXT(DATE(YEAR(C9),MONTH(C9),1),"dd/mm/aaaa")</f>
        <v>01/02/2023</v>
      </c>
      <c r="C9" s="9" t="str">
        <f t="shared" si="0"/>
        <v>28/02/2023</v>
      </c>
      <c r="D9" s="9" t="str">
        <f t="shared" si="1"/>
        <v>21/03/2023</v>
      </c>
      <c r="E9" s="2">
        <v>2</v>
      </c>
      <c r="F9" s="2" t="s">
        <v>34</v>
      </c>
      <c r="G9" s="2" t="s">
        <v>39</v>
      </c>
      <c r="H9" s="2" t="s">
        <v>36</v>
      </c>
      <c r="I9" s="2" t="s">
        <v>9</v>
      </c>
      <c r="J9" s="3">
        <v>33615420269</v>
      </c>
      <c r="K9" s="2" t="s">
        <v>52</v>
      </c>
      <c r="L9" s="1" t="str">
        <f>"Honorarios "&amp;PROPER(TEXT(B9,"mmmm"))</f>
        <v>Honorarios Febrero</v>
      </c>
      <c r="M9" s="4">
        <v>10.039999999999999</v>
      </c>
      <c r="N9" s="2">
        <v>8851.52</v>
      </c>
      <c r="O9" s="5">
        <v>88842.97</v>
      </c>
      <c r="P9" s="11" t="s">
        <v>38</v>
      </c>
      <c r="Q9" s="11"/>
      <c r="R9" s="11"/>
      <c r="S9" s="11"/>
      <c r="T9" s="13"/>
      <c r="U9" s="1" t="str">
        <f t="shared" si="12"/>
        <v>00000</v>
      </c>
      <c r="V9" s="1" t="str">
        <f t="shared" si="13"/>
        <v>00000000</v>
      </c>
      <c r="W9" s="1" t="str">
        <f t="shared" si="4"/>
        <v>00/01/1900</v>
      </c>
      <c r="X9" s="14">
        <f t="shared" si="14"/>
        <v>18657.02</v>
      </c>
      <c r="Y9" s="14">
        <f t="shared" si="15"/>
        <v>107499.99</v>
      </c>
      <c r="Z9" s="10" t="str">
        <f t="shared" si="7"/>
        <v>88842.97</v>
      </c>
      <c r="AA9" s="10" t="str">
        <f t="shared" si="16"/>
        <v>0.01</v>
      </c>
      <c r="AB9" s="1"/>
      <c r="AC9" s="1">
        <f t="shared" si="17"/>
        <v>9</v>
      </c>
      <c r="AD9" s="1" t="str">
        <f>J9&amp;"-"&amp;COUNTIF($J$1:J9,J9)</f>
        <v>33615420269-1</v>
      </c>
      <c r="AF9" s="15">
        <f t="shared" si="18"/>
        <v>108000</v>
      </c>
      <c r="AG9" s="15">
        <f t="shared" si="19"/>
        <v>89256.2</v>
      </c>
      <c r="AH9" s="16">
        <f t="shared" si="20"/>
        <v>10.0837</v>
      </c>
    </row>
    <row r="10" spans="1:34" x14ac:dyDescent="0.25">
      <c r="A10" s="8">
        <v>44992</v>
      </c>
      <c r="B10" s="9" t="str">
        <f>TEXT(DATE(YEAR(C10),MONTH(C10),1),"dd/mm/aaaa")</f>
        <v>01/02/2023</v>
      </c>
      <c r="C10" s="9" t="str">
        <f t="shared" si="0"/>
        <v>28/02/2023</v>
      </c>
      <c r="D10" s="9" t="str">
        <f t="shared" si="1"/>
        <v>21/03/2023</v>
      </c>
      <c r="E10" s="2">
        <v>2</v>
      </c>
      <c r="F10" s="2" t="s">
        <v>34</v>
      </c>
      <c r="G10" s="2" t="s">
        <v>39</v>
      </c>
      <c r="H10" s="2" t="s">
        <v>36</v>
      </c>
      <c r="I10" s="2" t="s">
        <v>9</v>
      </c>
      <c r="J10" s="3">
        <v>30525390086</v>
      </c>
      <c r="K10" s="2" t="s">
        <v>53</v>
      </c>
      <c r="L10" s="6" t="s">
        <v>54</v>
      </c>
      <c r="M10" s="4">
        <v>9.01</v>
      </c>
      <c r="N10" s="2">
        <v>8851.52</v>
      </c>
      <c r="O10" s="5">
        <v>79752.070000000007</v>
      </c>
      <c r="P10" s="11" t="s">
        <v>38</v>
      </c>
      <c r="Q10" s="11"/>
      <c r="R10" s="11"/>
      <c r="S10" s="11"/>
      <c r="T10" s="13"/>
      <c r="U10" s="1" t="str">
        <f t="shared" si="12"/>
        <v>00000</v>
      </c>
      <c r="V10" s="1" t="str">
        <f t="shared" si="13"/>
        <v>00000000</v>
      </c>
      <c r="W10" s="1" t="str">
        <f t="shared" si="4"/>
        <v>00/01/1900</v>
      </c>
      <c r="X10" s="14">
        <f t="shared" si="14"/>
        <v>16747.93</v>
      </c>
      <c r="Y10" s="14">
        <f t="shared" si="15"/>
        <v>96500</v>
      </c>
      <c r="Z10" s="10" t="str">
        <f t="shared" si="7"/>
        <v>79752.07</v>
      </c>
      <c r="AA10" s="10" t="str">
        <f t="shared" si="16"/>
        <v>0.00</v>
      </c>
      <c r="AB10" s="1"/>
      <c r="AC10" s="1">
        <f t="shared" si="17"/>
        <v>10</v>
      </c>
      <c r="AD10" s="1" t="str">
        <f>J10&amp;"-"&amp;COUNTIF($J$1:J10,J10)</f>
        <v>30525390086-1</v>
      </c>
      <c r="AF10" s="15">
        <f t="shared" si="18"/>
        <v>97000</v>
      </c>
      <c r="AG10" s="15">
        <f t="shared" si="19"/>
        <v>80165.289999999994</v>
      </c>
      <c r="AH10" s="16">
        <f t="shared" si="20"/>
        <v>9.0566999999999993</v>
      </c>
    </row>
    <row r="11" spans="1:34" x14ac:dyDescent="0.25">
      <c r="A11" s="8">
        <v>44992</v>
      </c>
      <c r="B11" s="9" t="str">
        <f>TEXT(DATE(YEAR(C11),MONTH(C11),1),"dd/mm/aaaa")</f>
        <v>01/02/2023</v>
      </c>
      <c r="C11" s="9" t="str">
        <f t="shared" si="0"/>
        <v>28/02/2023</v>
      </c>
      <c r="D11" s="9" t="str">
        <f t="shared" si="1"/>
        <v>21/03/2023</v>
      </c>
      <c r="E11" s="2">
        <v>2</v>
      </c>
      <c r="F11" s="2" t="s">
        <v>34</v>
      </c>
      <c r="G11" s="2" t="s">
        <v>39</v>
      </c>
      <c r="H11" s="2" t="s">
        <v>55</v>
      </c>
      <c r="I11" s="2" t="s">
        <v>9</v>
      </c>
      <c r="J11" s="2">
        <v>20374730429</v>
      </c>
      <c r="K11" s="2" t="s">
        <v>56</v>
      </c>
      <c r="L11" s="1" t="str">
        <f>"Honorarios "&amp;PROPER(TEXT(B11,"mmmm"))</f>
        <v>Honorarios Febrero</v>
      </c>
      <c r="M11" s="4">
        <v>1.03</v>
      </c>
      <c r="N11" s="2">
        <v>8851.52</v>
      </c>
      <c r="O11" s="5">
        <v>9090.91</v>
      </c>
      <c r="P11" s="11" t="s">
        <v>38</v>
      </c>
      <c r="Q11" s="11"/>
      <c r="R11" s="11"/>
      <c r="S11" s="11"/>
      <c r="T11" s="13"/>
      <c r="U11" s="1" t="str">
        <f t="shared" si="12"/>
        <v>00000</v>
      </c>
      <c r="V11" s="1" t="str">
        <f t="shared" si="13"/>
        <v>00000000</v>
      </c>
      <c r="W11" s="1" t="str">
        <f t="shared" si="4"/>
        <v>00/01/1900</v>
      </c>
      <c r="X11" s="14">
        <f t="shared" si="14"/>
        <v>1909.09</v>
      </c>
      <c r="Y11" s="14">
        <f t="shared" si="15"/>
        <v>11000</v>
      </c>
      <c r="Z11" s="10" t="str">
        <f t="shared" si="7"/>
        <v>9090.91</v>
      </c>
      <c r="AA11" s="10" t="str">
        <f t="shared" si="16"/>
        <v>0.00</v>
      </c>
      <c r="AB11" s="1"/>
      <c r="AC11" s="1">
        <f t="shared" si="17"/>
        <v>11</v>
      </c>
      <c r="AD11" s="1" t="str">
        <f>J11&amp;"-"&amp;COUNTIF($J$1:J11,J11)</f>
        <v>20374730429-1</v>
      </c>
      <c r="AF11" s="15">
        <f t="shared" si="18"/>
        <v>11500</v>
      </c>
      <c r="AG11" s="15">
        <f t="shared" si="19"/>
        <v>9504.1299999999992</v>
      </c>
      <c r="AH11" s="16">
        <f t="shared" si="20"/>
        <v>1.0737000000000001</v>
      </c>
    </row>
    <row r="12" spans="1:34" x14ac:dyDescent="0.25">
      <c r="A12" s="8">
        <v>44992</v>
      </c>
      <c r="B12" s="9" t="str">
        <f>TEXT(DATE(YEAR(C12),MONTH(C12),1),"dd/mm/aaaa")</f>
        <v>01/02/2023</v>
      </c>
      <c r="C12" s="9" t="str">
        <f t="shared" si="0"/>
        <v>28/02/2023</v>
      </c>
      <c r="D12" s="9" t="str">
        <f t="shared" si="1"/>
        <v>21/03/2023</v>
      </c>
      <c r="E12" s="2">
        <v>2</v>
      </c>
      <c r="F12" s="2" t="s">
        <v>34</v>
      </c>
      <c r="G12" s="2" t="s">
        <v>39</v>
      </c>
      <c r="H12" s="2" t="s">
        <v>55</v>
      </c>
      <c r="I12" s="2" t="s">
        <v>9</v>
      </c>
      <c r="J12" s="2">
        <v>20147130202</v>
      </c>
      <c r="K12" s="2" t="s">
        <v>57</v>
      </c>
      <c r="L12" s="1" t="str">
        <f>"Honorarios "&amp;PROPER(TEXT(B12,"mmmm"))</f>
        <v>Honorarios Febrero</v>
      </c>
      <c r="M12" s="4">
        <v>1.03</v>
      </c>
      <c r="N12" s="2">
        <v>8851.52</v>
      </c>
      <c r="O12" s="5">
        <v>9090.91</v>
      </c>
      <c r="P12" s="11" t="s">
        <v>38</v>
      </c>
      <c r="Q12" s="11"/>
      <c r="R12" s="11"/>
      <c r="S12" s="11"/>
      <c r="T12" s="13"/>
      <c r="U12" s="1" t="str">
        <f t="shared" si="12"/>
        <v>00000</v>
      </c>
      <c r="V12" s="1" t="str">
        <f t="shared" si="13"/>
        <v>00000000</v>
      </c>
      <c r="W12" s="1" t="str">
        <f t="shared" si="4"/>
        <v>00/01/1900</v>
      </c>
      <c r="X12" s="14">
        <f t="shared" si="14"/>
        <v>1909.09</v>
      </c>
      <c r="Y12" s="14">
        <f t="shared" si="15"/>
        <v>11000</v>
      </c>
      <c r="Z12" s="10" t="str">
        <f t="shared" si="7"/>
        <v>9090.91</v>
      </c>
      <c r="AA12" s="10" t="str">
        <f t="shared" si="16"/>
        <v>0.00</v>
      </c>
      <c r="AB12" s="1"/>
      <c r="AC12" s="1">
        <f t="shared" si="17"/>
        <v>12</v>
      </c>
      <c r="AD12" s="1" t="str">
        <f>J12&amp;"-"&amp;COUNTIF($J$1:J12,J12)</f>
        <v>20147130202-1</v>
      </c>
      <c r="AF12" s="15">
        <f t="shared" si="18"/>
        <v>11500</v>
      </c>
      <c r="AG12" s="15">
        <f t="shared" si="19"/>
        <v>9504.1299999999992</v>
      </c>
      <c r="AH12" s="16">
        <f t="shared" si="20"/>
        <v>1.0737000000000001</v>
      </c>
    </row>
    <row r="13" spans="1:34" x14ac:dyDescent="0.25">
      <c r="A13" s="8">
        <v>44992</v>
      </c>
      <c r="B13" s="9" t="str">
        <f>TEXT(DATE(YEAR(C13),MONTH(C13),1),"dd/mm/aaaa")</f>
        <v>01/02/2023</v>
      </c>
      <c r="C13" s="9" t="str">
        <f t="shared" si="0"/>
        <v>28/02/2023</v>
      </c>
      <c r="D13" s="9" t="str">
        <f t="shared" si="1"/>
        <v>21/03/2023</v>
      </c>
      <c r="E13" s="2">
        <v>2</v>
      </c>
      <c r="F13" s="2" t="s">
        <v>58</v>
      </c>
      <c r="G13" s="2" t="s">
        <v>39</v>
      </c>
      <c r="H13" s="2" t="s">
        <v>59</v>
      </c>
      <c r="I13" s="2" t="s">
        <v>9</v>
      </c>
      <c r="J13" s="2">
        <v>30707354719</v>
      </c>
      <c r="K13" s="2" t="s">
        <v>60</v>
      </c>
      <c r="L13" s="1" t="str">
        <f>"Honorarios "&amp;PROPER(TEXT(B13,"mmmm"))</f>
        <v>Honorarios Febrero</v>
      </c>
      <c r="M13" s="4">
        <v>1.03</v>
      </c>
      <c r="N13" s="2">
        <v>8851.52</v>
      </c>
      <c r="O13" s="5">
        <v>9090.91</v>
      </c>
      <c r="P13" s="11" t="s">
        <v>38</v>
      </c>
      <c r="Q13" s="11"/>
      <c r="R13" s="11"/>
      <c r="S13" s="11"/>
      <c r="T13" s="13"/>
      <c r="U13" s="1" t="str">
        <f t="shared" si="12"/>
        <v>00000</v>
      </c>
      <c r="V13" s="1" t="str">
        <f t="shared" si="13"/>
        <v>00000000</v>
      </c>
      <c r="W13" s="1" t="str">
        <f t="shared" si="4"/>
        <v>00/01/1900</v>
      </c>
      <c r="X13" s="14">
        <f t="shared" si="14"/>
        <v>1909.09</v>
      </c>
      <c r="Y13" s="14">
        <f t="shared" si="15"/>
        <v>11000</v>
      </c>
      <c r="Z13" s="10" t="str">
        <f t="shared" si="7"/>
        <v>11000.00</v>
      </c>
      <c r="AA13" s="10" t="str">
        <f t="shared" si="16"/>
        <v>0.00</v>
      </c>
      <c r="AB13" s="1"/>
      <c r="AC13" s="1">
        <f t="shared" si="17"/>
        <v>13</v>
      </c>
      <c r="AD13" s="1" t="str">
        <f>J13&amp;"-"&amp;COUNTIF($J$1:J13,J13)</f>
        <v>30707354719-1</v>
      </c>
      <c r="AF13" s="15">
        <f t="shared" si="18"/>
        <v>11500</v>
      </c>
      <c r="AG13" s="15">
        <f t="shared" si="19"/>
        <v>9504.1299999999992</v>
      </c>
      <c r="AH13" s="16">
        <f t="shared" si="20"/>
        <v>1.0737000000000001</v>
      </c>
    </row>
    <row r="14" spans="1:34" x14ac:dyDescent="0.25">
      <c r="A14" s="8">
        <v>44992</v>
      </c>
      <c r="B14" s="9" t="str">
        <f>TEXT(DATE(YEAR(C14),MONTH(C14),1),"dd/mm/aaaa")</f>
        <v>01/02/2023</v>
      </c>
      <c r="C14" s="9" t="str">
        <f t="shared" si="0"/>
        <v>28/02/2023</v>
      </c>
      <c r="D14" s="9" t="str">
        <f t="shared" si="1"/>
        <v>21/03/2023</v>
      </c>
      <c r="E14" s="2">
        <v>2</v>
      </c>
      <c r="F14" s="2" t="s">
        <v>58</v>
      </c>
      <c r="G14" s="2" t="s">
        <v>39</v>
      </c>
      <c r="H14" s="2" t="s">
        <v>61</v>
      </c>
      <c r="I14" s="2" t="s">
        <v>62</v>
      </c>
      <c r="J14" s="2">
        <v>37473042</v>
      </c>
      <c r="K14" s="2" t="s">
        <v>56</v>
      </c>
      <c r="L14" s="1" t="str">
        <f>"Honorarios "&amp;PROPER(TEXT(B14,"mmmm"))</f>
        <v>Honorarios Febrero</v>
      </c>
      <c r="M14" s="4">
        <v>1.03</v>
      </c>
      <c r="N14" s="2">
        <v>8851.52</v>
      </c>
      <c r="O14" s="5">
        <v>9090.91</v>
      </c>
      <c r="P14" s="11" t="s">
        <v>38</v>
      </c>
      <c r="Q14" s="11"/>
      <c r="R14" s="11"/>
      <c r="S14" s="11"/>
      <c r="T14" s="13"/>
      <c r="U14" s="1" t="str">
        <f t="shared" si="12"/>
        <v>00000</v>
      </c>
      <c r="V14" s="1" t="str">
        <f t="shared" si="13"/>
        <v>00000000</v>
      </c>
      <c r="W14" s="1" t="str">
        <f t="shared" si="4"/>
        <v>00/01/1900</v>
      </c>
      <c r="X14" s="14">
        <f t="shared" si="14"/>
        <v>1909.09</v>
      </c>
      <c r="Y14" s="14">
        <f t="shared" si="15"/>
        <v>11000</v>
      </c>
      <c r="Z14" s="10" t="str">
        <f t="shared" si="7"/>
        <v>11000.00</v>
      </c>
      <c r="AA14" s="10" t="str">
        <f t="shared" si="16"/>
        <v>0.00</v>
      </c>
      <c r="AB14" s="1"/>
      <c r="AC14" s="1">
        <f t="shared" si="17"/>
        <v>14</v>
      </c>
      <c r="AD14" s="1" t="str">
        <f>J14&amp;"-"&amp;COUNTIF($J$1:J14,J14)</f>
        <v>37473042-1</v>
      </c>
      <c r="AF14" s="15">
        <f t="shared" si="18"/>
        <v>11500</v>
      </c>
      <c r="AG14" s="15">
        <f t="shared" si="19"/>
        <v>9504.1299999999992</v>
      </c>
      <c r="AH14" s="16">
        <f t="shared" si="20"/>
        <v>1.0737000000000001</v>
      </c>
    </row>
    <row r="15" spans="1:34" x14ac:dyDescent="0.25">
      <c r="A15" s="8">
        <v>44992</v>
      </c>
      <c r="B15" s="9" t="str">
        <f>TEXT(DATE(YEAR(C15),MONTH(C15),1),"dd/mm/aaaa")</f>
        <v>01/02/2023</v>
      </c>
      <c r="C15" s="9" t="str">
        <f t="shared" si="0"/>
        <v>28/02/2023</v>
      </c>
      <c r="D15" s="9" t="str">
        <f t="shared" si="1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1.03</v>
      </c>
      <c r="N15" s="2">
        <v>8851.52</v>
      </c>
      <c r="O15" s="5">
        <v>9090.91</v>
      </c>
      <c r="P15" s="11" t="s">
        <v>38</v>
      </c>
      <c r="Q15" s="11" t="s">
        <v>58</v>
      </c>
      <c r="R15" s="11" t="s">
        <v>46</v>
      </c>
      <c r="S15" s="11" t="s">
        <v>65</v>
      </c>
      <c r="T15" s="13">
        <v>44816</v>
      </c>
      <c r="U15" s="1" t="str">
        <f t="shared" si="12"/>
        <v>00002</v>
      </c>
      <c r="V15" s="1" t="str">
        <f t="shared" si="13"/>
        <v>00000152</v>
      </c>
      <c r="W15" s="1" t="str">
        <f t="shared" si="4"/>
        <v>12/09/2022</v>
      </c>
      <c r="X15" s="14">
        <f t="shared" si="14"/>
        <v>1909.09</v>
      </c>
      <c r="Y15" s="14">
        <f t="shared" si="15"/>
        <v>11000</v>
      </c>
      <c r="Z15" s="10" t="str">
        <f t="shared" si="7"/>
        <v>11000.00</v>
      </c>
      <c r="AA15" s="10" t="str">
        <f t="shared" si="16"/>
        <v>0.00</v>
      </c>
      <c r="AB15" s="1"/>
      <c r="AC15" s="1">
        <f t="shared" si="17"/>
        <v>15</v>
      </c>
      <c r="AD15" s="1" t="str">
        <f>J15&amp;"-"&amp;COUNTIF($J$1:J15,J15)</f>
        <v>30707354719-2</v>
      </c>
      <c r="AF15" s="15">
        <f t="shared" si="18"/>
        <v>11500</v>
      </c>
      <c r="AG15" s="15">
        <f t="shared" si="19"/>
        <v>9504.1299999999992</v>
      </c>
      <c r="AH15" s="16">
        <f t="shared" si="20"/>
        <v>1.0737000000000001</v>
      </c>
    </row>
    <row r="16" spans="1:34" x14ac:dyDescent="0.25">
      <c r="A16" s="8">
        <v>44992</v>
      </c>
      <c r="B16" s="9" t="str">
        <f>TEXT(DATE(YEAR(C16),MONTH(C16),1),"dd/mm/aaaa")</f>
        <v>01/02/2023</v>
      </c>
      <c r="C16" s="9" t="str">
        <f t="shared" si="0"/>
        <v>28/02/2023</v>
      </c>
      <c r="D16" s="9" t="str">
        <f t="shared" si="1"/>
        <v>21/03/2023</v>
      </c>
      <c r="E16" s="2">
        <v>2</v>
      </c>
      <c r="F16" s="2" t="s">
        <v>66</v>
      </c>
      <c r="G16" s="2" t="s">
        <v>39</v>
      </c>
      <c r="H16" s="2" t="s">
        <v>61</v>
      </c>
      <c r="I16" s="2" t="s">
        <v>62</v>
      </c>
      <c r="J16" s="2">
        <v>37473042</v>
      </c>
      <c r="K16" s="2" t="s">
        <v>56</v>
      </c>
      <c r="L16" s="6" t="s">
        <v>64</v>
      </c>
      <c r="M16" s="4">
        <v>1.03</v>
      </c>
      <c r="N16" s="2">
        <v>8851.52</v>
      </c>
      <c r="O16" s="5">
        <v>9090.91</v>
      </c>
      <c r="P16" s="11" t="s">
        <v>38</v>
      </c>
      <c r="Q16" s="11" t="s">
        <v>67</v>
      </c>
      <c r="R16" s="11" t="s">
        <v>46</v>
      </c>
      <c r="S16" s="11" t="s">
        <v>68</v>
      </c>
      <c r="T16" s="13">
        <v>44816</v>
      </c>
      <c r="U16" s="1" t="str">
        <f t="shared" si="12"/>
        <v>00002</v>
      </c>
      <c r="V16" s="1" t="str">
        <f t="shared" si="13"/>
        <v>00000153</v>
      </c>
      <c r="W16" s="1" t="str">
        <f t="shared" si="4"/>
        <v>12/09/2022</v>
      </c>
      <c r="X16" s="14">
        <f t="shared" si="14"/>
        <v>1909.09</v>
      </c>
      <c r="Y16" s="14">
        <f t="shared" si="15"/>
        <v>11000</v>
      </c>
      <c r="Z16" s="10" t="str">
        <f t="shared" si="7"/>
        <v>11000.00</v>
      </c>
      <c r="AA16" s="10" t="str">
        <f t="shared" si="16"/>
        <v>0.00</v>
      </c>
      <c r="AB16" s="1"/>
      <c r="AC16" s="1">
        <f t="shared" si="17"/>
        <v>16</v>
      </c>
      <c r="AD16" s="1" t="str">
        <f>J16&amp;"-"&amp;COUNTIF($J$1:J16,J16)</f>
        <v>37473042-2</v>
      </c>
      <c r="AF16" s="15">
        <f t="shared" si="18"/>
        <v>11500</v>
      </c>
      <c r="AG16" s="15">
        <f t="shared" si="19"/>
        <v>9504.1299999999992</v>
      </c>
      <c r="AH16" s="16">
        <f t="shared" si="20"/>
        <v>1.0737000000000001</v>
      </c>
    </row>
    <row r="17" spans="1:34" x14ac:dyDescent="0.25">
      <c r="A17" s="8">
        <v>44992</v>
      </c>
      <c r="B17" s="9" t="str">
        <f>TEXT(DATE(YEAR(C17),MONTH(C17),1),"dd/mm/aaaa")</f>
        <v>01/02/2023</v>
      </c>
      <c r="C17" s="9" t="str">
        <f t="shared" si="0"/>
        <v>28/02/2023</v>
      </c>
      <c r="D17" s="9" t="str">
        <f t="shared" si="1"/>
        <v>21/03/2023</v>
      </c>
      <c r="E17" s="2">
        <v>1</v>
      </c>
      <c r="F17" s="2" t="s">
        <v>69</v>
      </c>
      <c r="G17" s="2" t="s">
        <v>39</v>
      </c>
      <c r="H17" s="2" t="s">
        <v>61</v>
      </c>
      <c r="I17" s="2" t="s">
        <v>62</v>
      </c>
      <c r="J17" s="2"/>
      <c r="K17" s="2" t="s">
        <v>70</v>
      </c>
      <c r="L17" s="1" t="str">
        <f>"Honorarios "&amp;PROPER(TEXT(B17,"mmmm"))</f>
        <v>Honorarios Febrero</v>
      </c>
      <c r="M17" s="4">
        <v>1.03</v>
      </c>
      <c r="N17" s="2">
        <v>8851.52</v>
      </c>
      <c r="O17" s="5">
        <v>0</v>
      </c>
      <c r="P17" s="11" t="s">
        <v>38</v>
      </c>
      <c r="Q17" s="11"/>
      <c r="R17" s="11"/>
      <c r="S17" s="11"/>
      <c r="T17" s="13"/>
      <c r="U17" s="1" t="str">
        <f t="shared" si="12"/>
        <v>00000</v>
      </c>
      <c r="V17" s="1" t="str">
        <f t="shared" si="13"/>
        <v>00000000</v>
      </c>
      <c r="W17" s="1" t="str">
        <f t="shared" si="4"/>
        <v>00/01/1900</v>
      </c>
      <c r="X17" s="14">
        <f t="shared" si="14"/>
        <v>0</v>
      </c>
      <c r="Y17" s="14">
        <f t="shared" si="15"/>
        <v>0</v>
      </c>
      <c r="Z17" s="10" t="str">
        <f>IF(F17="Factura A",SUBSTITUTE(TEXT(O17,"0,00"),",","."),SUBSTITUTE(TEXT(Y17,"0,00"),",","."))</f>
        <v>0.00</v>
      </c>
      <c r="AA17" s="10" t="str">
        <f t="shared" si="16"/>
        <v>0.00</v>
      </c>
      <c r="AB17" s="1"/>
      <c r="AC17" s="1">
        <f t="shared" si="17"/>
        <v>17</v>
      </c>
      <c r="AD17" s="1" t="str">
        <f>J17&amp;"-"&amp;COUNTIF($J$1:J17,J17)</f>
        <v>-0</v>
      </c>
      <c r="AF17" s="15">
        <f t="shared" si="18"/>
        <v>11500</v>
      </c>
      <c r="AG17" s="15">
        <f t="shared" si="19"/>
        <v>9504.1299999999992</v>
      </c>
      <c r="AH17" s="16">
        <f t="shared" si="20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2023-03-07T23:44:50Z</dcterms:modified>
</cp:coreProperties>
</file>