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wipeRight\docs\src\"/>
    </mc:Choice>
  </mc:AlternateContent>
  <xr:revisionPtr revIDLastSave="0" documentId="13_ncr:1_{9CC4FDA2-C7C7-4DBA-B25D-48686A95E288}" xr6:coauthVersionLast="47" xr6:coauthVersionMax="47" xr10:uidLastSave="{00000000-0000-0000-0000-000000000000}"/>
  <bookViews>
    <workbookView xWindow="-120" yWindow="-120" windowWidth="29040" windowHeight="15840" xr2:uid="{19816B19-863A-43B4-99D7-7E3E4A01A14F}"/>
  </bookViews>
  <sheets>
    <sheet name="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9" i="1"/>
  <c r="E10" i="1"/>
  <c r="E11" i="1"/>
  <c r="E12" i="1"/>
  <c r="E13" i="1"/>
  <c r="E14" i="1"/>
  <c r="E15" i="1"/>
  <c r="C9" i="1"/>
  <c r="C10" i="1"/>
  <c r="C11" i="1"/>
  <c r="C12" i="1"/>
  <c r="C13" i="1"/>
  <c r="C14" i="1"/>
  <c r="C15" i="1"/>
  <c r="E8" i="1"/>
  <c r="C8" i="1"/>
  <c r="D9" i="1"/>
  <c r="D10" i="1"/>
  <c r="D11" i="1"/>
  <c r="D12" i="1"/>
  <c r="D13" i="1"/>
  <c r="D14" i="1"/>
  <c r="D15" i="1"/>
  <c r="E7" i="1"/>
  <c r="D8" i="1"/>
  <c r="D7" i="1"/>
  <c r="B45" i="1"/>
  <c r="E53" i="1" l="1"/>
  <c r="F53" i="1" s="1"/>
  <c r="E52" i="1"/>
  <c r="F52" i="1" s="1"/>
  <c r="E55" i="1"/>
  <c r="F55" i="1" s="1"/>
  <c r="E51" i="1"/>
  <c r="F51" i="1" s="1"/>
  <c r="E54" i="1"/>
  <c r="F54" i="1" s="1"/>
</calcChain>
</file>

<file path=xl/sharedStrings.xml><?xml version="1.0" encoding="utf-8"?>
<sst xmlns="http://schemas.openxmlformats.org/spreadsheetml/2006/main" count="68" uniqueCount="61">
  <si>
    <t>Number of users:</t>
  </si>
  <si>
    <t>Minimal base load multiplier:</t>
  </si>
  <si>
    <t>FR</t>
  </si>
  <si>
    <t>Once Every (days)</t>
  </si>
  <si>
    <t>Peak (req/seconds)</t>
  </si>
  <si>
    <t>Avg  (req/second)</t>
  </si>
  <si>
    <t>Minimal Base Load (req/sec)</t>
  </si>
  <si>
    <t>Time</t>
  </si>
  <si>
    <t>FR-09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</si>
  <si>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</si>
  <si>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</si>
  <si>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</si>
  <si>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</si>
  <si>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</si>
  <si>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</si>
  <si>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</si>
  <si>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</si>
  <si>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I assume that the activity for the must-have features is roughly the same</t>
  </si>
  <si>
    <t>Activity FR-01 - FR09</t>
  </si>
  <si>
    <t>A. Calculating the minimal base load</t>
  </si>
  <si>
    <t>B. Service distribution</t>
  </si>
  <si>
    <t>C. Chosen technology</t>
  </si>
  <si>
    <t>D. Load on services</t>
  </si>
  <si>
    <t>Profile Service (req/s)</t>
  </si>
  <si>
    <t>Tool:</t>
  </si>
  <si>
    <t>ddosify</t>
  </si>
  <si>
    <t>avg response time</t>
  </si>
  <si>
    <t>avg failure rate</t>
  </si>
  <si>
    <t>0.00721</t>
  </si>
  <si>
    <t>0.03876</t>
  </si>
  <si>
    <t>https://github.com/ddosify/ddosify</t>
  </si>
  <si>
    <t>Apache Cassandra</t>
  </si>
  <si>
    <t>Go -&gt; Gin</t>
  </si>
  <si>
    <t>Apache Kafka</t>
  </si>
  <si>
    <t>Service</t>
  </si>
  <si>
    <t>Recommendation Service</t>
  </si>
  <si>
    <t>Matching Service</t>
  </si>
  <si>
    <t>Profile Service</t>
  </si>
  <si>
    <t>Chat Service</t>
  </si>
  <si>
    <t>Auth Service</t>
  </si>
  <si>
    <t>Recommendation</t>
  </si>
  <si>
    <t>Matching</t>
  </si>
  <si>
    <t>Profile</t>
  </si>
  <si>
    <t>Chat</t>
  </si>
  <si>
    <t>Auth</t>
  </si>
  <si>
    <t>FR-03, FR-04, FR-06, FR-08</t>
  </si>
  <si>
    <t>FR-02, FR-05</t>
  </si>
  <si>
    <t>Auth service will be called within most features because some form of authentication is neccessary</t>
  </si>
  <si>
    <t>FR-**</t>
  </si>
  <si>
    <t>Load distribution (avg req/sec)</t>
  </si>
  <si>
    <t>Instances:</t>
  </si>
  <si>
    <t>[cassandra: 1, profile service: 1]</t>
  </si>
  <si>
    <t>Environment</t>
  </si>
  <si>
    <t>Local</t>
  </si>
  <si>
    <t>Avg req/sec % total</t>
  </si>
  <si>
    <t>Path</t>
  </si>
  <si>
    <t>[GET: api/user]</t>
  </si>
  <si>
    <t>Technology</t>
  </si>
  <si>
    <t>Concurrency</t>
  </si>
  <si>
    <t>Cluster Support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</si>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</sst>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6" fillId="0" borderId="0" xfId="2"/>
    <xf numFmtId="9" fontId="3" fillId="2" borderId="0" xfId="1" applyNumberFormat="1"/>
    <xf numFmtId="164" fontId="3" fillId="2" borderId="0" xfId="1" applyNumberFormat="1" applyAlignment="1">
      <alignment horizontal="right"/>
    </xf>
    <xf numFmtId="0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8" fillId="3" borderId="0" xfId="3" applyAlignment="1">
      <alignment horizontal="center"/>
    </xf>
    <xf numFmtId="0" fontId="7" fillId="4" borderId="0" xfId="4" applyAlignment="1">
      <alignment horizontal="center"/>
    </xf>
  </cellXfs>
  <cellStyles count="5">
    <cellStyle name="20% - Accent6" xfId="4" builtinId="50"/>
    <cellStyle name="Goed" xfId="3" builtinId="26"/>
    <cellStyle name="Hyperlink" xfId="2" builtinId="8"/>
    <cellStyle name="Ongeldig" xfId="1" builtinId="27"/>
    <cellStyle name="Standaard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5" formatCode="hh:mm"/>
    </dxf>
    <dxf>
      <numFmt numFmtId="25" formatCode="hh:mm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C2A7B-2184-4E27-8664-A1751D3E2D8C}" name="RequestLoadMatrix" displayName="RequestLoadMatrix" ref="A6:E16" totalsRowShown="0" headerRowDxfId="9">
  <autoFilter ref="A6:E16" xr:uid="{440C2A7B-2184-4E27-8664-A1751D3E2D8C}"/>
  <tableColumns count="5">
    <tableColumn id="1" xr3:uid="{27311F5D-F453-40C3-A425-70C0780F9DEB}" name="FR"/>
    <tableColumn id="2" xr3:uid="{601FC6CE-A01A-4114-9D68-A3D24E50FFC8}" name="Once Every (days)"/>
    <tableColumn id="3" xr3:uid="{59D4163D-7352-4804-AC19-5CC496B7EB0A}" name="Peak (req/seconds)" dataDxfId="8"/>
    <tableColumn id="4" xr3:uid="{D28D7C3B-46BD-4950-811A-72029CFD2168}" name="Avg  (req/second)">
      <calculatedColumnFormula>($C$3/B7) / 86400</calculatedColumnFormula>
    </tableColumn>
    <tableColumn id="5" xr3:uid="{C8214F58-B837-4F72-84D8-EA87A18F3F01}" name="Minimal Base Load (req/sec)" dataDxfId="7">
      <calculatedColumnFormula>_xlfn.FLOOR.PRECISE(C7*C4)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30B945-2795-4EF2-A7DB-D9797666145A}" name="Tabel3" displayName="Tabel3" ref="A20:B45" totalsRowCount="1">
  <autoFilter ref="A20:B44" xr:uid="{2830B945-2795-4EF2-A7DB-D9797666145A}"/>
  <tableColumns count="2">
    <tableColumn id="1" xr3:uid="{E68EA268-2EFB-4CB2-95C5-170254C68B97}" name="Time" dataDxfId="6" totalsRowDxfId="5"/>
    <tableColumn id="2" xr3:uid="{16064B39-2C5F-450E-AB78-68AAD669CD18}" name="Activity FR-01 - FR09" totalsRowFunction="custom">
      <totalsRowFormula>SUM(Tabel3[Activity FR-01 - FR09])</totalsRow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D2343-B8EE-43AE-B8CD-90D5C2247AE3}" name="Tabel1" displayName="Tabel1" ref="A74:C78" totalsRowShown="0">
  <autoFilter ref="A74:C78" xr:uid="{D92D2343-B8EE-43AE-B8CD-90D5C2247AE3}"/>
  <tableColumns count="3">
    <tableColumn id="1" xr3:uid="{E44D23E4-7F3E-4DE0-A02F-0376665DB2FC}" name="Profile Service (req/s)"/>
    <tableColumn id="2" xr3:uid="{674255C3-DFAC-4FCF-B9AE-C1DBC53AF1E1}" name="avg response time"/>
    <tableColumn id="3" xr3:uid="{909CF6E0-7B65-4778-A7CE-4954F6D97F77}" name="avg failure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E7E852-A0EA-48E1-B5C9-FBC4F97B493C}" name="Tabel5" displayName="Tabel5" ref="A50:B56" totalsRowShown="0">
  <autoFilter ref="A50:B56" xr:uid="{D6E7E852-A0EA-48E1-B5C9-FBC4F97B493C}"/>
  <tableColumns count="2">
    <tableColumn id="2" xr3:uid="{BECA73CA-3401-44BA-B518-5A5BE2F62836}" name="Service"/>
    <tableColumn id="3" xr3:uid="{BF3B414D-A63E-49AB-8BA0-0C47F2075B1B}" name="F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6E1769-E288-40B7-9F50-7726BE7EB126}" name="Tabel6" displayName="Tabel6" ref="D50:F56" totalsRowShown="0">
  <autoFilter ref="D50:F56" xr:uid="{A26E1769-E288-40B7-9F50-7726BE7EB126}"/>
  <tableColumns count="3">
    <tableColumn id="1" xr3:uid="{046D5670-98DC-46A6-A618-854B66A0C290}" name="Service"/>
    <tableColumn id="2" xr3:uid="{AD6F40A6-BE89-4BA1-BBE0-E6F640910097}" name="Load distribution (avg req/sec)" dataDxfId="4">
      <calculatedColumnFormula>SUM(D7)</calculatedColumnFormula>
    </tableColumn>
    <tableColumn id="3" xr3:uid="{D3FECA58-7A54-4FB6-8190-B5BCF6247F02}" name="Avg req/sec % total" dataDxfId="3">
      <calculatedColumnFormula>(E51/SUM($D$7:$D$15))*100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D5CA03-6965-4769-94F4-970950BD3461}" name="Tabel8" displayName="Tabel8" ref="A61:C64" totalsRowShown="0">
  <autoFilter ref="A61:C64" xr:uid="{BBD5CA03-6965-4769-94F4-970950BD3461}"/>
  <tableColumns count="3">
    <tableColumn id="1" xr3:uid="{B001E2B5-1893-4B0F-8186-820F42C7496B}" name="Technology"/>
    <tableColumn id="2" xr3:uid="{402769C2-9352-4638-B65F-72BBE8E0491B}" name="Concurrency" dataDxfId="2"/>
    <tableColumn id="3" xr3:uid="{0E42D556-418D-417A-A7DC-1D3593EC95E2}" name="Cluster Support" dataDxfId="1" dataCellStyle="Go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dosify/ddosify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3F38-3C05-44AC-AD5A-B7025AEDDB21}">
  <dimension ref="A1:F78"/>
  <sheetViews>
    <sheetView tabSelected="1" zoomScaleNormal="100" workbookViewId="0">
      <selection activeCell="D60" sqref="D60"/>
    </sheetView>
  </sheetViews>
  <sheetFormatPr defaultRowHeight="15" x14ac:dyDescent="0.25"/>
  <cols>
    <col min="1" max="1" width="25.140625" customWidth="1"/>
    <col min="2" max="2" width="25.28515625" customWidth="1"/>
    <col min="3" max="3" width="23.42578125" customWidth="1"/>
    <col min="4" max="4" width="25.7109375" customWidth="1"/>
    <col min="5" max="5" width="31.85546875" customWidth="1"/>
    <col min="6" max="6" width="22.140625" customWidth="1"/>
    <col min="8" max="8" width="14.42578125" customWidth="1"/>
  </cols>
  <sheetData>
    <row r="1" spans="1:5" ht="18.75" x14ac:dyDescent="0.3">
      <c r="A1" s="6" t="s">
        <v>19</v>
      </c>
    </row>
    <row r="3" spans="1:5" ht="15.75" x14ac:dyDescent="0.25">
      <c r="A3" s="5" t="s">
        <v>0</v>
      </c>
      <c r="C3" s="1">
        <v>1400000000</v>
      </c>
    </row>
    <row r="4" spans="1:5" ht="15.75" x14ac:dyDescent="0.25">
      <c r="A4" s="5" t="s">
        <v>1</v>
      </c>
      <c r="C4" s="4">
        <v>1.1000000000000001</v>
      </c>
    </row>
    <row r="6" spans="1:5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</row>
    <row r="7" spans="1:5" x14ac:dyDescent="0.25">
      <c r="A7" t="s">
        <v>9</v>
      </c>
      <c r="B7">
        <v>0.15</v>
      </c>
      <c r="C7">
        <f>(($C$3/B7)*(MAX(Tabel3[Activity FR-01 - FR09])/100)) / 3600</f>
        <v>259259.2592592593</v>
      </c>
      <c r="D7">
        <f t="shared" ref="D7:D15" si="0">($C$3/B7) / 86400</f>
        <v>108024.69135802471</v>
      </c>
      <c r="E7">
        <f>((($C$3/B7)*(MIN(Tabel3[Activity FR-01 - FR09])/100)) / 3600) * $C$4</f>
        <v>28518.518518518522</v>
      </c>
    </row>
    <row r="8" spans="1:5" x14ac:dyDescent="0.25">
      <c r="A8" t="s">
        <v>10</v>
      </c>
      <c r="B8">
        <v>0.05</v>
      </c>
      <c r="C8">
        <f>(($C$3/B8)*(MAX(Tabel3[Activity FR-01 - FR09])/100)) / 3600</f>
        <v>777777.77777777775</v>
      </c>
      <c r="D8">
        <f t="shared" si="0"/>
        <v>324074.0740740741</v>
      </c>
      <c r="E8">
        <f>((($C$3/B8)*(MIN(Tabel3[Activity FR-01 - FR09])/100)) / 3600) * $C$4</f>
        <v>85555.555555555562</v>
      </c>
    </row>
    <row r="9" spans="1:5" x14ac:dyDescent="0.25">
      <c r="A9" t="s">
        <v>11</v>
      </c>
      <c r="B9">
        <v>0.5</v>
      </c>
      <c r="C9">
        <f>(($C$3/B9)*(MAX(Tabel3[Activity FR-01 - FR09])/100)) / 3600</f>
        <v>77777.777777777781</v>
      </c>
      <c r="D9">
        <f t="shared" si="0"/>
        <v>32407.407407407409</v>
      </c>
      <c r="E9">
        <f>((($C$3/B9)*(MIN(Tabel3[Activity FR-01 - FR09])/100)) / 3600) * $C$4</f>
        <v>8555.5555555555566</v>
      </c>
    </row>
    <row r="10" spans="1:5" x14ac:dyDescent="0.25">
      <c r="A10" t="s">
        <v>12</v>
      </c>
      <c r="B10">
        <v>1</v>
      </c>
      <c r="C10">
        <f>(($C$3/B10)*(MAX(Tabel3[Activity FR-01 - FR09])/100)) / 3600</f>
        <v>38888.888888888891</v>
      </c>
      <c r="D10">
        <f t="shared" si="0"/>
        <v>16203.703703703704</v>
      </c>
      <c r="E10">
        <f>((($C$3/B10)*(MIN(Tabel3[Activity FR-01 - FR09])/100)) / 3600) * $C$4</f>
        <v>4277.7777777777783</v>
      </c>
    </row>
    <row r="11" spans="1:5" x14ac:dyDescent="0.25">
      <c r="A11" t="s">
        <v>13</v>
      </c>
      <c r="B11">
        <v>0.5</v>
      </c>
      <c r="C11">
        <f>(($C$3/B11)*(MAX(Tabel3[Activity FR-01 - FR09])/100)) / 3600</f>
        <v>77777.777777777781</v>
      </c>
      <c r="D11">
        <f t="shared" si="0"/>
        <v>32407.407407407409</v>
      </c>
      <c r="E11">
        <f>((($C$3/B11)*(MIN(Tabel3[Activity FR-01 - FR09])/100)) / 3600) * $C$4</f>
        <v>8555.5555555555566</v>
      </c>
    </row>
    <row r="12" spans="1:5" x14ac:dyDescent="0.25">
      <c r="A12" t="s">
        <v>14</v>
      </c>
      <c r="B12">
        <v>1</v>
      </c>
      <c r="C12">
        <f>(($C$3/B12)*(MAX(Tabel3[Activity FR-01 - FR09])/100)) / 3600</f>
        <v>38888.888888888891</v>
      </c>
      <c r="D12">
        <f t="shared" si="0"/>
        <v>16203.703703703704</v>
      </c>
      <c r="E12">
        <f>((($C$3/B12)*(MIN(Tabel3[Activity FR-01 - FR09])/100)) / 3600) * $C$4</f>
        <v>4277.7777777777783</v>
      </c>
    </row>
    <row r="13" spans="1:5" x14ac:dyDescent="0.25">
      <c r="A13" t="s">
        <v>15</v>
      </c>
      <c r="B13">
        <v>0.1</v>
      </c>
      <c r="C13">
        <f>(($C$3/B13)*(MAX(Tabel3[Activity FR-01 - FR09])/100)) / 3600</f>
        <v>388888.88888888888</v>
      </c>
      <c r="D13">
        <f t="shared" si="0"/>
        <v>162037.03703703705</v>
      </c>
      <c r="E13">
        <f>((($C$3/B13)*(MIN(Tabel3[Activity FR-01 - FR09])/100)) / 3600) * $C$4</f>
        <v>42777.777777777781</v>
      </c>
    </row>
    <row r="14" spans="1:5" x14ac:dyDescent="0.25">
      <c r="A14" t="s">
        <v>16</v>
      </c>
      <c r="B14">
        <v>365</v>
      </c>
      <c r="C14">
        <f>(($C$3/B14)*(MAX(Tabel3[Activity FR-01 - FR09])/100)) / 3600</f>
        <v>106.54490106544903</v>
      </c>
      <c r="D14">
        <f t="shared" si="0"/>
        <v>44.393708777270419</v>
      </c>
      <c r="E14">
        <f>((($C$3/B14)*(MIN(Tabel3[Activity FR-01 - FR09])/100)) / 3600) * $C$4</f>
        <v>11.719939117199392</v>
      </c>
    </row>
    <row r="15" spans="1:5" x14ac:dyDescent="0.25">
      <c r="A15" t="s">
        <v>8</v>
      </c>
      <c r="B15">
        <v>1</v>
      </c>
      <c r="C15">
        <f>(($C$3/B15)*(MAX(Tabel3[Activity FR-01 - FR09])/100)) / 3600</f>
        <v>38888.888888888891</v>
      </c>
      <c r="D15">
        <f t="shared" si="0"/>
        <v>16203.703703703704</v>
      </c>
      <c r="E15">
        <f>((($C$3/B15)*(MIN(Tabel3[Activity FR-01 - FR09])/100)) / 3600) * $C$4</f>
        <v>4277.7777777777783</v>
      </c>
    </row>
    <row r="18" spans="1:2" x14ac:dyDescent="0.25">
      <c r="A18" t="s">
        <v>17</v>
      </c>
    </row>
    <row r="20" spans="1:2" x14ac:dyDescent="0.25">
      <c r="A20" t="s">
        <v>7</v>
      </c>
      <c r="B20" t="s">
        <v>18</v>
      </c>
    </row>
    <row r="21" spans="1:2" x14ac:dyDescent="0.25">
      <c r="A21" s="3">
        <v>0</v>
      </c>
      <c r="B21">
        <v>5</v>
      </c>
    </row>
    <row r="22" spans="1:2" x14ac:dyDescent="0.25">
      <c r="A22" s="3">
        <v>4.1666666666666699E-2</v>
      </c>
      <c r="B22">
        <v>1</v>
      </c>
    </row>
    <row r="23" spans="1:2" x14ac:dyDescent="0.25">
      <c r="A23" s="3">
        <v>8.3333333333333301E-2</v>
      </c>
      <c r="B23">
        <v>1</v>
      </c>
    </row>
    <row r="24" spans="1:2" x14ac:dyDescent="0.25">
      <c r="A24" s="3">
        <v>0.125</v>
      </c>
      <c r="B24">
        <v>1</v>
      </c>
    </row>
    <row r="25" spans="1:2" x14ac:dyDescent="0.25">
      <c r="A25" s="3">
        <v>0.16666666666666699</v>
      </c>
      <c r="B25">
        <v>1</v>
      </c>
    </row>
    <row r="26" spans="1:2" x14ac:dyDescent="0.25">
      <c r="A26" s="3">
        <v>0.20833333333333301</v>
      </c>
      <c r="B26">
        <v>1</v>
      </c>
    </row>
    <row r="27" spans="1:2" x14ac:dyDescent="0.25">
      <c r="A27" s="3">
        <v>0.25</v>
      </c>
      <c r="B27">
        <v>1</v>
      </c>
    </row>
    <row r="28" spans="1:2" x14ac:dyDescent="0.25">
      <c r="A28" s="3">
        <v>0.29166666666666702</v>
      </c>
      <c r="B28">
        <v>1</v>
      </c>
    </row>
    <row r="29" spans="1:2" x14ac:dyDescent="0.25">
      <c r="A29" s="3">
        <v>0.33333333333333298</v>
      </c>
      <c r="B29">
        <v>1</v>
      </c>
    </row>
    <row r="30" spans="1:2" x14ac:dyDescent="0.25">
      <c r="A30" s="3">
        <v>0.375</v>
      </c>
      <c r="B30">
        <v>1</v>
      </c>
    </row>
    <row r="31" spans="1:2" x14ac:dyDescent="0.25">
      <c r="A31" s="3">
        <v>0.41666666666666702</v>
      </c>
      <c r="B31">
        <v>1</v>
      </c>
    </row>
    <row r="32" spans="1:2" x14ac:dyDescent="0.25">
      <c r="A32" s="3">
        <v>0.45833333333333298</v>
      </c>
      <c r="B32">
        <v>3</v>
      </c>
    </row>
    <row r="33" spans="1:2" x14ac:dyDescent="0.25">
      <c r="A33" s="3">
        <v>0.5</v>
      </c>
      <c r="B33">
        <v>6</v>
      </c>
    </row>
    <row r="34" spans="1:2" x14ac:dyDescent="0.25">
      <c r="A34" s="3">
        <v>0.54166666666666696</v>
      </c>
      <c r="B34">
        <v>7</v>
      </c>
    </row>
    <row r="35" spans="1:2" x14ac:dyDescent="0.25">
      <c r="A35" s="3">
        <v>0.58333333333333304</v>
      </c>
      <c r="B35">
        <v>5</v>
      </c>
    </row>
    <row r="36" spans="1:2" x14ac:dyDescent="0.25">
      <c r="A36" s="3">
        <v>0.625</v>
      </c>
      <c r="B36">
        <v>5</v>
      </c>
    </row>
    <row r="37" spans="1:2" x14ac:dyDescent="0.25">
      <c r="A37" s="3">
        <v>0.66666666666666696</v>
      </c>
      <c r="B37">
        <v>4</v>
      </c>
    </row>
    <row r="38" spans="1:2" x14ac:dyDescent="0.25">
      <c r="A38" s="3">
        <v>0.70833333333333304</v>
      </c>
      <c r="B38">
        <v>6</v>
      </c>
    </row>
    <row r="39" spans="1:2" x14ac:dyDescent="0.25">
      <c r="A39" s="3">
        <v>0.75</v>
      </c>
      <c r="B39">
        <v>7</v>
      </c>
    </row>
    <row r="40" spans="1:2" x14ac:dyDescent="0.25">
      <c r="A40" s="3">
        <v>0.79166666666666696</v>
      </c>
      <c r="B40">
        <v>8</v>
      </c>
    </row>
    <row r="41" spans="1:2" x14ac:dyDescent="0.25">
      <c r="A41" s="3">
        <v>0.83333333333333304</v>
      </c>
      <c r="B41">
        <v>9</v>
      </c>
    </row>
    <row r="42" spans="1:2" x14ac:dyDescent="0.25">
      <c r="A42" s="3">
        <v>0.875</v>
      </c>
      <c r="B42">
        <v>10</v>
      </c>
    </row>
    <row r="43" spans="1:2" x14ac:dyDescent="0.25">
      <c r="A43" s="3">
        <v>0.91666666666666696</v>
      </c>
      <c r="B43">
        <v>8</v>
      </c>
    </row>
    <row r="44" spans="1:2" x14ac:dyDescent="0.25">
      <c r="A44" s="3">
        <v>0.95833333333333304</v>
      </c>
      <c r="B44">
        <v>7</v>
      </c>
    </row>
    <row r="45" spans="1:2" x14ac:dyDescent="0.25">
      <c r="A45" s="3"/>
      <c r="B45">
        <f>SUM(Tabel3[Activity FR-01 - FR09])</f>
        <v>100</v>
      </c>
    </row>
    <row r="47" spans="1:2" ht="18.75" x14ac:dyDescent="0.3">
      <c r="A47" s="6" t="s">
        <v>20</v>
      </c>
    </row>
    <row r="48" spans="1:2" x14ac:dyDescent="0.25">
      <c r="A48" t="s">
        <v>47</v>
      </c>
    </row>
    <row r="50" spans="1:6" x14ac:dyDescent="0.25">
      <c r="A50" t="s">
        <v>34</v>
      </c>
      <c r="B50" t="s">
        <v>2</v>
      </c>
      <c r="D50" t="s">
        <v>34</v>
      </c>
      <c r="E50" t="s">
        <v>49</v>
      </c>
      <c r="F50" t="s">
        <v>54</v>
      </c>
    </row>
    <row r="51" spans="1:6" x14ac:dyDescent="0.25">
      <c r="A51" t="s">
        <v>35</v>
      </c>
      <c r="B51" t="s">
        <v>9</v>
      </c>
      <c r="D51" t="s">
        <v>40</v>
      </c>
      <c r="E51">
        <f>ROUND(SUM(D7),1)</f>
        <v>108024.7</v>
      </c>
      <c r="F51" s="12">
        <f>ROUND((E51/SUM($D$7:$D$15))*100,1)</f>
        <v>15.3</v>
      </c>
    </row>
    <row r="52" spans="1:6" x14ac:dyDescent="0.25">
      <c r="A52" t="s">
        <v>36</v>
      </c>
      <c r="B52" t="s">
        <v>46</v>
      </c>
      <c r="D52" t="s">
        <v>41</v>
      </c>
      <c r="E52">
        <f>ROUND(SUM(D8,D11),1)</f>
        <v>356481.5</v>
      </c>
      <c r="F52" s="12">
        <f t="shared" ref="F52:F55" si="1">ROUND((E52/SUM($D$7:$D$15))*100,1)</f>
        <v>50.4</v>
      </c>
    </row>
    <row r="53" spans="1:6" x14ac:dyDescent="0.25">
      <c r="A53" t="s">
        <v>37</v>
      </c>
      <c r="B53" t="s">
        <v>45</v>
      </c>
      <c r="D53" t="s">
        <v>42</v>
      </c>
      <c r="E53">
        <f>ROUND(SUM(D9,D10,D12,D14),1)</f>
        <v>64859.199999999997</v>
      </c>
      <c r="F53" s="12">
        <f t="shared" si="1"/>
        <v>9.1999999999999993</v>
      </c>
    </row>
    <row r="54" spans="1:6" x14ac:dyDescent="0.25">
      <c r="A54" t="s">
        <v>38</v>
      </c>
      <c r="B54" t="s">
        <v>15</v>
      </c>
      <c r="D54" t="s">
        <v>43</v>
      </c>
      <c r="E54">
        <f>ROUND(SUM(D7),1)</f>
        <v>108024.7</v>
      </c>
      <c r="F54" s="12">
        <f t="shared" si="1"/>
        <v>15.3</v>
      </c>
    </row>
    <row r="55" spans="1:6" x14ac:dyDescent="0.25">
      <c r="A55" t="s">
        <v>39</v>
      </c>
      <c r="B55" t="s">
        <v>48</v>
      </c>
      <c r="D55" t="s">
        <v>44</v>
      </c>
      <c r="E55">
        <f>ROUND(SUM(D7:D15),1)</f>
        <v>707606.1</v>
      </c>
      <c r="F55" s="12">
        <f t="shared" si="1"/>
        <v>100</v>
      </c>
    </row>
    <row r="56" spans="1:6" x14ac:dyDescent="0.25">
      <c r="F56" s="12"/>
    </row>
    <row r="59" spans="1:6" ht="18.75" x14ac:dyDescent="0.3">
      <c r="A59" s="6" t="s">
        <v>21</v>
      </c>
    </row>
    <row r="60" spans="1:6" x14ac:dyDescent="0.25">
      <c r="C60" s="14"/>
    </row>
    <row r="61" spans="1:6" x14ac:dyDescent="0.25">
      <c r="A61" t="s">
        <v>57</v>
      </c>
      <c r="B61" t="s">
        <v>58</v>
      </c>
      <c r="C61" s="15" t="s">
        <v>59</v>
      </c>
    </row>
    <row r="62" spans="1:6" x14ac:dyDescent="0.25">
      <c r="A62" t="s">
        <v>32</v>
      </c>
      <c r="B62" s="16" t="s">
        <v>60</v>
      </c>
      <c r="C62" s="16" t="s">
        <v>60</v>
      </c>
    </row>
    <row r="63" spans="1:6" x14ac:dyDescent="0.25">
      <c r="A63" t="s">
        <v>31</v>
      </c>
      <c r="B63" s="17"/>
      <c r="C63" s="16" t="s">
        <v>60</v>
      </c>
    </row>
    <row r="64" spans="1:6" x14ac:dyDescent="0.25">
      <c r="A64" t="s">
        <v>33</v>
      </c>
      <c r="B64" s="17"/>
      <c r="C64" s="16" t="s">
        <v>60</v>
      </c>
    </row>
    <row r="67" spans="1:3" ht="18.75" x14ac:dyDescent="0.3">
      <c r="A67" s="6" t="s">
        <v>22</v>
      </c>
    </row>
    <row r="69" spans="1:3" ht="15.75" x14ac:dyDescent="0.25">
      <c r="A69" s="5" t="s">
        <v>24</v>
      </c>
      <c r="B69" s="7" t="s">
        <v>25</v>
      </c>
      <c r="C69" s="9" t="s">
        <v>30</v>
      </c>
    </row>
    <row r="70" spans="1:3" ht="15.75" x14ac:dyDescent="0.25">
      <c r="A70" s="5" t="s">
        <v>50</v>
      </c>
      <c r="B70" t="s">
        <v>51</v>
      </c>
    </row>
    <row r="71" spans="1:3" ht="15.75" x14ac:dyDescent="0.25">
      <c r="A71" s="5" t="s">
        <v>52</v>
      </c>
      <c r="B71" t="s">
        <v>53</v>
      </c>
    </row>
    <row r="72" spans="1:3" x14ac:dyDescent="0.25">
      <c r="A72" s="13" t="s">
        <v>55</v>
      </c>
      <c r="B72" t="s">
        <v>56</v>
      </c>
    </row>
    <row r="74" spans="1:3" x14ac:dyDescent="0.25">
      <c r="A74" s="2" t="s">
        <v>23</v>
      </c>
      <c r="B74" t="s">
        <v>26</v>
      </c>
      <c r="C74" t="s">
        <v>27</v>
      </c>
    </row>
    <row r="75" spans="1:3" x14ac:dyDescent="0.25">
      <c r="A75">
        <v>10</v>
      </c>
      <c r="B75" s="4">
        <v>1.7819999999999999E-2</v>
      </c>
      <c r="C75" s="8">
        <v>0</v>
      </c>
    </row>
    <row r="76" spans="1:3" x14ac:dyDescent="0.25">
      <c r="A76">
        <v>100</v>
      </c>
      <c r="B76" s="4" t="s">
        <v>28</v>
      </c>
      <c r="C76" s="8">
        <v>0</v>
      </c>
    </row>
    <row r="77" spans="1:3" x14ac:dyDescent="0.25">
      <c r="A77">
        <v>1000</v>
      </c>
      <c r="B77" s="4" t="s">
        <v>29</v>
      </c>
      <c r="C77" s="8">
        <v>0</v>
      </c>
    </row>
    <row r="78" spans="1:3" x14ac:dyDescent="0.25">
      <c r="A78">
        <v>10000</v>
      </c>
      <c r="B78" s="11">
        <v>2.7431000000000001</v>
      </c>
      <c r="C78" s="10">
        <v>0.47</v>
      </c>
    </row>
  </sheetData>
  <phoneticPr fontId="1" type="noConversion"/>
  <conditionalFormatting sqref="B21:B44">
    <cfRule type="top10" dxfId="0" priority="2" percent="1" rank="10"/>
  </conditionalFormatting>
  <hyperlinks>
    <hyperlink ref="C69" r:id="rId1" xr:uid="{7717F489-D50B-4988-816E-96F7FEB3811C}"/>
  </hyperlinks>
  <pageMargins left="0.7" right="0.7" top="0.75" bottom="0.75" header="0.3" footer="0.3"/>
  <pageSetup paperSize="9" orientation="portrait" verticalDpi="0"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45EC95B05628479E07D2441D1BF1F4" ma:contentTypeVersion="4" ma:contentTypeDescription="Een nieuw document maken." ma:contentTypeScope="" ma:versionID="6eeb76624217ce3260567052a0b8d659">
  <xsd:schema xmlns:xsd="http://www.w3.org/2001/XMLSchema" xmlns:xs="http://www.w3.org/2001/XMLSchema" xmlns:p="http://schemas.microsoft.com/office/2006/metadata/properties" xmlns:ns2="50489db6-5088-4038-82a1-52fa82448584" targetNamespace="http://schemas.microsoft.com/office/2006/metadata/properties" ma:root="true" ma:fieldsID="46bc1d1077ef0b1ecc0adc02be488058" ns2:_="">
    <xsd:import namespace="50489db6-5088-4038-82a1-52fa82448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89db6-5088-4038-82a1-52fa824485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E2D53C-897F-48A6-B9F7-96BB275792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E8FA67-6021-49D4-9BC7-EA1555211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89db6-5088-4038-82a1-52fa82448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1D935B-2FBD-4384-8976-CF2AE76F3C6D}">
  <ds:schemaRefs>
    <ds:schemaRef ds:uri="http://purl.org/dc/terms/"/>
    <ds:schemaRef ds:uri="http://www.w3.org/XML/1998/namespace"/>
    <ds:schemaRef ds:uri="http://schemas.microsoft.com/office/infopath/2007/PartnerControls"/>
    <ds:schemaRef ds:uri="50489db6-5088-4038-82a1-52fa82448584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 Spaninks</dc:creator>
  <cp:keywords/>
  <dc:description/>
  <cp:lastModifiedBy>Luka Spaninks</cp:lastModifiedBy>
  <cp:revision/>
  <cp:lastPrinted>2022-04-08T13:26:02Z</cp:lastPrinted>
  <dcterms:created xsi:type="dcterms:W3CDTF">2022-04-02T17:42:50Z</dcterms:created>
  <dcterms:modified xsi:type="dcterms:W3CDTF">2022-05-08T14:29:40Z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0x0101007045EC95B05628479E07D2441D1BF1F4</vt:lpwstr>
  </property>
</Properties>
</file>