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F084A8DF-FD2F-6244-A1E9-AD8480D9D2B9}" xr6:coauthVersionLast="47" xr6:coauthVersionMax="47" xr10:uidLastSave="{00000000-0000-0000-0000-000000000000}"/>
  <bookViews>
    <workbookView xWindow="2480" yWindow="2940" windowWidth="32080" windowHeight="16940" activeTab="1" xr2:uid="{FE584CED-3ACF-B147-B5AE-28CA622B7E3D}"/>
  </bookViews>
  <sheets>
    <sheet name="Main" sheetId="1" r:id="rId1"/>
    <sheet name="Model" sheetId="2" r:id="rId2"/>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2" i="2" l="1"/>
  <c r="O23" i="2" s="1"/>
  <c r="C27" i="2"/>
  <c r="D27" i="2"/>
  <c r="E27" i="2"/>
  <c r="F27" i="2"/>
  <c r="G27" i="2"/>
  <c r="H27" i="2"/>
  <c r="I27" i="2"/>
  <c r="J27" i="2"/>
  <c r="K27" i="2"/>
  <c r="L27" i="2"/>
  <c r="J13" i="2"/>
  <c r="J14" i="2" s="1"/>
  <c r="L14" i="2"/>
  <c r="K13" i="2"/>
  <c r="K14" i="2" s="1"/>
  <c r="C13" i="2"/>
  <c r="C14" i="2" s="1"/>
  <c r="D13" i="2"/>
  <c r="D14" i="2" s="1"/>
  <c r="E13" i="2"/>
  <c r="E14" i="2" s="1"/>
  <c r="F13" i="2"/>
  <c r="F14" i="2" s="1"/>
  <c r="G13" i="2"/>
  <c r="G14" i="2" s="1"/>
  <c r="H13" i="2"/>
  <c r="H14" i="2" s="1"/>
  <c r="I13" i="2"/>
  <c r="I14" i="2" s="1"/>
  <c r="L13" i="2"/>
  <c r="M6" i="2"/>
  <c r="N6" i="2" s="1"/>
  <c r="K24" i="2"/>
  <c r="L24" i="2"/>
  <c r="D24" i="2"/>
  <c r="E24" i="2"/>
  <c r="F24" i="2"/>
  <c r="G24" i="2"/>
  <c r="H24" i="2"/>
  <c r="I24" i="2"/>
  <c r="J24" i="2"/>
  <c r="M7" i="2" l="1"/>
  <c r="M13" i="2" s="1"/>
  <c r="M14" i="2" s="1"/>
  <c r="O6" i="2"/>
  <c r="N7" i="2"/>
  <c r="N13" i="2" s="1"/>
  <c r="N14" i="2" s="1"/>
  <c r="F25" i="2"/>
  <c r="H25" i="2"/>
  <c r="I25" i="2"/>
  <c r="D25" i="2"/>
  <c r="E25" i="2"/>
  <c r="G25" i="2"/>
  <c r="J25" i="2"/>
  <c r="K25" i="2"/>
  <c r="L25" i="2"/>
  <c r="P6" i="2" l="1"/>
  <c r="O7" i="2"/>
  <c r="O13" i="2" s="1"/>
  <c r="O14" i="2" s="1"/>
  <c r="Q6" i="2" l="1"/>
  <c r="P7" i="2"/>
  <c r="P13" i="2" s="1"/>
  <c r="P14" i="2" s="1"/>
  <c r="R6" i="2" l="1"/>
  <c r="Q7" i="2"/>
  <c r="Q13" i="2" s="1"/>
  <c r="Q14" i="2" s="1"/>
  <c r="S6" i="2" l="1"/>
  <c r="R7" i="2"/>
  <c r="R13" i="2" s="1"/>
  <c r="R14" i="2" s="1"/>
  <c r="T6" i="2" l="1"/>
  <c r="S7" i="2"/>
  <c r="S13" i="2" s="1"/>
  <c r="S14" i="2" s="1"/>
  <c r="U6" i="2" l="1"/>
  <c r="T7" i="2"/>
  <c r="T13" i="2" s="1"/>
  <c r="T14" i="2" s="1"/>
  <c r="V6" i="2" l="1"/>
  <c r="U7" i="2"/>
  <c r="U13" i="2" s="1"/>
  <c r="U14" i="2" s="1"/>
  <c r="L6" i="2"/>
  <c r="W6" i="2" l="1"/>
  <c r="V7" i="2"/>
  <c r="V13" i="2" s="1"/>
  <c r="V14" i="2" s="1"/>
  <c r="K3" i="1" a="1"/>
  <c r="K3" i="1" s="1"/>
  <c r="K4" i="1" a="1"/>
  <c r="K4" i="1" s="1"/>
  <c r="X6" i="2" l="1"/>
  <c r="W7" i="2"/>
  <c r="W13" i="2" s="1"/>
  <c r="W14" i="2" s="1"/>
  <c r="K5" i="1"/>
  <c r="K8" i="1" s="1"/>
  <c r="K9" i="1" s="1"/>
  <c r="Y6" i="2" l="1"/>
  <c r="X7" i="2"/>
  <c r="X13" i="2" s="1"/>
  <c r="X14" i="2" s="1"/>
  <c r="Z6" i="2" l="1"/>
  <c r="Y7" i="2"/>
  <c r="Y13" i="2" s="1"/>
  <c r="Y14" i="2" s="1"/>
  <c r="AA6" i="2" l="1"/>
  <c r="Z7" i="2"/>
  <c r="Z13" i="2" s="1"/>
  <c r="Z14" i="2" s="1"/>
  <c r="AB6" i="2" l="1"/>
  <c r="AA7" i="2"/>
  <c r="AA13" i="2" s="1"/>
  <c r="AA14" i="2" s="1"/>
  <c r="AC6" i="2" l="1"/>
  <c r="AB7" i="2"/>
  <c r="AB13" i="2" s="1"/>
  <c r="AB14" i="2" s="1"/>
  <c r="AD6" i="2" l="1"/>
  <c r="AC7" i="2"/>
  <c r="AC13" i="2" s="1"/>
  <c r="AC14" i="2" s="1"/>
  <c r="AE6" i="2" l="1"/>
  <c r="AD7" i="2"/>
  <c r="AD13" i="2" s="1"/>
  <c r="AD14" i="2" s="1"/>
  <c r="AF6" i="2" l="1"/>
  <c r="AE7" i="2"/>
  <c r="AE13" i="2" s="1"/>
  <c r="AE14" i="2" s="1"/>
  <c r="AG6" i="2" l="1"/>
  <c r="AF7" i="2"/>
  <c r="AF13" i="2" s="1"/>
  <c r="AF14" i="2" s="1"/>
  <c r="AH6" i="2" l="1"/>
  <c r="AG7" i="2"/>
  <c r="AG13" i="2" s="1"/>
  <c r="AG14" i="2" s="1"/>
  <c r="AI6" i="2" l="1"/>
  <c r="AH7" i="2"/>
  <c r="AH13" i="2" s="1"/>
  <c r="AH14" i="2" s="1"/>
  <c r="AJ6" i="2" l="1"/>
  <c r="AI7" i="2"/>
  <c r="AI13" i="2" s="1"/>
  <c r="AI14" i="2" s="1"/>
  <c r="AK6" i="2" l="1"/>
  <c r="AJ7" i="2"/>
  <c r="AJ13" i="2" s="1"/>
  <c r="AJ14" i="2" s="1"/>
  <c r="AL6" i="2" l="1"/>
  <c r="AK7" i="2"/>
  <c r="AK13" i="2" s="1"/>
  <c r="AK14" i="2" s="1"/>
  <c r="AM6" i="2" l="1"/>
  <c r="AL7" i="2"/>
  <c r="AL13" i="2" s="1"/>
  <c r="AL14" i="2" s="1"/>
  <c r="AN6" i="2" l="1"/>
  <c r="AM7" i="2"/>
  <c r="AM13" i="2" s="1"/>
  <c r="AM14" i="2" s="1"/>
  <c r="AO6" i="2" l="1"/>
  <c r="AN7" i="2"/>
  <c r="AN13" i="2" s="1"/>
  <c r="AN14" i="2" s="1"/>
  <c r="AP6" i="2" l="1"/>
  <c r="AO7" i="2"/>
  <c r="AO13" i="2" s="1"/>
  <c r="AO14" i="2" s="1"/>
  <c r="AQ6" i="2" l="1"/>
  <c r="AP7" i="2"/>
  <c r="AP13" i="2" s="1"/>
  <c r="AP14" i="2" s="1"/>
  <c r="AR6" i="2" l="1"/>
  <c r="AQ7" i="2"/>
  <c r="AQ13" i="2" s="1"/>
  <c r="AQ14" i="2" s="1"/>
  <c r="AS6" i="2" l="1"/>
  <c r="AR7" i="2"/>
  <c r="AR13" i="2" s="1"/>
  <c r="AR14" i="2" s="1"/>
  <c r="AT6" i="2" l="1"/>
  <c r="AS7" i="2"/>
  <c r="AS13" i="2" s="1"/>
  <c r="AS14" i="2" s="1"/>
  <c r="AU6" i="2" l="1"/>
  <c r="AT7" i="2"/>
  <c r="AT13" i="2" s="1"/>
  <c r="AT14" i="2" s="1"/>
  <c r="AV6" i="2" l="1"/>
  <c r="AU7" i="2"/>
  <c r="AU13" i="2" s="1"/>
  <c r="AU14" i="2" s="1"/>
  <c r="AW6" i="2" l="1"/>
  <c r="AV7" i="2"/>
  <c r="AV13" i="2" s="1"/>
  <c r="AV14" i="2" s="1"/>
  <c r="AX6" i="2" l="1"/>
  <c r="AX7" i="2" s="1"/>
  <c r="AX13" i="2" s="1"/>
  <c r="AX14" i="2" s="1"/>
  <c r="AW7" i="2"/>
  <c r="AW13" i="2" s="1"/>
  <c r="AW14"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<sst xmlns="http://schemas.openxmlformats.org/spreadsheetml/2006/main" count="30" uniqueCount="29">
  <si>
    <t>Price</t>
  </si>
  <si>
    <t>S/O</t>
  </si>
  <si>
    <t>MC</t>
  </si>
  <si>
    <t>Cash</t>
  </si>
  <si>
    <t>Debt</t>
  </si>
  <si>
    <t>EV</t>
  </si>
  <si>
    <t>EV/Share</t>
  </si>
  <si>
    <t>US</t>
  </si>
  <si>
    <t>Norway</t>
  </si>
  <si>
    <t>Other Countries</t>
  </si>
  <si>
    <t>In millions</t>
  </si>
  <si>
    <t>Main</t>
  </si>
  <si>
    <t>Interest Income</t>
  </si>
  <si>
    <t>Revenue</t>
  </si>
  <si>
    <t>EV / EBITDA</t>
  </si>
  <si>
    <t>Discount</t>
  </si>
  <si>
    <t>Terminal</t>
  </si>
  <si>
    <t>NPV</t>
  </si>
  <si>
    <t>Share</t>
  </si>
  <si>
    <t>Net Income</t>
  </si>
  <si>
    <t>Revenue YoY</t>
  </si>
  <si>
    <t>Cost of revenue</t>
  </si>
  <si>
    <t>Revenue Increase</t>
  </si>
  <si>
    <t>SG &amp; A</t>
  </si>
  <si>
    <t>Other Expenses</t>
  </si>
  <si>
    <t>Other Operating Expenses</t>
  </si>
  <si>
    <t>Income Tax</t>
  </si>
  <si>
    <t>All Expenses</t>
  </si>
  <si>
    <t>Net Income YoY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</si>
</sst>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4"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0">
    <xf numFmtId="0" fontId="0" fillId="0" borderId="0" xfId="0"/>
    <xf numFmtId="3" fontId="0" fillId="0" borderId="0" xfId="0" applyNumberFormat="1"/>
    <xf numFmtId="164" fontId="3" fillId="0" borderId="0" xfId="2" applyNumberFormat="1"/>
    <xf numFmtId="2" fontId="0" fillId="0" borderId="0" xfId="0" applyNumberFormat="1"/>
    <xf numFmtId="0" fontId="0" fillId="0" borderId="0" xfId="0" applyNumberFormat="1"/>
    <xf numFmtId="0" fontId="3" fillId="0" borderId="0" xfId="2" applyNumberFormat="1"/>
    <xf numFmtId="0" fontId="2" fillId="0" borderId="0" xfId="0" applyNumberFormat="1" applyFont="1"/>
    <xf numFmtId="3" fontId="2" fillId="0" borderId="0" xfId="0" applyNumberFormat="1" applyFont="1"/>
    <xf numFmtId="4" fontId="0" fillId="0" borderId="0" xfId="0" applyNumberFormat="1"/>
    <xf numFmtId="9" fontId="0" fillId="0" borderId="0" xfId="1" applyFont="1"/>
  </cellXfs>
  <cellStyles count="3">
    <cellStyle name="Hyperlink" xfId="2" builtinId="8"/>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12</xdr:col>
      <xdr:colOff>122766</xdr:colOff>
      <xdr:row>1</xdr:row>
      <xdr:rowOff>190500</xdr:rowOff>
    </xdr:from>
    <xdr:to>
      <xdr:col>12</xdr:col>
      <xdr:colOff>122766</xdr:colOff>
      <xdr:row>34</xdr:row>
      <xdr:rowOff>38100</xdr:rowOff>
    </xdr:to>
    <xdr:cxnSp macro="">
      <xdr:nvCxnSpPr>
        <xdr:cNvPr id="3" name="Straight Connector 2">
          <a:extLst>
            <a:ext uri="{FF2B5EF4-FFF2-40B4-BE49-F238E27FC236}">
              <a16:creationId xmlns:a16="http://schemas.microsoft.com/office/drawing/2014/main" id="{4F7169E9-1187-FA64-2758-9EFBFD4F9772}"/>
            </a:ext>
          </a:extLst>
        </xdr:cNvPr>
        <xdr:cNvCxnSpPr/>
      </xdr:nvCxnSpPr>
      <xdr:spPr>
        <a:xfrm>
          <a:off x="10553699" y="393700"/>
          <a:ext cx="0" cy="6553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https://www.bing.com/financeapi/forcetrigger?t=a2215r&amp;q=XNYS%3aRIG&amp;form=skydnc</v>
    <v>Learn more on Bing</v>
  </rv>
  <rv s="1">
    <v>0</v>
    <v>Transocean Ltd (XNYS:RIG)</v>
    <v>2</v>
    <v>3</v>
    <v>Finance</v>
    <v>4</v>
    <v>en-GB</v>
    <v>a2215r</v>
    <v>268435456</v>
    <v>1</v>
    <v>Powered by Refinitiv</v>
    <v>7.74</v>
    <v>2.3199999999999998</v>
    <v>2.9382999999999999</v>
    <v>9.9500000000000005E-2</v>
    <v>1.6048E-2</v>
    <v>USD</v>
    <v>Transocean Ltd. is an international provider of offshore contract drilling services for oil and gas wells. The Company's primary business is to contract its drilling rigs, related equipment and work crews on a dayrate basis to drill oil and gas wells. As of February 9, 2017, it owned or had partial ownership interests in and operated 56 mobile offshore drilling units. As of February 9, 2017, its fleet consisted of 30 floaters, seven harsh environment floaters, three deepwater floaters, six midwater floaters and 10 high-specification jackups. As February 9, 2017, it also had four ultra-deepwater drillships and five high-specification jackups under construction or under contract to be constructed. Its contract drilling services operations are spread across oil and gas exploration and development areas throughout the world. The Company's drilling fleet can be characterized as floaters, including drillships and semisubmersibles, and jackups.</v>
    <v>5340</v>
    <v>New York Stock Exchange</v>
    <v>XNYS</v>
    <v>XNYS</v>
    <v>Turmstrasse 30, STEINHAUSEN, ZUG, 6312 CH</v>
    <v>6.32</v>
    <v>Oil &amp; Gas Related Equipment and Services</v>
    <v>Stock</v>
    <v>45013.597838865622</v>
    <v>0</v>
    <v>6.1449999999999996</v>
    <v>4610275846</v>
    <v>Transocean Ltd</v>
    <v>Transocean Ltd</v>
    <v>6.21</v>
    <v>0</v>
    <v>6.2</v>
    <v>6.2995000000000001</v>
    <v>731847900</v>
    <v>RIG</v>
    <v>Transocean Ltd (XNYS:RIG)</v>
    <v>3545473</v>
    <v>26039254</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tradingview.com/chart/MMuJBSyq/?symbol=NYSE%3ARI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0B0EA-6F37-7D46-8413-E6D7F5EF0EA5}">
  <dimension ref="A1:K9"/>
  <sheetViews>
    <sheetView workbookViewId="0">
      <selection activeCell="K7" sqref="K7"/>
    </sheetView>
  </sheetViews>
  <sheetFormatPr baseColWidth="10" defaultRowHeight="16" x14ac:dyDescent="0.2"/>
  <cols>
    <col min="11" max="11" width="13.6640625" bestFit="1" customWidth="1"/>
  </cols>
  <sheetData>
    <row r="1" spans="1:11" x14ac:dyDescent="0.2">
      <c r="A1" t="e" vm="1">
        <v>#VALUE!</v>
      </c>
    </row>
    <row r="3" spans="1:11" x14ac:dyDescent="0.2">
      <c r="J3" t="s">
        <v>0</v>
      </c>
      <c r="K3" s="2" cm="1">
        <f t="array" ref="K3">_FV(A1,"Price")</f>
        <v>6.2995000000000001</v>
      </c>
    </row>
    <row r="4" spans="1:11" x14ac:dyDescent="0.2">
      <c r="J4" t="s">
        <v>1</v>
      </c>
      <c r="K4" s="1" cm="1">
        <f t="array" ref="K4">_FV(A1,"Shares outstanding",TRUE)</f>
        <v>731847900</v>
      </c>
    </row>
    <row r="5" spans="1:11" x14ac:dyDescent="0.2">
      <c r="J5" t="s">
        <v>2</v>
      </c>
      <c r="K5" s="1">
        <f>K3*K4</f>
        <v>4610275846.0500002</v>
      </c>
    </row>
    <row r="6" spans="1:11" x14ac:dyDescent="0.2">
      <c r="J6" t="s">
        <v>3</v>
      </c>
      <c r="K6" s="1">
        <v>683000000</v>
      </c>
    </row>
    <row r="7" spans="1:11" x14ac:dyDescent="0.2">
      <c r="J7" t="s">
        <v>4</v>
      </c>
      <c r="K7" s="1">
        <v>6628000000</v>
      </c>
    </row>
    <row r="8" spans="1:11" x14ac:dyDescent="0.2">
      <c r="J8" t="s">
        <v>5</v>
      </c>
      <c r="K8" s="1">
        <f>K5+K7-K6</f>
        <v>10555275846.049999</v>
      </c>
    </row>
    <row r="9" spans="1:11" x14ac:dyDescent="0.2">
      <c r="J9" t="s">
        <v>6</v>
      </c>
      <c r="K9" s="3">
        <f>K8/K4</f>
        <v>14.422772608966971</v>
      </c>
    </row>
  </sheetData>
  <hyperlinks>
    <hyperlink ref="K3" r:id="rId1" display="https://www.tradingview.com/chart/MMuJBSyq/?symbol=NYSE%3ARIG" xr:uid="{EBC35169-E1AC-AA4D-89E4-FFC08265377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E8B31-9812-B644-B450-5D373BD561FA}">
  <dimension ref="A1:AX27"/>
  <sheetViews>
    <sheetView tabSelected="1" zoomScale="85" workbookViewId="0">
      <pane xSplit="2" ySplit="2" topLeftCell="C3" activePane="bottomRight" state="frozen"/>
      <selection pane="topRight" activeCell="C1" sqref="C1"/>
      <selection pane="bottomLeft" activeCell="A3" sqref="A3"/>
      <selection pane="bottomRight" activeCell="O21" sqref="O21"/>
    </sheetView>
  </sheetViews>
  <sheetFormatPr baseColWidth="10" defaultRowHeight="16" x14ac:dyDescent="0.2"/>
  <cols>
    <col min="1" max="1" width="5.33203125" style="4" bestFit="1" customWidth="1"/>
    <col min="2" max="2" width="22.6640625" style="4" bestFit="1" customWidth="1"/>
    <col min="3" max="14" width="10.83203125" style="1"/>
    <col min="15" max="15" width="14.6640625" style="1" bestFit="1" customWidth="1"/>
    <col min="16" max="16384" width="10.83203125" style="1"/>
  </cols>
  <sheetData>
    <row r="1" spans="1:50" s="4" customFormat="1" x14ac:dyDescent="0.2">
      <c r="A1" s="5" t="s">
        <v>11</v>
      </c>
      <c r="B1" s="4" t="s">
        <v>10</v>
      </c>
    </row>
    <row r="2" spans="1:50" s="4" customFormat="1" x14ac:dyDescent="0.2">
      <c r="C2" s="4">
        <v>2013</v>
      </c>
      <c r="D2" s="4">
        <v>2014</v>
      </c>
      <c r="E2" s="4">
        <v>2015</v>
      </c>
      <c r="F2" s="4">
        <v>2016</v>
      </c>
      <c r="G2" s="4">
        <v>2017</v>
      </c>
      <c r="H2" s="4">
        <v>2018</v>
      </c>
      <c r="I2" s="4">
        <v>2019</v>
      </c>
      <c r="J2" s="4">
        <v>2020</v>
      </c>
      <c r="K2" s="4">
        <v>2021</v>
      </c>
      <c r="L2" s="4">
        <v>2022</v>
      </c>
      <c r="M2" s="4">
        <v>2023</v>
      </c>
      <c r="N2" s="4">
        <v>2024</v>
      </c>
      <c r="O2" s="4">
        <v>2025</v>
      </c>
      <c r="P2" s="4">
        <v>2026</v>
      </c>
      <c r="Q2" s="4">
        <v>2027</v>
      </c>
      <c r="R2" s="4">
        <v>2028</v>
      </c>
      <c r="S2" s="4">
        <v>2029</v>
      </c>
      <c r="T2" s="4">
        <v>2030</v>
      </c>
      <c r="U2" s="4">
        <v>2031</v>
      </c>
      <c r="V2" s="4">
        <v>2032</v>
      </c>
      <c r="W2" s="4">
        <v>2033</v>
      </c>
      <c r="X2" s="4">
        <v>2034</v>
      </c>
      <c r="Y2" s="4">
        <v>2035</v>
      </c>
      <c r="Z2" s="4">
        <v>2036</v>
      </c>
      <c r="AA2" s="4">
        <v>2037</v>
      </c>
      <c r="AB2" s="4">
        <v>2038</v>
      </c>
      <c r="AC2" s="4">
        <v>2039</v>
      </c>
      <c r="AD2" s="4">
        <v>2040</v>
      </c>
      <c r="AE2" s="4">
        <v>2041</v>
      </c>
      <c r="AF2" s="4">
        <v>2042</v>
      </c>
      <c r="AG2" s="4">
        <v>2043</v>
      </c>
      <c r="AH2" s="4">
        <v>2044</v>
      </c>
      <c r="AI2" s="4">
        <v>2045</v>
      </c>
      <c r="AJ2" s="4">
        <v>2046</v>
      </c>
      <c r="AK2" s="4">
        <v>2047</v>
      </c>
      <c r="AL2" s="4">
        <v>2048</v>
      </c>
      <c r="AM2" s="4">
        <v>2049</v>
      </c>
      <c r="AN2" s="4">
        <v>2050</v>
      </c>
      <c r="AO2" s="4">
        <v>2051</v>
      </c>
      <c r="AP2" s="4">
        <v>2052</v>
      </c>
      <c r="AQ2" s="4">
        <v>2053</v>
      </c>
      <c r="AR2" s="4">
        <v>2054</v>
      </c>
      <c r="AS2" s="4">
        <v>2055</v>
      </c>
      <c r="AT2" s="4">
        <v>2056</v>
      </c>
      <c r="AU2" s="4">
        <v>2057</v>
      </c>
      <c r="AV2" s="4">
        <v>2058</v>
      </c>
      <c r="AW2" s="4">
        <v>2059</v>
      </c>
      <c r="AX2" s="4">
        <v>2060</v>
      </c>
    </row>
    <row r="3" spans="1:50" x14ac:dyDescent="0.2">
      <c r="B3" s="4" t="s">
        <v>7</v>
      </c>
      <c r="L3" s="1">
        <v>1135</v>
      </c>
    </row>
    <row r="4" spans="1:50" x14ac:dyDescent="0.2">
      <c r="B4" s="4" t="s">
        <v>8</v>
      </c>
      <c r="L4" s="1">
        <v>835</v>
      </c>
    </row>
    <row r="5" spans="1:50" x14ac:dyDescent="0.2">
      <c r="B5" s="4" t="s">
        <v>9</v>
      </c>
      <c r="L5" s="1">
        <v>605</v>
      </c>
    </row>
    <row r="6" spans="1:50" s="7" customFormat="1" x14ac:dyDescent="0.2">
      <c r="A6" s="6"/>
      <c r="B6" s="6" t="s">
        <v>13</v>
      </c>
      <c r="C6" s="7">
        <v>9249</v>
      </c>
      <c r="D6" s="7">
        <v>9185</v>
      </c>
      <c r="E6" s="7">
        <v>7386</v>
      </c>
      <c r="F6" s="7">
        <v>4161</v>
      </c>
      <c r="G6" s="7">
        <v>2973</v>
      </c>
      <c r="H6" s="7">
        <v>3018</v>
      </c>
      <c r="I6" s="7">
        <v>3088</v>
      </c>
      <c r="J6" s="7">
        <v>3152</v>
      </c>
      <c r="K6" s="7">
        <v>2556</v>
      </c>
      <c r="L6" s="7">
        <f>SUM(L3:L5)</f>
        <v>2575</v>
      </c>
      <c r="M6" s="7">
        <f>L6*$O$19</f>
        <v>2832.5000000000005</v>
      </c>
      <c r="N6" s="7">
        <f t="shared" ref="N6:AX6" si="0">M6*$O$19</f>
        <v>3115.7500000000009</v>
      </c>
      <c r="O6" s="7">
        <f t="shared" si="0"/>
        <v>3427.3250000000012</v>
      </c>
      <c r="P6" s="7">
        <f t="shared" si="0"/>
        <v>3770.0575000000017</v>
      </c>
      <c r="Q6" s="7">
        <f t="shared" si="0"/>
        <v>4147.063250000002</v>
      </c>
      <c r="R6" s="7">
        <f t="shared" si="0"/>
        <v>4561.769575000003</v>
      </c>
      <c r="S6" s="7">
        <f t="shared" si="0"/>
        <v>5017.9465325000037</v>
      </c>
      <c r="T6" s="7">
        <f t="shared" si="0"/>
        <v>5519.7411857500047</v>
      </c>
      <c r="U6" s="7">
        <f t="shared" si="0"/>
        <v>6071.7153043250055</v>
      </c>
      <c r="V6" s="7">
        <f t="shared" si="0"/>
        <v>6678.8868347575062</v>
      </c>
      <c r="W6" s="7">
        <f t="shared" si="0"/>
        <v>7346.7755182332576</v>
      </c>
      <c r="X6" s="7">
        <f t="shared" si="0"/>
        <v>8081.4530700565838</v>
      </c>
      <c r="Y6" s="7">
        <f t="shared" si="0"/>
        <v>8889.5983770622424</v>
      </c>
      <c r="Z6" s="7">
        <f t="shared" si="0"/>
        <v>9778.5582147684672</v>
      </c>
      <c r="AA6" s="7">
        <f t="shared" si="0"/>
        <v>10756.414036245314</v>
      </c>
      <c r="AB6" s="7">
        <f t="shared" si="0"/>
        <v>11832.055439869848</v>
      </c>
      <c r="AC6" s="7">
        <f t="shared" si="0"/>
        <v>13015.260983856833</v>
      </c>
      <c r="AD6" s="7">
        <f t="shared" si="0"/>
        <v>14316.787082242517</v>
      </c>
      <c r="AE6" s="7">
        <f t="shared" si="0"/>
        <v>15748.465790466771</v>
      </c>
      <c r="AF6" s="7">
        <f t="shared" si="0"/>
        <v>17323.312369513449</v>
      </c>
      <c r="AG6" s="7">
        <f t="shared" si="0"/>
        <v>19055.643606464797</v>
      </c>
      <c r="AH6" s="7">
        <f t="shared" si="0"/>
        <v>20961.207967111277</v>
      </c>
      <c r="AI6" s="7">
        <f t="shared" si="0"/>
        <v>23057.328763822406</v>
      </c>
      <c r="AJ6" s="7">
        <f t="shared" si="0"/>
        <v>25363.061640204651</v>
      </c>
      <c r="AK6" s="7">
        <f t="shared" si="0"/>
        <v>27899.367804225119</v>
      </c>
      <c r="AL6" s="7">
        <f t="shared" si="0"/>
        <v>30689.304584647634</v>
      </c>
      <c r="AM6" s="7">
        <f t="shared" si="0"/>
        <v>33758.2350431124</v>
      </c>
      <c r="AN6" s="7">
        <f t="shared" si="0"/>
        <v>37134.058547423643</v>
      </c>
      <c r="AO6" s="7">
        <f t="shared" si="0"/>
        <v>40847.464402166013</v>
      </c>
      <c r="AP6" s="7">
        <f t="shared" si="0"/>
        <v>44932.210842382621</v>
      </c>
      <c r="AQ6" s="7">
        <f t="shared" si="0"/>
        <v>49425.431926620884</v>
      </c>
      <c r="AR6" s="7">
        <f t="shared" si="0"/>
        <v>54367.975119282979</v>
      </c>
      <c r="AS6" s="7">
        <f t="shared" si="0"/>
        <v>59804.772631211279</v>
      </c>
      <c r="AT6" s="7">
        <f t="shared" si="0"/>
        <v>65785.249894332417</v>
      </c>
      <c r="AU6" s="7">
        <f t="shared" si="0"/>
        <v>72363.774883765669</v>
      </c>
      <c r="AV6" s="7">
        <f t="shared" si="0"/>
        <v>79600.152372142242</v>
      </c>
      <c r="AW6" s="7">
        <f t="shared" si="0"/>
        <v>87560.167609356475</v>
      </c>
      <c r="AX6" s="7">
        <f t="shared" si="0"/>
        <v>96316.184370292132</v>
      </c>
    </row>
    <row r="7" spans="1:50" x14ac:dyDescent="0.2">
      <c r="B7" s="4" t="s">
        <v>21</v>
      </c>
      <c r="C7" s="1">
        <v>5563</v>
      </c>
      <c r="D7" s="1">
        <v>5100</v>
      </c>
      <c r="E7" s="1">
        <v>2955</v>
      </c>
      <c r="F7" s="1">
        <v>1901</v>
      </c>
      <c r="G7" s="1">
        <v>1389</v>
      </c>
      <c r="H7" s="1">
        <v>1799</v>
      </c>
      <c r="I7" s="1">
        <v>2140</v>
      </c>
      <c r="J7" s="1">
        <v>2000</v>
      </c>
      <c r="K7" s="1">
        <v>1679</v>
      </c>
      <c r="L7" s="1">
        <v>1679</v>
      </c>
      <c r="M7" s="1">
        <f>M6*0.6</f>
        <v>1699.5000000000002</v>
      </c>
      <c r="N7" s="1">
        <f t="shared" ref="N7:AX7" si="1">N6*0.6</f>
        <v>1869.4500000000005</v>
      </c>
      <c r="O7" s="1">
        <f t="shared" si="1"/>
        <v>2056.3950000000004</v>
      </c>
      <c r="P7" s="1">
        <f t="shared" si="1"/>
        <v>2262.0345000000011</v>
      </c>
      <c r="Q7" s="1">
        <f t="shared" si="1"/>
        <v>2488.2379500000011</v>
      </c>
      <c r="R7" s="1">
        <f t="shared" si="1"/>
        <v>2737.0617450000018</v>
      </c>
      <c r="S7" s="1">
        <f t="shared" si="1"/>
        <v>3010.7679195000023</v>
      </c>
      <c r="T7" s="1">
        <f t="shared" si="1"/>
        <v>3311.8447114500027</v>
      </c>
      <c r="U7" s="1">
        <f t="shared" si="1"/>
        <v>3643.029182595003</v>
      </c>
      <c r="V7" s="1">
        <f t="shared" si="1"/>
        <v>4007.3321008545036</v>
      </c>
      <c r="W7" s="1">
        <f t="shared" si="1"/>
        <v>4408.0653109399545</v>
      </c>
      <c r="X7" s="1">
        <f t="shared" si="1"/>
        <v>4848.8718420339501</v>
      </c>
      <c r="Y7" s="1">
        <f t="shared" si="1"/>
        <v>5333.7590262373451</v>
      </c>
      <c r="Z7" s="1">
        <f t="shared" si="1"/>
        <v>5867.13492886108</v>
      </c>
      <c r="AA7" s="1">
        <f t="shared" si="1"/>
        <v>6453.8484217471887</v>
      </c>
      <c r="AB7" s="1">
        <f t="shared" si="1"/>
        <v>7099.2332639219085</v>
      </c>
      <c r="AC7" s="1">
        <f t="shared" si="1"/>
        <v>7809.1565903141</v>
      </c>
      <c r="AD7" s="1">
        <f t="shared" si="1"/>
        <v>8590.0722493455105</v>
      </c>
      <c r="AE7" s="1">
        <f t="shared" si="1"/>
        <v>9449.0794742800626</v>
      </c>
      <c r="AF7" s="1">
        <f t="shared" si="1"/>
        <v>10393.987421708069</v>
      </c>
      <c r="AG7" s="1">
        <f t="shared" si="1"/>
        <v>11433.386163878879</v>
      </c>
      <c r="AH7" s="1">
        <f t="shared" si="1"/>
        <v>12576.724780266766</v>
      </c>
      <c r="AI7" s="1">
        <f t="shared" si="1"/>
        <v>13834.397258293444</v>
      </c>
      <c r="AJ7" s="1">
        <f t="shared" si="1"/>
        <v>15217.83698412279</v>
      </c>
      <c r="AK7" s="1">
        <f t="shared" si="1"/>
        <v>16739.620682535071</v>
      </c>
      <c r="AL7" s="1">
        <f t="shared" si="1"/>
        <v>18413.582750788581</v>
      </c>
      <c r="AM7" s="1">
        <f t="shared" si="1"/>
        <v>20254.94102586744</v>
      </c>
      <c r="AN7" s="1">
        <f t="shared" si="1"/>
        <v>22280.435128454184</v>
      </c>
      <c r="AO7" s="1">
        <f t="shared" si="1"/>
        <v>24508.478641299607</v>
      </c>
      <c r="AP7" s="1">
        <f t="shared" si="1"/>
        <v>26959.326505429573</v>
      </c>
      <c r="AQ7" s="1">
        <f t="shared" si="1"/>
        <v>29655.25915597253</v>
      </c>
      <c r="AR7" s="1">
        <f t="shared" si="1"/>
        <v>32620.785071569786</v>
      </c>
      <c r="AS7" s="1">
        <f t="shared" si="1"/>
        <v>35882.863578726763</v>
      </c>
      <c r="AT7" s="1">
        <f t="shared" si="1"/>
        <v>39471.149936599446</v>
      </c>
      <c r="AU7" s="1">
        <f t="shared" si="1"/>
        <v>43418.2649302594</v>
      </c>
      <c r="AV7" s="1">
        <f t="shared" si="1"/>
        <v>47760.091423285347</v>
      </c>
      <c r="AW7" s="1">
        <f t="shared" si="1"/>
        <v>52536.10056561388</v>
      </c>
      <c r="AX7" s="1">
        <f t="shared" si="1"/>
        <v>57789.710622175277</v>
      </c>
    </row>
    <row r="8" spans="1:50" x14ac:dyDescent="0.2">
      <c r="B8" s="4" t="s">
        <v>23</v>
      </c>
      <c r="C8" s="1">
        <v>286</v>
      </c>
      <c r="D8" s="1">
        <v>234</v>
      </c>
      <c r="E8" s="1">
        <v>192</v>
      </c>
      <c r="F8" s="1">
        <v>172</v>
      </c>
      <c r="G8" s="1">
        <v>156</v>
      </c>
      <c r="H8" s="1">
        <v>188</v>
      </c>
      <c r="I8" s="1">
        <v>193</v>
      </c>
      <c r="J8" s="1">
        <v>183</v>
      </c>
      <c r="K8" s="1">
        <v>167</v>
      </c>
      <c r="L8" s="1">
        <v>182</v>
      </c>
      <c r="M8" s="1">
        <v>190</v>
      </c>
      <c r="N8" s="1">
        <v>190</v>
      </c>
      <c r="O8" s="1">
        <v>190</v>
      </c>
      <c r="P8" s="1">
        <v>190</v>
      </c>
      <c r="Q8" s="1">
        <v>190</v>
      </c>
      <c r="R8" s="1">
        <v>190</v>
      </c>
      <c r="S8" s="1">
        <v>190</v>
      </c>
      <c r="T8" s="1">
        <v>190</v>
      </c>
      <c r="U8" s="1">
        <v>190</v>
      </c>
      <c r="V8" s="1">
        <v>190</v>
      </c>
      <c r="W8" s="1">
        <v>190</v>
      </c>
      <c r="X8" s="1">
        <v>190</v>
      </c>
      <c r="Y8" s="1">
        <v>190</v>
      </c>
      <c r="Z8" s="1">
        <v>190</v>
      </c>
      <c r="AA8" s="1">
        <v>190</v>
      </c>
      <c r="AB8" s="1">
        <v>190</v>
      </c>
      <c r="AC8" s="1">
        <v>190</v>
      </c>
      <c r="AD8" s="1">
        <v>190</v>
      </c>
      <c r="AE8" s="1">
        <v>190</v>
      </c>
      <c r="AF8" s="1">
        <v>190</v>
      </c>
      <c r="AG8" s="1">
        <v>190</v>
      </c>
      <c r="AH8" s="1">
        <v>190</v>
      </c>
      <c r="AI8" s="1">
        <v>190</v>
      </c>
      <c r="AJ8" s="1">
        <v>190</v>
      </c>
      <c r="AK8" s="1">
        <v>190</v>
      </c>
      <c r="AL8" s="1">
        <v>190</v>
      </c>
      <c r="AM8" s="1">
        <v>190</v>
      </c>
      <c r="AN8" s="1">
        <v>190</v>
      </c>
      <c r="AO8" s="1">
        <v>190</v>
      </c>
      <c r="AP8" s="1">
        <v>190</v>
      </c>
      <c r="AQ8" s="1">
        <v>190</v>
      </c>
      <c r="AR8" s="1">
        <v>190</v>
      </c>
      <c r="AS8" s="1">
        <v>190</v>
      </c>
      <c r="AT8" s="1">
        <v>190</v>
      </c>
      <c r="AU8" s="1">
        <v>190</v>
      </c>
      <c r="AV8" s="1">
        <v>190</v>
      </c>
      <c r="AW8" s="1">
        <v>190</v>
      </c>
      <c r="AX8" s="1">
        <v>190</v>
      </c>
    </row>
    <row r="9" spans="1:50" x14ac:dyDescent="0.2">
      <c r="B9" s="4" t="s">
        <v>25</v>
      </c>
      <c r="C9" s="1">
        <v>1183</v>
      </c>
      <c r="D9" s="1">
        <v>5198</v>
      </c>
      <c r="E9" s="1">
        <v>2874</v>
      </c>
      <c r="F9" s="1">
        <v>982</v>
      </c>
      <c r="G9" s="1">
        <v>3933</v>
      </c>
      <c r="H9" s="1">
        <v>2282</v>
      </c>
      <c r="I9" s="1">
        <v>1476</v>
      </c>
      <c r="J9" s="1">
        <v>1462</v>
      </c>
      <c r="K9" s="1">
        <v>804</v>
      </c>
      <c r="L9" s="1">
        <v>745</v>
      </c>
      <c r="M9" s="1">
        <v>900</v>
      </c>
      <c r="N9" s="1">
        <v>900</v>
      </c>
      <c r="O9" s="1">
        <v>900</v>
      </c>
      <c r="P9" s="1">
        <v>900</v>
      </c>
      <c r="Q9" s="1">
        <v>900</v>
      </c>
      <c r="R9" s="1">
        <v>900</v>
      </c>
      <c r="S9" s="1">
        <v>900</v>
      </c>
      <c r="T9" s="1">
        <v>900</v>
      </c>
      <c r="U9" s="1">
        <v>900</v>
      </c>
      <c r="V9" s="1">
        <v>900</v>
      </c>
      <c r="W9" s="1">
        <v>900</v>
      </c>
      <c r="X9" s="1">
        <v>900</v>
      </c>
      <c r="Y9" s="1">
        <v>900</v>
      </c>
      <c r="Z9" s="1">
        <v>900</v>
      </c>
      <c r="AA9" s="1">
        <v>900</v>
      </c>
      <c r="AB9" s="1">
        <v>900</v>
      </c>
      <c r="AC9" s="1">
        <v>900</v>
      </c>
      <c r="AD9" s="1">
        <v>900</v>
      </c>
      <c r="AE9" s="1">
        <v>900</v>
      </c>
      <c r="AF9" s="1">
        <v>900</v>
      </c>
      <c r="AG9" s="1">
        <v>900</v>
      </c>
      <c r="AH9" s="1">
        <v>900</v>
      </c>
      <c r="AI9" s="1">
        <v>900</v>
      </c>
      <c r="AJ9" s="1">
        <v>900</v>
      </c>
      <c r="AK9" s="1">
        <v>900</v>
      </c>
      <c r="AL9" s="1">
        <v>900</v>
      </c>
      <c r="AM9" s="1">
        <v>900</v>
      </c>
      <c r="AN9" s="1">
        <v>900</v>
      </c>
      <c r="AO9" s="1">
        <v>900</v>
      </c>
      <c r="AP9" s="1">
        <v>900</v>
      </c>
      <c r="AQ9" s="1">
        <v>900</v>
      </c>
      <c r="AR9" s="1">
        <v>900</v>
      </c>
      <c r="AS9" s="1">
        <v>900</v>
      </c>
      <c r="AT9" s="1">
        <v>900</v>
      </c>
      <c r="AU9" s="1">
        <v>900</v>
      </c>
      <c r="AV9" s="1">
        <v>900</v>
      </c>
      <c r="AW9" s="1">
        <v>900</v>
      </c>
      <c r="AX9" s="1">
        <v>900</v>
      </c>
    </row>
    <row r="10" spans="1:50" x14ac:dyDescent="0.2">
      <c r="A10" s="1"/>
      <c r="B10" s="1" t="s">
        <v>12</v>
      </c>
      <c r="C10" s="1">
        <v>584</v>
      </c>
      <c r="D10" s="1">
        <v>483</v>
      </c>
      <c r="E10" s="1">
        <v>432</v>
      </c>
      <c r="F10" s="1">
        <v>409</v>
      </c>
      <c r="G10" s="1">
        <v>491</v>
      </c>
      <c r="H10" s="1">
        <v>620</v>
      </c>
      <c r="I10" s="1">
        <v>660</v>
      </c>
      <c r="J10" s="1">
        <v>575</v>
      </c>
      <c r="K10" s="1">
        <v>447</v>
      </c>
      <c r="L10" s="1">
        <v>561</v>
      </c>
      <c r="M10" s="1">
        <v>500</v>
      </c>
      <c r="N10" s="1">
        <v>500</v>
      </c>
      <c r="O10" s="1">
        <v>500</v>
      </c>
      <c r="P10" s="1">
        <v>500</v>
      </c>
      <c r="Q10" s="1">
        <v>500</v>
      </c>
      <c r="R10" s="1">
        <v>500</v>
      </c>
      <c r="S10" s="1">
        <v>500</v>
      </c>
      <c r="T10" s="1">
        <v>500</v>
      </c>
      <c r="U10" s="1">
        <v>500</v>
      </c>
      <c r="V10" s="1">
        <v>500</v>
      </c>
      <c r="W10" s="1">
        <v>500</v>
      </c>
      <c r="X10" s="1">
        <v>500</v>
      </c>
      <c r="Y10" s="1">
        <v>500</v>
      </c>
      <c r="Z10" s="1">
        <v>500</v>
      </c>
      <c r="AA10" s="1">
        <v>500</v>
      </c>
      <c r="AB10" s="1">
        <v>500</v>
      </c>
      <c r="AC10" s="1">
        <v>500</v>
      </c>
      <c r="AD10" s="1">
        <v>500</v>
      </c>
      <c r="AE10" s="1">
        <v>500</v>
      </c>
      <c r="AF10" s="1">
        <v>500</v>
      </c>
      <c r="AG10" s="1">
        <v>500</v>
      </c>
      <c r="AH10" s="1">
        <v>500</v>
      </c>
      <c r="AI10" s="1">
        <v>500</v>
      </c>
      <c r="AJ10" s="1">
        <v>500</v>
      </c>
      <c r="AK10" s="1">
        <v>500</v>
      </c>
      <c r="AL10" s="1">
        <v>500</v>
      </c>
      <c r="AM10" s="1">
        <v>500</v>
      </c>
      <c r="AN10" s="1">
        <v>500</v>
      </c>
      <c r="AO10" s="1">
        <v>500</v>
      </c>
      <c r="AP10" s="1">
        <v>500</v>
      </c>
      <c r="AQ10" s="1">
        <v>500</v>
      </c>
      <c r="AR10" s="1">
        <v>500</v>
      </c>
      <c r="AS10" s="1">
        <v>500</v>
      </c>
      <c r="AT10" s="1">
        <v>500</v>
      </c>
      <c r="AU10" s="1">
        <v>500</v>
      </c>
      <c r="AV10" s="1">
        <v>500</v>
      </c>
      <c r="AW10" s="1">
        <v>500</v>
      </c>
      <c r="AX10" s="1">
        <v>500</v>
      </c>
    </row>
    <row r="11" spans="1:50" x14ac:dyDescent="0.2">
      <c r="B11" s="4" t="s">
        <v>24</v>
      </c>
      <c r="C11" s="1">
        <v>-32</v>
      </c>
      <c r="D11" s="1">
        <v>-83</v>
      </c>
      <c r="E11" s="1">
        <v>-52</v>
      </c>
      <c r="F11" s="1">
        <v>-188</v>
      </c>
      <c r="G11" s="1">
        <v>37</v>
      </c>
      <c r="H11" s="1">
        <v>-103</v>
      </c>
      <c r="I11" s="1">
        <v>-185</v>
      </c>
      <c r="J11" s="1">
        <v>-528</v>
      </c>
      <c r="K11" s="1">
        <v>-88</v>
      </c>
      <c r="L11" s="1">
        <v>-30</v>
      </c>
      <c r="M11" s="1">
        <v>-120</v>
      </c>
      <c r="N11" s="1">
        <v>-120</v>
      </c>
      <c r="O11" s="1">
        <v>-120</v>
      </c>
      <c r="P11" s="1">
        <v>-120</v>
      </c>
      <c r="Q11" s="1">
        <v>-120</v>
      </c>
      <c r="R11" s="1">
        <v>-120</v>
      </c>
      <c r="S11" s="1">
        <v>-120</v>
      </c>
      <c r="T11" s="1">
        <v>-120</v>
      </c>
      <c r="U11" s="1">
        <v>-120</v>
      </c>
      <c r="V11" s="1">
        <v>-120</v>
      </c>
      <c r="W11" s="1">
        <v>-120</v>
      </c>
      <c r="X11" s="1">
        <v>-120</v>
      </c>
      <c r="Y11" s="1">
        <v>-120</v>
      </c>
      <c r="Z11" s="1">
        <v>-120</v>
      </c>
      <c r="AA11" s="1">
        <v>-120</v>
      </c>
      <c r="AB11" s="1">
        <v>-120</v>
      </c>
      <c r="AC11" s="1">
        <v>-120</v>
      </c>
      <c r="AD11" s="1">
        <v>-120</v>
      </c>
      <c r="AE11" s="1">
        <v>-120</v>
      </c>
      <c r="AF11" s="1">
        <v>-120</v>
      </c>
      <c r="AG11" s="1">
        <v>-120</v>
      </c>
      <c r="AH11" s="1">
        <v>-120</v>
      </c>
      <c r="AI11" s="1">
        <v>-120</v>
      </c>
      <c r="AJ11" s="1">
        <v>-120</v>
      </c>
      <c r="AK11" s="1">
        <v>-120</v>
      </c>
      <c r="AL11" s="1">
        <v>-120</v>
      </c>
      <c r="AM11" s="1">
        <v>-120</v>
      </c>
      <c r="AN11" s="1">
        <v>-120</v>
      </c>
      <c r="AO11" s="1">
        <v>-120</v>
      </c>
      <c r="AP11" s="1">
        <v>-120</v>
      </c>
      <c r="AQ11" s="1">
        <v>-120</v>
      </c>
      <c r="AR11" s="1">
        <v>-120</v>
      </c>
      <c r="AS11" s="1">
        <v>-120</v>
      </c>
      <c r="AT11" s="1">
        <v>-120</v>
      </c>
      <c r="AU11" s="1">
        <v>-120</v>
      </c>
      <c r="AV11" s="1">
        <v>-120</v>
      </c>
      <c r="AW11" s="1">
        <v>-120</v>
      </c>
      <c r="AX11" s="1">
        <v>-120</v>
      </c>
    </row>
    <row r="12" spans="1:50" x14ac:dyDescent="0.2">
      <c r="B12" s="4" t="s">
        <v>26</v>
      </c>
      <c r="C12" s="1">
        <v>258</v>
      </c>
      <c r="D12" s="1">
        <v>92</v>
      </c>
      <c r="E12" s="1">
        <v>120</v>
      </c>
      <c r="F12" s="1">
        <v>107</v>
      </c>
      <c r="G12" s="1">
        <v>94</v>
      </c>
      <c r="H12" s="1">
        <v>228</v>
      </c>
      <c r="I12" s="1">
        <v>59</v>
      </c>
      <c r="J12" s="1">
        <v>27</v>
      </c>
      <c r="K12" s="1">
        <v>121</v>
      </c>
      <c r="L12" s="1">
        <v>59</v>
      </c>
      <c r="M12" s="1">
        <v>100</v>
      </c>
      <c r="N12" s="1">
        <v>100</v>
      </c>
      <c r="O12" s="1">
        <v>100</v>
      </c>
      <c r="P12" s="1">
        <v>100</v>
      </c>
      <c r="Q12" s="1">
        <v>100</v>
      </c>
      <c r="R12" s="1">
        <v>100</v>
      </c>
      <c r="S12" s="1">
        <v>100</v>
      </c>
      <c r="T12" s="1">
        <v>100</v>
      </c>
      <c r="U12" s="1">
        <v>100</v>
      </c>
      <c r="V12" s="1">
        <v>100</v>
      </c>
      <c r="W12" s="1">
        <v>100</v>
      </c>
      <c r="X12" s="1">
        <v>100</v>
      </c>
      <c r="Y12" s="1">
        <v>100</v>
      </c>
      <c r="Z12" s="1">
        <v>100</v>
      </c>
      <c r="AA12" s="1">
        <v>100</v>
      </c>
      <c r="AB12" s="1">
        <v>100</v>
      </c>
      <c r="AC12" s="1">
        <v>100</v>
      </c>
      <c r="AD12" s="1">
        <v>100</v>
      </c>
      <c r="AE12" s="1">
        <v>100</v>
      </c>
      <c r="AF12" s="1">
        <v>100</v>
      </c>
      <c r="AG12" s="1">
        <v>100</v>
      </c>
      <c r="AH12" s="1">
        <v>100</v>
      </c>
      <c r="AI12" s="1">
        <v>100</v>
      </c>
      <c r="AJ12" s="1">
        <v>100</v>
      </c>
      <c r="AK12" s="1">
        <v>100</v>
      </c>
      <c r="AL12" s="1">
        <v>100</v>
      </c>
      <c r="AM12" s="1">
        <v>100</v>
      </c>
      <c r="AN12" s="1">
        <v>100</v>
      </c>
      <c r="AO12" s="1">
        <v>100</v>
      </c>
      <c r="AP12" s="1">
        <v>100</v>
      </c>
      <c r="AQ12" s="1">
        <v>100</v>
      </c>
      <c r="AR12" s="1">
        <v>100</v>
      </c>
      <c r="AS12" s="1">
        <v>100</v>
      </c>
      <c r="AT12" s="1">
        <v>100</v>
      </c>
      <c r="AU12" s="1">
        <v>100</v>
      </c>
      <c r="AV12" s="1">
        <v>100</v>
      </c>
      <c r="AW12" s="1">
        <v>100</v>
      </c>
      <c r="AX12" s="1">
        <v>100</v>
      </c>
    </row>
    <row r="13" spans="1:50" x14ac:dyDescent="0.2">
      <c r="B13" s="4" t="s">
        <v>27</v>
      </c>
      <c r="C13" s="1">
        <f t="shared" ref="C13:K13" si="2">SUM(C7:C12)</f>
        <v>7842</v>
      </c>
      <c r="D13" s="1">
        <f t="shared" si="2"/>
        <v>11024</v>
      </c>
      <c r="E13" s="1">
        <f t="shared" si="2"/>
        <v>6521</v>
      </c>
      <c r="F13" s="1">
        <f t="shared" si="2"/>
        <v>3383</v>
      </c>
      <c r="G13" s="1">
        <f t="shared" si="2"/>
        <v>6100</v>
      </c>
      <c r="H13" s="1">
        <f t="shared" si="2"/>
        <v>5014</v>
      </c>
      <c r="I13" s="1">
        <f t="shared" si="2"/>
        <v>4343</v>
      </c>
      <c r="J13" s="1">
        <f>SUM(J7:J12)</f>
        <v>3719</v>
      </c>
      <c r="K13" s="1">
        <f>SUM(K7:K12)</f>
        <v>3130</v>
      </c>
      <c r="L13" s="1">
        <f>SUM(L7:L12)</f>
        <v>3196</v>
      </c>
      <c r="M13" s="1">
        <f t="shared" ref="M13:AX13" si="3">SUM(M7:M12)</f>
        <v>3269.5</v>
      </c>
      <c r="N13" s="1">
        <f t="shared" si="3"/>
        <v>3439.4500000000007</v>
      </c>
      <c r="O13" s="1">
        <f t="shared" si="3"/>
        <v>3626.3950000000004</v>
      </c>
      <c r="P13" s="1">
        <f t="shared" si="3"/>
        <v>3832.0345000000011</v>
      </c>
      <c r="Q13" s="1">
        <f t="shared" si="3"/>
        <v>4058.2379500000011</v>
      </c>
      <c r="R13" s="1">
        <f t="shared" si="3"/>
        <v>4307.0617450000018</v>
      </c>
      <c r="S13" s="1">
        <f t="shared" si="3"/>
        <v>4580.7679195000019</v>
      </c>
      <c r="T13" s="1">
        <f t="shared" si="3"/>
        <v>4881.8447114500032</v>
      </c>
      <c r="U13" s="1">
        <f t="shared" si="3"/>
        <v>5213.0291825950026</v>
      </c>
      <c r="V13" s="1">
        <f t="shared" si="3"/>
        <v>5577.3321008545036</v>
      </c>
      <c r="W13" s="1">
        <f t="shared" si="3"/>
        <v>5978.0653109399545</v>
      </c>
      <c r="X13" s="1">
        <f t="shared" si="3"/>
        <v>6418.8718420339501</v>
      </c>
      <c r="Y13" s="1">
        <f t="shared" si="3"/>
        <v>6903.7590262373451</v>
      </c>
      <c r="Z13" s="1">
        <f t="shared" si="3"/>
        <v>7437.13492886108</v>
      </c>
      <c r="AA13" s="1">
        <f t="shared" si="3"/>
        <v>8023.8484217471887</v>
      </c>
      <c r="AB13" s="1">
        <f t="shared" si="3"/>
        <v>8669.2332639219094</v>
      </c>
      <c r="AC13" s="1">
        <f t="shared" si="3"/>
        <v>9379.1565903141</v>
      </c>
      <c r="AD13" s="1">
        <f t="shared" si="3"/>
        <v>10160.07224934551</v>
      </c>
      <c r="AE13" s="1">
        <f t="shared" si="3"/>
        <v>11019.079474280063</v>
      </c>
      <c r="AF13" s="1">
        <f t="shared" si="3"/>
        <v>11963.987421708069</v>
      </c>
      <c r="AG13" s="1">
        <f t="shared" si="3"/>
        <v>13003.386163878879</v>
      </c>
      <c r="AH13" s="1">
        <f t="shared" si="3"/>
        <v>14146.724780266766</v>
      </c>
      <c r="AI13" s="1">
        <f t="shared" si="3"/>
        <v>15404.397258293444</v>
      </c>
      <c r="AJ13" s="1">
        <f t="shared" si="3"/>
        <v>16787.83698412279</v>
      </c>
      <c r="AK13" s="1">
        <f t="shared" si="3"/>
        <v>18309.620682535071</v>
      </c>
      <c r="AL13" s="1">
        <f t="shared" si="3"/>
        <v>19983.582750788581</v>
      </c>
      <c r="AM13" s="1">
        <f t="shared" si="3"/>
        <v>21824.94102586744</v>
      </c>
      <c r="AN13" s="1">
        <f t="shared" si="3"/>
        <v>23850.435128454184</v>
      </c>
      <c r="AO13" s="1">
        <f t="shared" si="3"/>
        <v>26078.478641299607</v>
      </c>
      <c r="AP13" s="1">
        <f t="shared" si="3"/>
        <v>28529.326505429573</v>
      </c>
      <c r="AQ13" s="1">
        <f t="shared" si="3"/>
        <v>31225.25915597253</v>
      </c>
      <c r="AR13" s="1">
        <f t="shared" si="3"/>
        <v>34190.785071569786</v>
      </c>
      <c r="AS13" s="1">
        <f t="shared" si="3"/>
        <v>37452.863578726763</v>
      </c>
      <c r="AT13" s="1">
        <f t="shared" si="3"/>
        <v>41041.149936599446</v>
      </c>
      <c r="AU13" s="1">
        <f t="shared" si="3"/>
        <v>44988.2649302594</v>
      </c>
      <c r="AV13" s="1">
        <f t="shared" si="3"/>
        <v>49330.091423285347</v>
      </c>
      <c r="AW13" s="1">
        <f t="shared" si="3"/>
        <v>54106.10056561388</v>
      </c>
      <c r="AX13" s="1">
        <f>SUM(AX7:AX12)</f>
        <v>59359.710622175277</v>
      </c>
    </row>
    <row r="14" spans="1:50" x14ac:dyDescent="0.2">
      <c r="B14" s="4" t="s">
        <v>19</v>
      </c>
      <c r="C14" s="1">
        <f t="shared" ref="C14:K14" si="4">C6-C13</f>
        <v>1407</v>
      </c>
      <c r="D14" s="1">
        <f t="shared" si="4"/>
        <v>-1839</v>
      </c>
      <c r="E14" s="1">
        <f t="shared" si="4"/>
        <v>865</v>
      </c>
      <c r="F14" s="1">
        <f t="shared" si="4"/>
        <v>778</v>
      </c>
      <c r="G14" s="1">
        <f t="shared" si="4"/>
        <v>-3127</v>
      </c>
      <c r="H14" s="1">
        <f t="shared" si="4"/>
        <v>-1996</v>
      </c>
      <c r="I14" s="1">
        <f t="shared" si="4"/>
        <v>-1255</v>
      </c>
      <c r="J14" s="1">
        <f t="shared" si="4"/>
        <v>-567</v>
      </c>
      <c r="K14" s="1">
        <f>K6-K13</f>
        <v>-574</v>
      </c>
      <c r="L14" s="1">
        <f>L6-L13</f>
        <v>-621</v>
      </c>
      <c r="M14" s="1">
        <f t="shared" ref="M14:AX14" si="5">M6-M13</f>
        <v>-436.99999999999955</v>
      </c>
      <c r="N14" s="1">
        <f t="shared" si="5"/>
        <v>-323.69999999999982</v>
      </c>
      <c r="O14" s="1">
        <f t="shared" si="5"/>
        <v>-199.06999999999925</v>
      </c>
      <c r="P14" s="1">
        <f t="shared" si="5"/>
        <v>-61.976999999999407</v>
      </c>
      <c r="Q14" s="1">
        <f t="shared" si="5"/>
        <v>88.82530000000088</v>
      </c>
      <c r="R14" s="1">
        <f t="shared" si="5"/>
        <v>254.7078300000012</v>
      </c>
      <c r="S14" s="1">
        <f t="shared" si="5"/>
        <v>437.17861300000186</v>
      </c>
      <c r="T14" s="1">
        <f t="shared" si="5"/>
        <v>637.8964743000015</v>
      </c>
      <c r="U14" s="1">
        <f t="shared" si="5"/>
        <v>858.68612173000292</v>
      </c>
      <c r="V14" s="1">
        <f t="shared" si="5"/>
        <v>1101.5547339030027</v>
      </c>
      <c r="W14" s="1">
        <f t="shared" si="5"/>
        <v>1368.710207293303</v>
      </c>
      <c r="X14" s="1">
        <f t="shared" si="5"/>
        <v>1662.5812280226337</v>
      </c>
      <c r="Y14" s="1">
        <f t="shared" si="5"/>
        <v>1985.8393508248973</v>
      </c>
      <c r="Z14" s="1">
        <f t="shared" si="5"/>
        <v>2341.4232859073873</v>
      </c>
      <c r="AA14" s="1">
        <f t="shared" si="5"/>
        <v>2732.5656144981258</v>
      </c>
      <c r="AB14" s="1">
        <f t="shared" si="5"/>
        <v>3162.8221759479384</v>
      </c>
      <c r="AC14" s="1">
        <f t="shared" si="5"/>
        <v>3636.1043935427333</v>
      </c>
      <c r="AD14" s="1">
        <f t="shared" si="5"/>
        <v>4156.714832897007</v>
      </c>
      <c r="AE14" s="1">
        <f t="shared" si="5"/>
        <v>4729.3863161867084</v>
      </c>
      <c r="AF14" s="1">
        <f t="shared" si="5"/>
        <v>5359.3249478053804</v>
      </c>
      <c r="AG14" s="1">
        <f t="shared" si="5"/>
        <v>6052.2574425859184</v>
      </c>
      <c r="AH14" s="1">
        <f t="shared" si="5"/>
        <v>6814.4831868445108</v>
      </c>
      <c r="AI14" s="1">
        <f t="shared" si="5"/>
        <v>7652.9315055289626</v>
      </c>
      <c r="AJ14" s="1">
        <f t="shared" si="5"/>
        <v>8575.2246560818603</v>
      </c>
      <c r="AK14" s="1">
        <f t="shared" si="5"/>
        <v>9589.7471216900485</v>
      </c>
      <c r="AL14" s="1">
        <f t="shared" si="5"/>
        <v>10705.721833859054</v>
      </c>
      <c r="AM14" s="1">
        <f t="shared" si="5"/>
        <v>11933.29401724496</v>
      </c>
      <c r="AN14" s="1">
        <f t="shared" si="5"/>
        <v>13283.623418969459</v>
      </c>
      <c r="AO14" s="1">
        <f t="shared" si="5"/>
        <v>14768.985760866406</v>
      </c>
      <c r="AP14" s="1">
        <f t="shared" si="5"/>
        <v>16402.884336953048</v>
      </c>
      <c r="AQ14" s="1">
        <f t="shared" si="5"/>
        <v>18200.172770648354</v>
      </c>
      <c r="AR14" s="1">
        <f t="shared" si="5"/>
        <v>20177.190047713193</v>
      </c>
      <c r="AS14" s="1">
        <f t="shared" si="5"/>
        <v>22351.909052484516</v>
      </c>
      <c r="AT14" s="1">
        <f t="shared" si="5"/>
        <v>24744.099957732971</v>
      </c>
      <c r="AU14" s="1">
        <f t="shared" si="5"/>
        <v>27375.509953506269</v>
      </c>
      <c r="AV14" s="1">
        <f t="shared" si="5"/>
        <v>30270.060948856895</v>
      </c>
      <c r="AW14" s="1">
        <f t="shared" si="5"/>
        <v>33454.067043742594</v>
      </c>
      <c r="AX14" s="1">
        <f>AX6-AX13</f>
        <v>36956.473748116856</v>
      </c>
    </row>
    <row r="16" spans="1:50" x14ac:dyDescent="0.2">
      <c r="B16" s="8" t="s">
        <v>14</v>
      </c>
      <c r="C16" s="8">
        <v>7.53</v>
      </c>
      <c r="D16" s="8">
        <v>-103.27</v>
      </c>
      <c r="E16" s="8">
        <v>4.33</v>
      </c>
      <c r="F16" s="8">
        <v>4.72</v>
      </c>
      <c r="G16" s="8">
        <v>-4.76</v>
      </c>
      <c r="H16" s="8">
        <v>-31.74</v>
      </c>
      <c r="I16" s="8">
        <v>34.869999999999997</v>
      </c>
      <c r="J16" s="8">
        <v>9.4</v>
      </c>
      <c r="K16" s="8">
        <v>10.54</v>
      </c>
      <c r="L16" s="8">
        <v>13.14</v>
      </c>
    </row>
    <row r="19" spans="2:15" x14ac:dyDescent="0.2">
      <c r="N19" s="1" t="s">
        <v>22</v>
      </c>
      <c r="O19" s="9">
        <v>1.1000000000000001</v>
      </c>
    </row>
    <row r="20" spans="2:15" x14ac:dyDescent="0.2">
      <c r="B20" s="4" t="s">
        <v>3</v>
      </c>
      <c r="C20" s="1">
        <v>3243</v>
      </c>
      <c r="D20" s="1">
        <v>2749</v>
      </c>
      <c r="E20" s="1">
        <v>2679</v>
      </c>
      <c r="F20" s="1">
        <v>3518</v>
      </c>
      <c r="G20" s="1">
        <v>2985</v>
      </c>
      <c r="H20" s="1">
        <v>2711</v>
      </c>
      <c r="I20" s="1">
        <v>2348</v>
      </c>
      <c r="J20" s="1">
        <v>1560</v>
      </c>
      <c r="K20" s="1">
        <v>1412</v>
      </c>
      <c r="L20" s="1">
        <v>991</v>
      </c>
      <c r="N20" s="1" t="s">
        <v>15</v>
      </c>
      <c r="O20" s="9">
        <v>0.1</v>
      </c>
    </row>
    <row r="21" spans="2:15" x14ac:dyDescent="0.2">
      <c r="N21" s="1" t="s">
        <v>16</v>
      </c>
    </row>
    <row r="22" spans="2:15" x14ac:dyDescent="0.2">
      <c r="N22" s="1" t="s">
        <v>17</v>
      </c>
      <c r="O22" s="1">
        <f>NPV(O20,M14:AX14)+(Main!K6/1000000)-(Main!K7/1000000)</f>
        <v>17914.737350106992</v>
      </c>
    </row>
    <row r="23" spans="2:15" x14ac:dyDescent="0.2">
      <c r="N23" s="1" t="s">
        <v>18</v>
      </c>
      <c r="O23" s="1">
        <f>O22/(Main!K4/1000000)</f>
        <v>24.478771272155036</v>
      </c>
    </row>
    <row r="24" spans="2:15" x14ac:dyDescent="0.2">
      <c r="B24" s="4" t="s">
        <v>20</v>
      </c>
      <c r="D24" s="9">
        <f t="shared" ref="D24:K24" si="6">D6/C6-1</f>
        <v>-6.9196669910260855E-3</v>
      </c>
      <c r="E24" s="9">
        <f t="shared" si="6"/>
        <v>-0.1958628198149156</v>
      </c>
      <c r="F24" s="9">
        <f t="shared" si="6"/>
        <v>-0.43663688058489036</v>
      </c>
      <c r="G24" s="9">
        <f t="shared" si="6"/>
        <v>-0.28550829127613553</v>
      </c>
      <c r="H24" s="9">
        <f t="shared" si="6"/>
        <v>1.5136226034308864E-2</v>
      </c>
      <c r="I24" s="9">
        <f t="shared" si="6"/>
        <v>2.3194168323392939E-2</v>
      </c>
      <c r="J24" s="9">
        <f t="shared" si="6"/>
        <v>2.0725388601036343E-2</v>
      </c>
      <c r="K24" s="9">
        <f>K6/J6-1</f>
        <v>-0.18908629441624369</v>
      </c>
      <c r="L24" s="9">
        <f>L6/K6-1</f>
        <v>7.4334898278560768E-3</v>
      </c>
    </row>
    <row r="25" spans="2:15" x14ac:dyDescent="0.2">
      <c r="B25" s="4" t="s">
        <v>28</v>
      </c>
      <c r="D25" s="9">
        <f t="shared" ref="D25:K25" si="7">D14/C14-1</f>
        <v>-2.3070362473347545</v>
      </c>
      <c r="E25" s="9">
        <f t="shared" si="7"/>
        <v>-1.4703643284393693</v>
      </c>
      <c r="F25" s="9">
        <f t="shared" si="7"/>
        <v>-0.10057803468208093</v>
      </c>
      <c r="G25" s="9">
        <f t="shared" si="7"/>
        <v>-5.0192802056555266</v>
      </c>
      <c r="H25" s="9">
        <f t="shared" si="7"/>
        <v>-0.36168851934761748</v>
      </c>
      <c r="I25" s="9">
        <f t="shared" si="7"/>
        <v>-0.37124248496993983</v>
      </c>
      <c r="J25" s="9">
        <f t="shared" si="7"/>
        <v>-0.54820717131474106</v>
      </c>
      <c r="K25" s="9">
        <f t="shared" si="7"/>
        <v>1.2345679012345734E-2</v>
      </c>
      <c r="L25" s="9">
        <f>L14/K14-1</f>
        <v>8.1881533101045401E-2</v>
      </c>
    </row>
    <row r="27" spans="2:15" x14ac:dyDescent="0.2">
      <c r="C27" s="9">
        <f t="shared" ref="C27:K27" si="8">C7/C6</f>
        <v>0.60147042923559302</v>
      </c>
      <c r="D27" s="9">
        <f t="shared" si="8"/>
        <v>0.55525313010342947</v>
      </c>
      <c r="E27" s="9">
        <f t="shared" si="8"/>
        <v>0.4000812347684809</v>
      </c>
      <c r="F27" s="9">
        <f t="shared" si="8"/>
        <v>0.45686133141071855</v>
      </c>
      <c r="G27" s="9">
        <f t="shared" si="8"/>
        <v>0.467204843592331</v>
      </c>
      <c r="H27" s="9">
        <f t="shared" si="8"/>
        <v>0.59609012591119948</v>
      </c>
      <c r="I27" s="9">
        <f t="shared" si="8"/>
        <v>0.69300518134715028</v>
      </c>
      <c r="J27" s="9">
        <f t="shared" si="8"/>
        <v>0.63451776649746194</v>
      </c>
      <c r="K27" s="9">
        <f t="shared" si="8"/>
        <v>0.65688575899843504</v>
      </c>
      <c r="L27" s="9">
        <f>L7/L6</f>
        <v>0.65203883495145631</v>
      </c>
    </row>
  </sheetData>
  <hyperlinks>
    <hyperlink ref="A1" location="Main!A1" display="Main" xr:uid="{F088E203-3842-3746-B3E1-5859FF81492A}"/>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2023-03-26T16:30:53Z</dcterms:created>
  <dcterms:modified xsi:type="dcterms:W3CDTF">2023-03-28T14:23:36Z</dcterms:modified>
</cp:coreProperties>
</file>