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5BD146A0-152A-D046-802F-5921E6B1E9DA}" xr6:coauthVersionLast="47" xr6:coauthVersionMax="47" xr10:uidLastSave="{00000000-0000-0000-0000-000000000000}"/>
  <bookViews>
    <workbookView xWindow="4060" yWindow="3680" windowWidth="30500" windowHeight="15920" activeTab="1" xr2:uid="{048A3E4D-6085-CC41-BA31-48510423F374}"/>
  </bookViews>
  <sheets>
    <sheet name="Main" sheetId="2" r:id="rId1"/>
    <sheet name="Model" sheetId="1"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 l="1"/>
  <c r="E6" i="1"/>
  <c r="F10" i="1"/>
  <c r="F11" i="1" s="1"/>
  <c r="F13" i="1" s="1"/>
  <c r="F17" i="1" s="1"/>
  <c r="F20" i="1" s="1"/>
  <c r="F22" i="1" s="1"/>
  <c r="F6" i="1"/>
  <c r="K4" i="2" a="1"/>
  <c r="K4" i="2" s="1"/>
  <c r="K3" i="2" a="1"/>
  <c r="K3" i="2" s="1"/>
  <c r="K5" i="2" l="1"/>
  <c r="K8" i="2" s="1"/>
  <c r="E11" i="1"/>
  <c r="E13" i="1" s="1"/>
  <c r="E17" i="1" s="1"/>
  <c r="E20" i="1" s="1"/>
  <c r="E22" i="1" s="1"/>
  <c r="F2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<sst xmlns="http://schemas.openxmlformats.org/spreadsheetml/2006/main" count="33" uniqueCount="33">
  <si>
    <t>Price</t>
  </si>
  <si>
    <t>S/O</t>
  </si>
  <si>
    <t>MC</t>
  </si>
  <si>
    <t>Cash</t>
  </si>
  <si>
    <t>Debt</t>
  </si>
  <si>
    <t>EV</t>
  </si>
  <si>
    <t>Main</t>
  </si>
  <si>
    <t>Product Revenue</t>
  </si>
  <si>
    <t>Service and Other Revenue</t>
  </si>
  <si>
    <t>Revenue</t>
  </si>
  <si>
    <t>In thousands</t>
  </si>
  <si>
    <t>Cost of revenue</t>
  </si>
  <si>
    <t>Gross Profit</t>
  </si>
  <si>
    <t>R&amp;D</t>
  </si>
  <si>
    <t>S&amp;M</t>
  </si>
  <si>
    <t>SG&amp;A</t>
  </si>
  <si>
    <t>Operating Income</t>
  </si>
  <si>
    <t>Other expenses</t>
  </si>
  <si>
    <t>Interest Expense</t>
  </si>
  <si>
    <t>Shares</t>
  </si>
  <si>
    <t>EPS</t>
  </si>
  <si>
    <t>Biologics and Drug Delivery</t>
  </si>
  <si>
    <t>Equipment and Software</t>
  </si>
  <si>
    <t>Neurosurgery Navigation</t>
  </si>
  <si>
    <t>Software Licence</t>
  </si>
  <si>
    <t>Navigation Services</t>
  </si>
  <si>
    <t>Services</t>
  </si>
  <si>
    <t>Revenue Y/Y</t>
  </si>
  <si>
    <t>Net Income</t>
  </si>
  <si>
    <t>Discount</t>
  </si>
  <si>
    <t>Terminal</t>
  </si>
  <si>
    <t>NPV</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</si>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</sst>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164" fontId="0" fillId="0" borderId="0" xfId="0" applyNumberFormat="1"/>
    <xf numFmtId="3" fontId="0" fillId="0" borderId="0" xfId="0" applyNumberFormat="1"/>
    <xf numFmtId="3" fontId="0" fillId="0" borderId="0" xfId="0" applyNumberFormat="1" applyAlignment="1">
      <alignment wrapText="1"/>
    </xf>
    <xf numFmtId="4" fontId="0" fillId="0" borderId="0" xfId="0" applyNumberFormat="1"/>
    <xf numFmtId="0" fontId="0" fillId="0" borderId="0" xfId="0" applyNumberFormat="1"/>
    <xf numFmtId="3" fontId="2" fillId="0" borderId="0" xfId="0" applyNumberFormat="1" applyFont="1"/>
    <xf numFmtId="0" fontId="3" fillId="0" borderId="0" xfId="2" applyNumberFormat="1"/>
    <xf numFmtId="9" fontId="0" fillId="0" borderId="0" xfId="1" applyFont="1"/>
    <xf numFmtId="10" fontId="0" fillId="0" borderId="0" xfId="1" applyNumberFormat="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https://www.bing.com/financeapi/forcetrigger?t=a2oy6h&amp;q=XNAS%3aCLPT&amp;form=skydnc</v>
    <v>Learn more on Bing</v>
  </rv>
  <rv s="1">
    <v>0</v>
    <v>CLEARPOINT NEURO, INC. (XNAS:CLPT)</v>
    <v>2</v>
    <v>3</v>
    <v>Finance</v>
    <v>4</v>
    <v>en-GB</v>
    <v>a2oy6h</v>
    <v>268435456</v>
    <v>1</v>
    <v>Powered by Refinitiv</v>
    <v>16.96</v>
    <v>7</v>
    <v>1.1698</v>
    <v>-0.05</v>
    <v>-6.5700000000000003E-3</v>
    <v>USD</v>
    <v>ClearPoint Neuro, Inc. is a medical device company that develops platforms for performing minimally invasive surgical procedures in the brain under direct, intra-procedural magnetic resonance imaging (MRI) guidance. The Company’s product platforms include SmartFlow Cannula and ClearPoint Navigation System Software. The SmartFlow Cannula is being utilized in approved combination product clinical and preclinical studies by pharmaceutical companies and academic research customers for various research and clinical trials in connection with delivery of therapeutic agents. The ClearPoint Navigation System Software is a software for surgical planning, navigation to target, and device delivery. The Company’s software and MRI-compatible workstation coordinate with the scanner to effectively utilize intraprocedural MR images. This provides real-time navigational instruction for the neurosurgeon to reach the desired anatomical target with a high degree of precision.</v>
    <v>108</v>
    <v>Nasdaq Stock Market</v>
    <v>XNAS</v>
    <v>XNAS</v>
    <v>120 S. SIERRA AVENUE, SUITE 100, SOLANA BEACH, CA, 92075 US</v>
    <v>7.81</v>
    <v>Healthcare Equipment &amp; Supplies</v>
    <v>Stock</v>
    <v>45001.833389571097</v>
    <v>0</v>
    <v>7.38</v>
    <v>187276700</v>
    <v>CLEARPOINT NEURO, INC.</v>
    <v>CLEARPOINT NEURO, INC.</v>
    <v>7.52</v>
    <v>0</v>
    <v>7.61</v>
    <v>7.56</v>
    <v>24609280</v>
    <v>CLPT</v>
    <v>CLEARPOINT NEURO, INC. (XNAS:CLPT)</v>
    <v>77459</v>
    <v>71498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982C-FE15-D148-BF3C-530B780E313E}">
  <dimension ref="A1:K8"/>
  <sheetViews>
    <sheetView workbookViewId="0">
      <selection activeCell="K9" sqref="K9"/>
    </sheetView>
  </sheetViews>
  <sheetFormatPr baseColWidth="10" defaultRowHeight="16" x14ac:dyDescent="0.2"/>
  <cols>
    <col min="11" max="11" width="11.1640625" bestFit="1" customWidth="1"/>
  </cols>
  <sheetData>
    <row r="1" spans="1:11" x14ac:dyDescent="0.2">
      <c r="A1" t="e" vm="1">
        <v>#VALUE!</v>
      </c>
    </row>
    <row r="3" spans="1:11" x14ac:dyDescent="0.2">
      <c r="J3" t="s">
        <v>0</v>
      </c>
      <c r="K3" s="1" cm="1">
        <f t="array" ref="K3">_FV(A1,"Price")</f>
        <v>7.56</v>
      </c>
    </row>
    <row r="4" spans="1:11" x14ac:dyDescent="0.2">
      <c r="J4" t="s">
        <v>1</v>
      </c>
      <c r="K4" s="2" cm="1">
        <f t="array" ref="K4">_FV(A1,"Shares outstanding",TRUE)</f>
        <v>24609280</v>
      </c>
    </row>
    <row r="5" spans="1:11" x14ac:dyDescent="0.2">
      <c r="J5" t="s">
        <v>2</v>
      </c>
      <c r="K5" s="2">
        <f>K3*K4</f>
        <v>186046156.79999998</v>
      </c>
    </row>
    <row r="6" spans="1:11" x14ac:dyDescent="0.2">
      <c r="J6" t="s">
        <v>3</v>
      </c>
      <c r="K6" s="3">
        <v>27615000</v>
      </c>
    </row>
    <row r="7" spans="1:11" x14ac:dyDescent="0.2">
      <c r="J7" t="s">
        <v>4</v>
      </c>
      <c r="K7" s="2"/>
    </row>
    <row r="8" spans="1:11" x14ac:dyDescent="0.2">
      <c r="J8" t="s">
        <v>5</v>
      </c>
      <c r="K8" s="2">
        <f>K5+K7-K6</f>
        <v>158431156.79999998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2A12-D169-DD42-BB96-B6E95C3C2621}">
  <dimension ref="A1:AH29"/>
  <sheetViews>
    <sheetView tabSelected="1" workbookViewId="0">
      <pane xSplit="2" ySplit="2" topLeftCell="C7" activePane="bottomRight" state="frozen"/>
      <selection pane="topRight" activeCell="C1" sqref="C1"/>
      <selection pane="bottomLeft" activeCell="A3" sqref="A3"/>
      <selection pane="bottomRight" activeCell="B16" sqref="B16"/>
    </sheetView>
  </sheetViews>
  <sheetFormatPr baseColWidth="10" defaultRowHeight="16" x14ac:dyDescent="0.2"/>
  <cols>
    <col min="1" max="1" width="5.33203125" style="2" bestFit="1" customWidth="1"/>
    <col min="2" max="2" width="23.5" style="2" bestFit="1" customWidth="1"/>
    <col min="3" max="16384" width="10.83203125" style="2"/>
  </cols>
  <sheetData>
    <row r="1" spans="1:34" s="5" customFormat="1" x14ac:dyDescent="0.2">
      <c r="A1" s="7" t="s">
        <v>6</v>
      </c>
      <c r="B1" s="5" t="s">
        <v>10</v>
      </c>
    </row>
    <row r="2" spans="1:34" s="5" customFormat="1" x14ac:dyDescent="0.2">
      <c r="C2" s="5">
        <v>2019</v>
      </c>
      <c r="D2" s="5">
        <v>2020</v>
      </c>
      <c r="E2" s="5">
        <v>2021</v>
      </c>
      <c r="F2" s="5">
        <v>2022</v>
      </c>
      <c r="G2" s="5">
        <v>2023</v>
      </c>
      <c r="H2" s="5">
        <v>2024</v>
      </c>
      <c r="I2" s="5">
        <v>2025</v>
      </c>
      <c r="J2" s="5">
        <v>2026</v>
      </c>
      <c r="K2" s="5">
        <v>2027</v>
      </c>
      <c r="L2" s="5">
        <v>2028</v>
      </c>
      <c r="M2" s="5">
        <v>2029</v>
      </c>
      <c r="N2" s="5">
        <v>2030</v>
      </c>
      <c r="O2" s="5">
        <v>2031</v>
      </c>
      <c r="P2" s="5">
        <v>2032</v>
      </c>
      <c r="Q2" s="5">
        <v>2033</v>
      </c>
      <c r="R2" s="5">
        <v>2034</v>
      </c>
      <c r="S2" s="5">
        <v>2035</v>
      </c>
      <c r="T2" s="5">
        <v>2036</v>
      </c>
      <c r="U2" s="5">
        <v>2037</v>
      </c>
      <c r="V2" s="5">
        <v>2038</v>
      </c>
      <c r="W2" s="5">
        <v>2039</v>
      </c>
      <c r="X2" s="5">
        <v>2040</v>
      </c>
      <c r="Y2" s="5">
        <v>2041</v>
      </c>
      <c r="Z2" s="5">
        <v>2042</v>
      </c>
      <c r="AA2" s="5">
        <v>2043</v>
      </c>
      <c r="AB2" s="5">
        <v>2044</v>
      </c>
      <c r="AC2" s="5">
        <v>2045</v>
      </c>
      <c r="AD2" s="5">
        <v>2046</v>
      </c>
      <c r="AE2" s="5">
        <v>2047</v>
      </c>
      <c r="AF2" s="5">
        <v>2048</v>
      </c>
      <c r="AG2" s="5">
        <v>2049</v>
      </c>
      <c r="AH2" s="5">
        <v>2050</v>
      </c>
    </row>
    <row r="3" spans="1:34" x14ac:dyDescent="0.2">
      <c r="B3" s="2" t="s">
        <v>23</v>
      </c>
      <c r="E3" s="2">
        <v>7696</v>
      </c>
      <c r="F3" s="2">
        <v>7587</v>
      </c>
    </row>
    <row r="4" spans="1:34" x14ac:dyDescent="0.2">
      <c r="B4" s="2" t="s">
        <v>21</v>
      </c>
      <c r="E4" s="2">
        <v>3353</v>
      </c>
      <c r="F4" s="2">
        <v>3690</v>
      </c>
    </row>
    <row r="5" spans="1:34" x14ac:dyDescent="0.2">
      <c r="B5" s="2" t="s">
        <v>22</v>
      </c>
      <c r="E5" s="2">
        <v>864</v>
      </c>
      <c r="F5" s="2">
        <v>1512</v>
      </c>
    </row>
    <row r="6" spans="1:34" x14ac:dyDescent="0.2">
      <c r="B6" s="2" t="s">
        <v>7</v>
      </c>
      <c r="E6" s="2">
        <f>SUM(E3:E5)</f>
        <v>11913</v>
      </c>
      <c r="F6" s="2">
        <f>SUM(F3:F5)</f>
        <v>12789</v>
      </c>
    </row>
    <row r="7" spans="1:34" x14ac:dyDescent="0.2">
      <c r="B7" s="2" t="s">
        <v>25</v>
      </c>
      <c r="E7" s="2">
        <v>375</v>
      </c>
      <c r="F7" s="2">
        <v>1537</v>
      </c>
    </row>
    <row r="8" spans="1:34" x14ac:dyDescent="0.2">
      <c r="B8" s="2" t="s">
        <v>24</v>
      </c>
      <c r="E8" s="2">
        <v>3442</v>
      </c>
      <c r="F8" s="2">
        <v>5430</v>
      </c>
    </row>
    <row r="9" spans="1:34" x14ac:dyDescent="0.2">
      <c r="B9" s="2" t="s">
        <v>26</v>
      </c>
      <c r="E9" s="2">
        <v>569</v>
      </c>
      <c r="F9" s="2">
        <v>795</v>
      </c>
    </row>
    <row r="10" spans="1:34" x14ac:dyDescent="0.2">
      <c r="B10" s="2" t="s">
        <v>8</v>
      </c>
      <c r="E10" s="2">
        <f>SUM(E7:E9)</f>
        <v>4386</v>
      </c>
      <c r="F10" s="2">
        <f>SUM(F7:F9)</f>
        <v>7762</v>
      </c>
    </row>
    <row r="11" spans="1:34" s="6" customFormat="1" x14ac:dyDescent="0.2">
      <c r="B11" s="6" t="s">
        <v>9</v>
      </c>
      <c r="E11" s="6">
        <f>SUM(E10,E6)</f>
        <v>16299</v>
      </c>
      <c r="F11" s="6">
        <f>SUM(F10,F6)</f>
        <v>20551</v>
      </c>
    </row>
    <row r="12" spans="1:34" x14ac:dyDescent="0.2">
      <c r="B12" s="2" t="s">
        <v>11</v>
      </c>
      <c r="E12" s="2">
        <v>5176</v>
      </c>
      <c r="F12" s="2">
        <v>7020</v>
      </c>
    </row>
    <row r="13" spans="1:34" x14ac:dyDescent="0.2">
      <c r="B13" s="2" t="s">
        <v>12</v>
      </c>
      <c r="E13" s="2">
        <f>E11-E12</f>
        <v>11123</v>
      </c>
      <c r="F13" s="2">
        <f>F11-F12</f>
        <v>13531</v>
      </c>
    </row>
    <row r="14" spans="1:34" x14ac:dyDescent="0.2">
      <c r="B14" s="2" t="s">
        <v>13</v>
      </c>
      <c r="E14" s="2">
        <v>9281</v>
      </c>
      <c r="F14" s="2">
        <v>10894</v>
      </c>
    </row>
    <row r="15" spans="1:34" x14ac:dyDescent="0.2">
      <c r="B15" s="2" t="s">
        <v>14</v>
      </c>
      <c r="E15" s="2">
        <v>7217</v>
      </c>
      <c r="F15" s="2">
        <v>9358</v>
      </c>
    </row>
    <row r="16" spans="1:34" x14ac:dyDescent="0.2">
      <c r="B16" s="2" t="s">
        <v>15</v>
      </c>
      <c r="E16" s="2">
        <v>7999</v>
      </c>
      <c r="F16" s="2">
        <v>9611</v>
      </c>
    </row>
    <row r="17" spans="2:13" x14ac:dyDescent="0.2">
      <c r="B17" s="2" t="s">
        <v>16</v>
      </c>
      <c r="E17" s="2">
        <f>E13-SUM(E14:E16)</f>
        <v>-13374</v>
      </c>
      <c r="F17" s="2">
        <f>F13-SUM(F14:F16)</f>
        <v>-16332</v>
      </c>
    </row>
    <row r="18" spans="2:13" x14ac:dyDescent="0.2">
      <c r="B18" s="2" t="s">
        <v>17</v>
      </c>
      <c r="E18" s="2">
        <v>-63</v>
      </c>
      <c r="F18" s="2">
        <v>-22</v>
      </c>
    </row>
    <row r="19" spans="2:13" x14ac:dyDescent="0.2">
      <c r="B19" s="2" t="s">
        <v>18</v>
      </c>
      <c r="E19" s="2">
        <v>-973</v>
      </c>
      <c r="F19" s="2">
        <v>-81</v>
      </c>
    </row>
    <row r="20" spans="2:13" x14ac:dyDescent="0.2">
      <c r="B20" s="2" t="s">
        <v>28</v>
      </c>
      <c r="E20" s="2">
        <f>E17+SUM(E18:E19)</f>
        <v>-14410</v>
      </c>
      <c r="F20" s="2">
        <f>F17+SUM(F18:F19)</f>
        <v>-16435</v>
      </c>
    </row>
    <row r="21" spans="2:13" x14ac:dyDescent="0.2">
      <c r="B21" s="2" t="s">
        <v>19</v>
      </c>
      <c r="E21" s="3">
        <v>20734.236000000001</v>
      </c>
      <c r="F21" s="2">
        <v>24181.853999999999</v>
      </c>
    </row>
    <row r="22" spans="2:13" x14ac:dyDescent="0.2">
      <c r="B22" s="2" t="s">
        <v>20</v>
      </c>
      <c r="E22" s="4">
        <f>E20/E21</f>
        <v>-0.69498581958843331</v>
      </c>
      <c r="F22" s="4">
        <f>F20/F21</f>
        <v>-0.67964185045530423</v>
      </c>
    </row>
    <row r="26" spans="2:13" x14ac:dyDescent="0.2">
      <c r="B26" s="2" t="s">
        <v>27</v>
      </c>
      <c r="F26" s="9">
        <f>F11/E11-1</f>
        <v>0.26087490030063187</v>
      </c>
      <c r="L26" s="2" t="s">
        <v>29</v>
      </c>
      <c r="M26" s="8">
        <v>0.1</v>
      </c>
    </row>
    <row r="27" spans="2:13" x14ac:dyDescent="0.2">
      <c r="L27" s="2" t="s">
        <v>30</v>
      </c>
    </row>
    <row r="28" spans="2:13" x14ac:dyDescent="0.2">
      <c r="L28" s="2" t="s">
        <v>31</v>
      </c>
    </row>
    <row r="29" spans="2:13" x14ac:dyDescent="0.2">
      <c r="L29" s="2" t="s">
        <v>32</v>
      </c>
    </row>
  </sheetData>
  <hyperlinks>
    <hyperlink ref="A1" location="Main!A1" display="Main" xr:uid="{AD23C95E-1E1F-814F-9FB9-1CC70C28D8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2023-03-17T00:55:13Z</dcterms:created>
  <dcterms:modified xsi:type="dcterms:W3CDTF">2023-03-17T13:56:29Z</dcterms:modified>
</cp:coreProperties>
</file>