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310689A5-8389-734B-A04C-C6DFEF47B126}" xr6:coauthVersionLast="47" xr6:coauthVersionMax="47" xr10:uidLastSave="{00000000-0000-0000-0000-000000000000}"/>
  <bookViews>
    <workbookView xWindow="3660" yWindow="2120" windowWidth="30720" windowHeight="18500" activeTab="3" xr2:uid="{E3C3ACD7-56BB-9140-8892-6357A8C8C7CE}"/>
  </bookViews>
  <sheets>
    <sheet name="Main" sheetId="1" r:id="rId1"/>
    <sheet name="Info" sheetId="2" r:id="rId2"/>
    <sheet name="Model Q" sheetId="3" r:id="rId3"/>
    <sheet name="Model K" sheetId="5" r:id="rId4"/>
    <sheet name="Team"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3" i="5" l="1"/>
  <c r="G7" i="5"/>
  <c r="F20" i="2" a="1"/>
  <c r="F20" i="2" s="1"/>
  <c r="F19" i="2" a="1"/>
  <c r="F19" i="2" s="1"/>
  <c r="F17" i="2" a="1"/>
  <c r="F17" i="2" s="1"/>
  <c r="F8" i="2" a="1"/>
  <c r="F8" i="2" s="1"/>
  <c r="F7" i="2" a="1"/>
  <c r="F7" i="2" s="1"/>
  <c r="F5" i="1" a="1"/>
  <c r="F5" i="1" s="1"/>
  <c r="F7" i="1" s="1"/>
  <c r="F10" i="1" s="1"/>
  <c r="F18"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<sst xmlns="http://schemas.openxmlformats.org/spreadsheetml/2006/main" count="49" uniqueCount="45">
  <si>
    <t>General Information</t>
  </si>
  <si>
    <t>Company Name</t>
  </si>
  <si>
    <t>Ticker</t>
  </si>
  <si>
    <t>Stock Exchange</t>
  </si>
  <si>
    <t>Fiscal Year Ending</t>
  </si>
  <si>
    <t>Moody's Corporate Rating</t>
  </si>
  <si>
    <t>S&amp;P Corporate Rating</t>
  </si>
  <si>
    <t>Predicted Beta</t>
  </si>
  <si>
    <t>Marginal Tax Rate</t>
  </si>
  <si>
    <t>P</t>
  </si>
  <si>
    <t>S/O</t>
  </si>
  <si>
    <t>MC</t>
  </si>
  <si>
    <t>Cash</t>
  </si>
  <si>
    <t>Debt</t>
  </si>
  <si>
    <t>EV</t>
  </si>
  <si>
    <t>Selected Market Data</t>
  </si>
  <si>
    <t>Current Price</t>
  </si>
  <si>
    <t>52-Week High Price</t>
  </si>
  <si>
    <t>52-Week Low Price</t>
  </si>
  <si>
    <t>Dividend Per Share</t>
  </si>
  <si>
    <t>NYSE</t>
  </si>
  <si>
    <t>-</t>
  </si>
  <si>
    <t>Fully Diluted Shares Outstanding</t>
  </si>
  <si>
    <t>Plus: Total Debt</t>
  </si>
  <si>
    <t>Plus: Preferred Stock</t>
  </si>
  <si>
    <t>Plus: Noncontrolling Interest</t>
  </si>
  <si>
    <t>Less: Cash and Cash Equivalents</t>
  </si>
  <si>
    <t>% of 52-week High</t>
  </si>
  <si>
    <t>Enterprise Value</t>
  </si>
  <si>
    <t>Equity Value</t>
  </si>
  <si>
    <t>Trading Multiples</t>
  </si>
  <si>
    <t>Reported Income Statement</t>
  </si>
  <si>
    <t>Energy Fuels Inc. (NYSE: UUUU)</t>
  </si>
  <si>
    <t>Revenue</t>
  </si>
  <si>
    <t>Costs</t>
  </si>
  <si>
    <t>Gross Profit</t>
  </si>
  <si>
    <t>Alternate Feed Materials processing and other</t>
  </si>
  <si>
    <t>Uranium Concentrates</t>
  </si>
  <si>
    <t>Vanadium Concentrates</t>
  </si>
  <si>
    <t>Rare Earth Concentrates</t>
  </si>
  <si>
    <t>Costs and expenses applicable to Rare Earth concentrates</t>
  </si>
  <si>
    <t>Costs and expenses applicable to Vanadium concentrates</t>
  </si>
  <si>
    <t>Costs and expenses applicable to Uranium concentrates</t>
  </si>
  <si>
    <t>Costs and expenses applicable to Alternate Feed Materials and other</t>
  </si>
  <si>
    <t>Underutilized capacity production costs applicable to Rare Earth concentrates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</si>
</sst>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00_);_([$$-409]* \(#,##0.00\);_([$$-409]* &quot;-&quot;??_);_(@_)"/>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1" fillId="0" borderId="0" xfId="0" applyFont="1"/>
    <xf numFmtId="3" fontId="0" fillId="0" borderId="0" xfId="0" applyNumberFormat="1"/>
    <xf numFmtId="4" fontId="0" fillId="0" borderId="0" xfId="0" applyNumberFormat="1"/>
    <xf numFmtId="0" fontId="0" fillId="0" borderId="0" xfId="0" applyAlignment="1">
      <alignment horizontal="right" vertical="center"/>
    </xf>
    <xf numFmtId="166" fontId="0" fillId="0" borderId="0" xfId="0" applyNumberFormat="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9" fontId="0" fillId="0" borderId="0" xfId="1" applyNumberFormat="1" applyFont="1" applyAlignment="1">
      <alignment horizontal="right"/>
    </xf>
    <xf numFmtId="3" fontId="0" fillId="0" borderId="0" xfId="0" applyNumberFormat="1" applyAlignment="1">
      <alignment horizontal="center"/>
    </xf>
    <xf numFmtId="3" fontId="0" fillId="0" borderId="0" xfId="0" applyNumberFormat="1" applyAlignment="1">
      <alignment horizontal="center" vertical="center"/>
    </xf>
    <xf numFmtId="1" fontId="0" fillId="0" borderId="0" xfId="0" applyNumberForma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https://www.bing.com/financeapi/forcetrigger?t=a255dm&amp;q=XNYS%3aUUUU&amp;form=skydnc</v>
    <v>Learn more on Bing</v>
  </rv>
  <rv s="1">
    <v>0</v>
    <v>Energy Fuels Inc. (XNYS:UUUU)</v>
    <v>2</v>
    <v>3</v>
    <v>Finance</v>
    <v>4</v>
    <v>en-GB</v>
    <v>a255dm</v>
    <v>268435456</v>
    <v>1</v>
    <v>Powered by Refinitiv</v>
    <v>11.39</v>
    <v>4.32</v>
    <v>0.19</v>
    <v>2.7221000000000002E-2</v>
    <v>USD</v>
    <v>Energy Fuels Inc. is engaged in conventional and in situ recovery (ISR) uranium extraction and recovery, along with the exploration, permitting, and evaluation of uranium properties in the United States. The Company also extracts and recovers vanadium from certain of its uranium projects. It conducts its ISR activities through its Nichols Ranch Project in northeast Wyoming and Alta Mesa Project in south Texas. The Nichols Ranch Project includes a licensed and operating ISR processing facility (the Nichols Ranch Plant); licensed and operating ISR wellfields (the Nichols Ranch Wellfields); additional licensed ISR wellfields planned for future production (the Jane Dough Property), and; a licensed satellite ISR uranium project (the Hank Project). The Alta Mesa Project is a fully licensed, permitted, and constructed ISR processing facility that has an operating capacity of approximately 1.5 million pounds of uranium per year and comprises a total of about 195,501 contiguous acres of land.</v>
    <v>New York Stock Exchange</v>
    <v>XNYS</v>
    <v>XNYS</v>
    <v>225 Union Blvd Ste 600, LAKEWOOD, CO, 80228 US</v>
    <v>7.38</v>
    <v>Uranium</v>
    <v>Stock</v>
    <v>44782.000000057815</v>
    <v>0</v>
    <v>7.0750000000000002</v>
    <v>Energy Fuels Inc.</v>
    <v>Energy Fuels Inc.</v>
    <v>7.15</v>
    <v>0</v>
    <v>6.98</v>
    <v>7.17</v>
    <v>UUUU</v>
    <v>Energy Fuels Inc. (XNYS:UUUU)</v>
    <v>4747</v>
    <v>2361587</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E"/>
    <k n="Previous close"/>
    <k n="Price"/>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P/E</v>
      <v t="s">Description</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5</v>
      <v>1</v>
      <v>1</v>
      <v>1</v>
      <v>4</v>
      <v>6</v>
      <v>7</v>
      <v>8</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Change (%)" t="i"/>
    <k n="52 week low" t="i"/>
    <k n="52 week high" t="i"/>
    <k n="Previous close" t="i"/>
    <k n="Volume average" t="i"/>
    <k n="Last trade time" t="i"/>
    <k n="Year incorporated" t="i"/>
    <k n="`%EntityServiceId"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F35F-807B-6E44-9E7B-BBB2754C24EE}">
  <dimension ref="A1:F10"/>
  <sheetViews>
    <sheetView workbookViewId="0">
      <selection activeCell="F11" sqref="F11"/>
    </sheetView>
  </sheetViews>
  <sheetFormatPr baseColWidth="10" defaultRowHeight="16" x14ac:dyDescent="0.2"/>
  <cols>
    <col min="1" max="5" width="10.83203125" style="2"/>
    <col min="6" max="6" width="12.6640625" style="2" bestFit="1" customWidth="1"/>
    <col min="7" max="16384" width="10.83203125" style="2"/>
  </cols>
  <sheetData>
    <row r="1" spans="1:6" x14ac:dyDescent="0.2">
      <c r="A1" s="2" t="e" vm="1">
        <v>#VALUE!</v>
      </c>
    </row>
    <row r="5" spans="1:6" x14ac:dyDescent="0.2">
      <c r="E5" s="2" t="s">
        <v>9</v>
      </c>
      <c r="F5" s="3" cm="1">
        <f t="array" ref="F5">_FV(A1,"Price")</f>
        <v>7.17</v>
      </c>
    </row>
    <row r="6" spans="1:6" x14ac:dyDescent="0.2">
      <c r="E6" s="2" t="s">
        <v>10</v>
      </c>
      <c r="F6" s="2">
        <v>157578374</v>
      </c>
    </row>
    <row r="7" spans="1:6" x14ac:dyDescent="0.2">
      <c r="E7" s="2" t="s">
        <v>11</v>
      </c>
      <c r="F7" s="2">
        <f>F6*F5</f>
        <v>1129836941.5799999</v>
      </c>
    </row>
    <row r="8" spans="1:6" x14ac:dyDescent="0.2">
      <c r="E8" s="2" t="s">
        <v>12</v>
      </c>
      <c r="F8" s="2">
        <v>86363000</v>
      </c>
    </row>
    <row r="9" spans="1:6" x14ac:dyDescent="0.2">
      <c r="E9" s="2" t="s">
        <v>13</v>
      </c>
    </row>
    <row r="10" spans="1:6" x14ac:dyDescent="0.2">
      <c r="E10" s="2" t="s">
        <v>14</v>
      </c>
      <c r="F10" s="2">
        <f>F7-F8+F9</f>
        <v>1043473941.5799999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6668B-EF37-6D45-816A-EB67B0BB4AD1}">
  <dimension ref="A1:H32"/>
  <sheetViews>
    <sheetView workbookViewId="0">
      <selection activeCell="B4" sqref="B4"/>
    </sheetView>
  </sheetViews>
  <sheetFormatPr baseColWidth="10" defaultRowHeight="16" x14ac:dyDescent="0.2"/>
  <sheetData>
    <row r="1" spans="1:8" x14ac:dyDescent="0.2">
      <c r="A1" t="e" vm="1">
        <v>#VALUE!</v>
      </c>
    </row>
    <row r="3" spans="1:8" x14ac:dyDescent="0.2">
      <c r="B3" t="s">
        <v>32</v>
      </c>
    </row>
    <row r="6" spans="1:8" x14ac:dyDescent="0.2">
      <c r="B6" s="1" t="s">
        <v>0</v>
      </c>
      <c r="H6" s="1" t="s">
        <v>31</v>
      </c>
    </row>
    <row r="7" spans="1:8" x14ac:dyDescent="0.2">
      <c r="B7" t="s">
        <v>1</v>
      </c>
      <c r="F7" s="4" t="str" cm="1">
        <f t="array" ref="F7">_FV(A1,"Official name",TRUE)</f>
        <v>Energy Fuels Inc.</v>
      </c>
    </row>
    <row r="8" spans="1:8" x14ac:dyDescent="0.2">
      <c r="B8" t="s">
        <v>2</v>
      </c>
      <c r="F8" s="4" t="str" cm="1">
        <f t="array" ref="F8">_FV(A1,"Ticker symbol",TRUE)</f>
        <v>UUUU</v>
      </c>
    </row>
    <row r="9" spans="1:8" x14ac:dyDescent="0.2">
      <c r="B9" t="s">
        <v>3</v>
      </c>
      <c r="F9" s="4" t="s">
        <v>20</v>
      </c>
    </row>
    <row r="10" spans="1:8" x14ac:dyDescent="0.2">
      <c r="B10" t="s">
        <v>4</v>
      </c>
      <c r="F10" s="4"/>
    </row>
    <row r="11" spans="1:8" x14ac:dyDescent="0.2">
      <c r="B11" t="s">
        <v>5</v>
      </c>
      <c r="F11" s="4"/>
    </row>
    <row r="12" spans="1:8" x14ac:dyDescent="0.2">
      <c r="B12" t="s">
        <v>6</v>
      </c>
      <c r="F12" s="4"/>
    </row>
    <row r="13" spans="1:8" x14ac:dyDescent="0.2">
      <c r="B13" t="s">
        <v>7</v>
      </c>
      <c r="F13" s="4"/>
    </row>
    <row r="14" spans="1:8" x14ac:dyDescent="0.2">
      <c r="B14" t="s">
        <v>8</v>
      </c>
      <c r="F14" s="4"/>
    </row>
    <row r="16" spans="1:8" x14ac:dyDescent="0.2">
      <c r="B16" s="1" t="s">
        <v>15</v>
      </c>
    </row>
    <row r="17" spans="2:6" x14ac:dyDescent="0.2">
      <c r="B17" t="s">
        <v>16</v>
      </c>
      <c r="F17" s="5" cm="1">
        <f t="array" ref="F17">_FV(A1,"Price")</f>
        <v>7.17</v>
      </c>
    </row>
    <row r="18" spans="2:6" x14ac:dyDescent="0.2">
      <c r="B18" s="8" t="s">
        <v>27</v>
      </c>
      <c r="F18" s="9">
        <f>F17/F19</f>
        <v>0.62949956101843718</v>
      </c>
    </row>
    <row r="19" spans="2:6" x14ac:dyDescent="0.2">
      <c r="B19" t="s">
        <v>17</v>
      </c>
      <c r="F19" s="5" cm="1">
        <f t="array" ref="F19">_FV(A1,"52 week high",TRUE)</f>
        <v>11.39</v>
      </c>
    </row>
    <row r="20" spans="2:6" x14ac:dyDescent="0.2">
      <c r="B20" t="s">
        <v>18</v>
      </c>
      <c r="F20" s="5" cm="1">
        <f t="array" ref="F20">_FV(A1,"52 week low",TRUE)</f>
        <v>4.32</v>
      </c>
    </row>
    <row r="21" spans="2:6" x14ac:dyDescent="0.2">
      <c r="B21" t="s">
        <v>19</v>
      </c>
      <c r="F21" s="6" t="s">
        <v>21</v>
      </c>
    </row>
    <row r="22" spans="2:6" x14ac:dyDescent="0.2">
      <c r="F22" s="6"/>
    </row>
    <row r="23" spans="2:6" x14ac:dyDescent="0.2">
      <c r="B23" t="s">
        <v>22</v>
      </c>
      <c r="F23" s="6"/>
    </row>
    <row r="24" spans="2:6" x14ac:dyDescent="0.2">
      <c r="B24" s="8" t="s">
        <v>29</v>
      </c>
      <c r="F24" s="6"/>
    </row>
    <row r="25" spans="2:6" x14ac:dyDescent="0.2">
      <c r="F25" s="6"/>
    </row>
    <row r="26" spans="2:6" x14ac:dyDescent="0.2">
      <c r="B26" t="s">
        <v>23</v>
      </c>
      <c r="F26" s="6"/>
    </row>
    <row r="27" spans="2:6" x14ac:dyDescent="0.2">
      <c r="B27" t="s">
        <v>24</v>
      </c>
      <c r="F27" s="6"/>
    </row>
    <row r="28" spans="2:6" x14ac:dyDescent="0.2">
      <c r="B28" t="s">
        <v>25</v>
      </c>
      <c r="F28" s="6"/>
    </row>
    <row r="29" spans="2:6" x14ac:dyDescent="0.2">
      <c r="B29" t="s">
        <v>26</v>
      </c>
      <c r="F29" s="6"/>
    </row>
    <row r="30" spans="2:6" x14ac:dyDescent="0.2">
      <c r="B30" s="8" t="s">
        <v>28</v>
      </c>
      <c r="F30" s="7"/>
    </row>
    <row r="32" spans="2:6" x14ac:dyDescent="0.2">
      <c r="B32"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E1724-8753-9146-BA0F-68E460D01F26}">
  <dimension ref="A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E9E1B-52AA-724A-A934-AF62B360D7FC}">
  <dimension ref="B2:G32"/>
  <sheetViews>
    <sheetView tabSelected="1" workbookViewId="0">
      <pane xSplit="2" ySplit="2" topLeftCell="D3" activePane="bottomRight" state="frozen"/>
      <selection pane="topRight" activeCell="C1" sqref="C1"/>
      <selection pane="bottomLeft" activeCell="A3" sqref="A3"/>
      <selection pane="bottomRight" activeCell="F3" sqref="F3"/>
    </sheetView>
  </sheetViews>
  <sheetFormatPr baseColWidth="10" defaultRowHeight="16" x14ac:dyDescent="0.2"/>
  <cols>
    <col min="1" max="1" width="10.83203125" style="2"/>
    <col min="2" max="2" width="23.33203125" style="2" customWidth="1"/>
    <col min="3" max="16384" width="10.83203125" style="2"/>
  </cols>
  <sheetData>
    <row r="2" spans="2:7" s="12" customFormat="1" x14ac:dyDescent="0.2">
      <c r="E2" s="12">
        <v>2019</v>
      </c>
      <c r="F2" s="12">
        <v>2020</v>
      </c>
      <c r="G2" s="12">
        <v>2021</v>
      </c>
    </row>
    <row r="3" spans="2:7" x14ac:dyDescent="0.2">
      <c r="B3" s="2" t="s">
        <v>39</v>
      </c>
      <c r="G3" s="2">
        <v>1385</v>
      </c>
    </row>
    <row r="4" spans="2:7" x14ac:dyDescent="0.2">
      <c r="B4" s="2" t="s">
        <v>38</v>
      </c>
      <c r="G4" s="2">
        <v>74</v>
      </c>
    </row>
    <row r="5" spans="2:7" x14ac:dyDescent="0.2">
      <c r="B5" s="2" t="s">
        <v>37</v>
      </c>
      <c r="G5" s="10" t="s">
        <v>21</v>
      </c>
    </row>
    <row r="6" spans="2:7" x14ac:dyDescent="0.2">
      <c r="B6" s="2" t="s">
        <v>36</v>
      </c>
      <c r="G6" s="2">
        <v>1725</v>
      </c>
    </row>
    <row r="7" spans="2:7" x14ac:dyDescent="0.2">
      <c r="B7" s="2" t="s">
        <v>33</v>
      </c>
      <c r="G7" s="2">
        <f>SUM(G3:G6)</f>
        <v>3184</v>
      </c>
    </row>
    <row r="8" spans="2:7" x14ac:dyDescent="0.2">
      <c r="B8" s="2" t="s">
        <v>40</v>
      </c>
      <c r="G8" s="2">
        <v>1235</v>
      </c>
    </row>
    <row r="9" spans="2:7" x14ac:dyDescent="0.2">
      <c r="B9" s="2" t="s">
        <v>41</v>
      </c>
      <c r="G9" s="2">
        <v>48</v>
      </c>
    </row>
    <row r="10" spans="2:7" x14ac:dyDescent="0.2">
      <c r="B10" s="2" t="s">
        <v>42</v>
      </c>
      <c r="G10" s="11" t="s">
        <v>21</v>
      </c>
    </row>
    <row r="11" spans="2:7" x14ac:dyDescent="0.2">
      <c r="B11" s="2" t="s">
        <v>43</v>
      </c>
      <c r="G11" s="11" t="s">
        <v>21</v>
      </c>
    </row>
    <row r="12" spans="2:7" x14ac:dyDescent="0.2">
      <c r="B12" s="2" t="s">
        <v>44</v>
      </c>
      <c r="G12" s="2">
        <v>531</v>
      </c>
    </row>
    <row r="13" spans="2:7" x14ac:dyDescent="0.2">
      <c r="B13" s="2" t="s">
        <v>34</v>
      </c>
      <c r="G13" s="2">
        <f>SUM(G8:G12)</f>
        <v>1814</v>
      </c>
    </row>
    <row r="15" spans="2:7" x14ac:dyDescent="0.2">
      <c r="B15" s="2" t="s">
        <v>35</v>
      </c>
    </row>
    <row r="32" spans="2:7" x14ac:dyDescent="0.2">
      <c r="B32" s="2" t="s">
        <v>12</v>
      </c>
      <c r="G32" s="2">
        <v>112517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95546-DC8C-7849-A1C4-063C2EB579D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Info</vt:lpstr>
      <vt:lpstr>Model Q</vt:lpstr>
      <vt:lpstr>Model K</vt:lpstr>
      <vt:lpstr>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2022-08-08T22:32:37Z</dcterms:created>
  <dcterms:modified xsi:type="dcterms:W3CDTF">2022-08-09T12:41:28Z</dcterms:modified>
</cp:coreProperties>
</file>