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74D417E1-C773-7642-BD01-35AC586C1595}" xr6:coauthVersionLast="47" xr6:coauthVersionMax="47" xr10:uidLastSave="{00000000-0000-0000-0000-000000000000}"/>
  <bookViews>
    <workbookView xWindow="1840" yWindow="2580" windowWidth="32720" windowHeight="17020" xr2:uid="{AF135801-F703-8342-9564-20D1600AE57E}"/>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22" i="2" l="1"/>
  <c r="AI22" i="2"/>
  <c r="K7" i="1"/>
  <c r="AH3" i="2"/>
  <c r="AI3" i="2" s="1"/>
  <c r="AJ3" i="2" s="1"/>
  <c r="AK3" i="2" s="1"/>
  <c r="AL3" i="2" s="1"/>
  <c r="AM3" i="2" s="1"/>
  <c r="AN3" i="2" s="1"/>
  <c r="AO3" i="2" s="1"/>
  <c r="AP3" i="2" s="1"/>
  <c r="AQ3" i="2" s="1"/>
  <c r="AR3" i="2" s="1"/>
  <c r="AS3" i="2" s="1"/>
  <c r="AT3" i="2" s="1"/>
  <c r="AU3" i="2" s="1"/>
  <c r="AV3" i="2" s="1"/>
  <c r="AW3" i="2" s="1"/>
  <c r="AX3" i="2" s="1"/>
  <c r="AY3" i="2" s="1"/>
  <c r="AZ3" i="2" s="1"/>
  <c r="BA3" i="2" s="1"/>
  <c r="BB3" i="2" s="1"/>
  <c r="BC3" i="2" s="1"/>
  <c r="BD3" i="2" s="1"/>
  <c r="BE3" i="2" s="1"/>
  <c r="BF3" i="2" s="1"/>
  <c r="BG3" i="2" s="1"/>
  <c r="BH3" i="2" s="1"/>
  <c r="BI3" i="2" s="1"/>
  <c r="BJ3" i="2" s="1"/>
  <c r="BK3" i="2" s="1"/>
  <c r="BL3" i="2" s="1"/>
  <c r="BM3" i="2" s="1"/>
  <c r="BN3" i="2" s="1"/>
  <c r="BO3" i="2" s="1"/>
  <c r="BP3" i="2" s="1"/>
  <c r="BQ3" i="2" s="1"/>
  <c r="BR3" i="2" s="1"/>
  <c r="BS3" i="2" s="1"/>
  <c r="BT3" i="2" s="1"/>
  <c r="BU3" i="2" s="1"/>
  <c r="BV3" i="2" s="1"/>
  <c r="BW3" i="2" s="1"/>
  <c r="BX3" i="2" s="1"/>
  <c r="BY3" i="2" s="1"/>
  <c r="BZ3" i="2" s="1"/>
  <c r="CA3" i="2" s="1"/>
  <c r="CB3" i="2" s="1"/>
  <c r="CC3" i="2" s="1"/>
  <c r="CC5" i="2" s="1"/>
  <c r="V5" i="2"/>
  <c r="V26" i="2" s="1"/>
  <c r="W5" i="2"/>
  <c r="V25" i="2"/>
  <c r="W25" i="2"/>
  <c r="W26" i="2"/>
  <c r="AH22" i="2"/>
  <c r="AK22" i="2" s="1"/>
  <c r="AL22" i="2" s="1"/>
  <c r="AM22" i="2" s="1"/>
  <c r="AB30" i="2"/>
  <c r="AC30" i="2"/>
  <c r="AD30" i="2"/>
  <c r="AE30" i="2"/>
  <c r="AF30" i="2"/>
  <c r="AG30" i="2"/>
  <c r="AA30" i="2"/>
  <c r="G26" i="2"/>
  <c r="G25" i="2"/>
  <c r="H25" i="2"/>
  <c r="I25" i="2"/>
  <c r="J25" i="2"/>
  <c r="K25" i="2"/>
  <c r="L25" i="2"/>
  <c r="M25" i="2"/>
  <c r="N25" i="2"/>
  <c r="O25" i="2"/>
  <c r="P25" i="2"/>
  <c r="H26" i="2"/>
  <c r="I26" i="2"/>
  <c r="J26" i="2"/>
  <c r="K26" i="2"/>
  <c r="Q25" i="2"/>
  <c r="K5" i="2"/>
  <c r="L5" i="2"/>
  <c r="L26" i="2" s="1"/>
  <c r="M5" i="2"/>
  <c r="M26" i="2" s="1"/>
  <c r="N5" i="2"/>
  <c r="N26" i="2" s="1"/>
  <c r="O5" i="2"/>
  <c r="O26" i="2" s="1"/>
  <c r="P5" i="2"/>
  <c r="P26" i="2" s="1"/>
  <c r="Q5" i="2"/>
  <c r="Q26" i="2" s="1"/>
  <c r="R5" i="2"/>
  <c r="R26" i="2" s="1"/>
  <c r="S5" i="2"/>
  <c r="S26" i="2" s="1"/>
  <c r="T5" i="2"/>
  <c r="T26" i="2" s="1"/>
  <c r="R25" i="2"/>
  <c r="S25" i="2"/>
  <c r="T25" i="2"/>
  <c r="U25" i="2"/>
  <c r="U5" i="2"/>
  <c r="U26" i="2" s="1"/>
  <c r="AB25" i="2"/>
  <c r="AC25" i="2"/>
  <c r="AD25" i="2"/>
  <c r="AE25" i="2"/>
  <c r="AF25" i="2"/>
  <c r="AG25" i="2"/>
  <c r="AA5" i="2"/>
  <c r="AA26" i="2" s="1"/>
  <c r="AB5" i="2"/>
  <c r="AB26" i="2" s="1"/>
  <c r="AC5" i="2"/>
  <c r="AC26" i="2" s="1"/>
  <c r="AD5" i="2"/>
  <c r="AD26" i="2" s="1"/>
  <c r="AE5" i="2"/>
  <c r="AE26" i="2" s="1"/>
  <c r="AF5" i="2"/>
  <c r="AF26" i="2" s="1"/>
  <c r="AG5" i="2"/>
  <c r="AG26" i="2" s="1"/>
  <c r="K4" i="1" a="1"/>
  <c r="K4" i="1" s="1"/>
  <c r="K3" i="1" a="1"/>
  <c r="K3" i="1" s="1"/>
  <c r="AO29" i="2" l="1"/>
  <c r="AO30" i="2" s="1"/>
  <c r="AO31" i="2" s="1"/>
  <c r="AO32" i="2" s="1"/>
  <c r="AR5" i="2"/>
  <c r="BU5" i="2"/>
  <c r="AP5" i="2"/>
  <c r="BA5" i="2"/>
  <c r="BS5" i="2"/>
  <c r="BI5" i="2"/>
  <c r="AY5" i="2"/>
  <c r="AO5" i="2"/>
  <c r="BK5" i="2"/>
  <c r="AZ5" i="2"/>
  <c r="CB5" i="2"/>
  <c r="BH5" i="2"/>
  <c r="AX5" i="2"/>
  <c r="AN5" i="2"/>
  <c r="AQ5" i="2"/>
  <c r="CA5" i="2"/>
  <c r="BQ5" i="2"/>
  <c r="BG5" i="2"/>
  <c r="AW5" i="2"/>
  <c r="AM5" i="2"/>
  <c r="BL5" i="2"/>
  <c r="BT5" i="2"/>
  <c r="BZ5" i="2"/>
  <c r="BP5" i="2"/>
  <c r="BF5" i="2"/>
  <c r="AV5" i="2"/>
  <c r="AL5" i="2"/>
  <c r="BY5" i="2"/>
  <c r="BO5" i="2"/>
  <c r="BE5" i="2"/>
  <c r="AU5" i="2"/>
  <c r="AK5" i="2"/>
  <c r="BB5" i="2"/>
  <c r="BJ5" i="2"/>
  <c r="BX5" i="2"/>
  <c r="BN5" i="2"/>
  <c r="BD5" i="2"/>
  <c r="AT5" i="2"/>
  <c r="AJ5" i="2"/>
  <c r="BV5" i="2"/>
  <c r="AH5" i="2"/>
  <c r="BR5" i="2"/>
  <c r="BW5" i="2"/>
  <c r="BM5" i="2"/>
  <c r="BC5" i="2"/>
  <c r="AS5" i="2"/>
  <c r="AI5" i="2"/>
  <c r="K5" i="1"/>
  <c r="K8" i="1" s="1"/>
  <c r="K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<sst xmlns="http://schemas.openxmlformats.org/spreadsheetml/2006/main" count="32" uniqueCount="31">
  <si>
    <t>Price</t>
  </si>
  <si>
    <t>S/O</t>
  </si>
  <si>
    <t>MC</t>
  </si>
  <si>
    <t>Cash</t>
  </si>
  <si>
    <t>Debt</t>
  </si>
  <si>
    <t>EV</t>
  </si>
  <si>
    <t>EV/Share</t>
  </si>
  <si>
    <t>Revenue</t>
  </si>
  <si>
    <t>COGS</t>
  </si>
  <si>
    <t>Gross Profit</t>
  </si>
  <si>
    <t>SG&amp;A</t>
  </si>
  <si>
    <t>Gross Profit Margin</t>
  </si>
  <si>
    <t>Other Expense</t>
  </si>
  <si>
    <t>Interest Expense</t>
  </si>
  <si>
    <t>Revenue YoY</t>
  </si>
  <si>
    <t>FCF YoY</t>
  </si>
  <si>
    <t>WACC</t>
  </si>
  <si>
    <t>NPV</t>
  </si>
  <si>
    <t>-Debt</t>
  </si>
  <si>
    <t>+Cash</t>
  </si>
  <si>
    <t>Per Share</t>
  </si>
  <si>
    <t>Growth</t>
  </si>
  <si>
    <t>FCF</t>
  </si>
  <si>
    <t>Operating Expense</t>
  </si>
  <si>
    <t>Operating Income</t>
  </si>
  <si>
    <t>Other Operating Expense</t>
  </si>
  <si>
    <t>Pretax Income</t>
  </si>
  <si>
    <t>Income Tax</t>
  </si>
  <si>
    <t>Net Income</t>
  </si>
  <si>
    <t>Dividends</t>
  </si>
  <si>
    <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</si>
</sst>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3" fontId="0" fillId="0" borderId="0" xfId="0" applyNumberFormat="1"/>
    <xf numFmtId="9" fontId="0" fillId="0" borderId="0" xfId="0" applyNumberFormat="1"/>
    <xf numFmtId="2" fontId="0" fillId="0" borderId="0" xfId="0" applyNumberFormat="1"/>
    <xf numFmtId="3" fontId="1" fillId="0" borderId="0" xfId="0" applyNumberFormat="1" applyFont="1"/>
    <xf numFmtId="14" fontId="0" fillId="0" borderId="0" xfId="0" applyNumberFormat="1"/>
    <xf numFmtId="14" fontId="2" fillId="0" borderId="0" xfId="0" applyNumberFormat="1" applyFont="1"/>
    <xf numFmtId="3"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33</xdr:col>
      <xdr:colOff>88900</xdr:colOff>
      <xdr:row>0</xdr:row>
      <xdr:rowOff>38100</xdr:rowOff>
    </xdr:from>
    <xdr:to>
      <xdr:col>33</xdr:col>
      <xdr:colOff>88900</xdr:colOff>
      <xdr:row>35</xdr:row>
      <xdr:rowOff>0</xdr:rowOff>
    </xdr:to>
    <xdr:cxnSp macro="">
      <xdr:nvCxnSpPr>
        <xdr:cNvPr id="3" name="Straight Connector 2">
          <a:extLst>
            <a:ext uri="{FF2B5EF4-FFF2-40B4-BE49-F238E27FC236}">
              <a16:creationId xmlns:a16="http://schemas.microsoft.com/office/drawing/2014/main" id="{665D9BC0-A1C1-37D0-48D4-3E7289AA7959}"/>
            </a:ext>
          </a:extLst>
        </xdr:cNvPr>
        <xdr:cNvCxnSpPr/>
      </xdr:nvCxnSpPr>
      <xdr:spPr>
        <a:xfrm>
          <a:off x="28181300" y="38100"/>
          <a:ext cx="0" cy="70739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406400</xdr:colOff>
      <xdr:row>0</xdr:row>
      <xdr:rowOff>139700</xdr:rowOff>
    </xdr:from>
    <xdr:to>
      <xdr:col>23</xdr:col>
      <xdr:colOff>406400</xdr:colOff>
      <xdr:row>35</xdr:row>
      <xdr:rowOff>50800</xdr:rowOff>
    </xdr:to>
    <xdr:cxnSp macro="">
      <xdr:nvCxnSpPr>
        <xdr:cNvPr id="5" name="Straight Connector 4">
          <a:extLst>
            <a:ext uri="{FF2B5EF4-FFF2-40B4-BE49-F238E27FC236}">
              <a16:creationId xmlns:a16="http://schemas.microsoft.com/office/drawing/2014/main" id="{70AE6A39-A801-A5BA-FD9D-AECDB994F327}"/>
            </a:ext>
          </a:extLst>
        </xdr:cNvPr>
        <xdr:cNvCxnSpPr/>
      </xdr:nvCxnSpPr>
      <xdr:spPr>
        <a:xfrm>
          <a:off x="19888200" y="139700"/>
          <a:ext cx="0" cy="7023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https://www.bing.com/financeapi/forcetrigger?t=bjo5zr&amp;q=XNAS%3aGTX&amp;form=skydnc</v>
    <v>Learn more on Bing</v>
  </rv>
  <rv s="1">
    <v>0</v>
    <v>GARRETT MOTION INC. (XNAS:GTX)</v>
    <v>2</v>
    <v>3</v>
    <v>Finance</v>
    <v>4</v>
    <v>en-GB</v>
    <v>bjo5zr</v>
    <v>268435456</v>
    <v>1</v>
    <v>Powered by Refinitiv</v>
    <v>8.65</v>
    <v>5.57</v>
    <v>1.3442000000000001</v>
    <v>0.1</v>
    <v>1.2484E-2</v>
    <v>USD</v>
    <v>Garrett Motion Inc is a Switzerland-based automotive technology company. The Company designs, manufactures and sells turbocharger and electric boosting technologies for light and commercial vehicle original equipment manufacturers (OEMs) and the aftermarket. The Company offers turbochargers for gasoline, diesel, natural gas and electrified (hybrid and fuel cell) powertrains. In addition, the Company provides products and services for the connected vehicle market, including software focused on automotive cybersecurity and integrated vehicle health management (IVHM). The Company has a number of research and development (R&amp;D) centers, engineering facilities and factories around the world, as well as a global distribution network. It is a spin-off of Honeywell International Inc.</v>
    <v>7300</v>
    <v>Nasdaq Stock Market</v>
    <v>XNAS</v>
    <v>XNAS</v>
    <v>ZA La Piece 16, ROLLE, VAUD, 1180 CH</v>
    <v>8.1698000000000004</v>
    <v>Automobiles &amp; Auto Parts</v>
    <v>Stock</v>
    <v>45026.840272858593</v>
    <v>0</v>
    <v>7.96</v>
    <v>525876729</v>
    <v>GARRETT MOTION INC.</v>
    <v>GARRETT MOTION INC.</v>
    <v>8.0299999999999994</v>
    <v>10.761799999999999</v>
    <v>8.01</v>
    <v>8.11</v>
    <v>64843000</v>
    <v>GTX</v>
    <v>GARRETT MOTION INC. (XNAS:GTX)</v>
    <v>101358</v>
    <v>189922</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02C18-8FC2-9B41-BEFE-85BEAD37CB28}">
  <dimension ref="A1:K9"/>
  <sheetViews>
    <sheetView tabSelected="1" workbookViewId="0">
      <selection activeCell="K5" sqref="K5"/>
    </sheetView>
  </sheetViews>
  <sheetFormatPr baseColWidth="10" defaultRowHeight="16" x14ac:dyDescent="0.2"/>
  <sheetData>
    <row r="1" spans="1:11" x14ac:dyDescent="0.2">
      <c r="A1" t="e" vm="1">
        <v>#VALUE!</v>
      </c>
    </row>
    <row r="3" spans="1:11" x14ac:dyDescent="0.2">
      <c r="J3" t="s">
        <v>0</v>
      </c>
      <c r="K3" s="1" cm="1">
        <f t="array" ref="K3">_FV(A1,"Price")</f>
        <v>8.11</v>
      </c>
    </row>
    <row r="4" spans="1:11" x14ac:dyDescent="0.2">
      <c r="J4" t="s">
        <v>1</v>
      </c>
      <c r="K4" s="2" cm="1">
        <f t="array" ref="K4">_FV(A1,"Shares outstanding",TRUE)/1000000</f>
        <v>64.843000000000004</v>
      </c>
    </row>
    <row r="5" spans="1:11" x14ac:dyDescent="0.2">
      <c r="J5" t="s">
        <v>2</v>
      </c>
      <c r="K5" s="2">
        <f>K3*K4</f>
        <v>525.87672999999995</v>
      </c>
    </row>
    <row r="6" spans="1:11" x14ac:dyDescent="0.2">
      <c r="J6" t="s">
        <v>3</v>
      </c>
      <c r="K6" s="2">
        <v>256</v>
      </c>
    </row>
    <row r="7" spans="1:11" x14ac:dyDescent="0.2">
      <c r="J7" t="s">
        <v>4</v>
      </c>
      <c r="K7" s="2">
        <f>1148+7</f>
        <v>1155</v>
      </c>
    </row>
    <row r="8" spans="1:11" x14ac:dyDescent="0.2">
      <c r="J8" t="s">
        <v>5</v>
      </c>
      <c r="K8" s="2">
        <f>K5+K7-K6</f>
        <v>1424.87673</v>
      </c>
    </row>
    <row r="9" spans="1:11" x14ac:dyDescent="0.2">
      <c r="J9" t="s">
        <v>6</v>
      </c>
      <c r="K9" s="4">
        <f>K8/K4</f>
        <v>21.974256743210521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9E816-9459-8944-82D8-39D176E53E9E}">
  <dimension ref="B1:CC32"/>
  <sheetViews>
    <sheetView workbookViewId="0">
      <pane xSplit="2" ySplit="2" topLeftCell="Z3" activePane="bottomRight" state="frozen"/>
      <selection pane="topRight" activeCell="C1" sqref="C1"/>
      <selection pane="bottomLeft" activeCell="A3" sqref="A3"/>
      <selection pane="bottomRight" activeCell="AK22" sqref="AK22"/>
    </sheetView>
  </sheetViews>
  <sheetFormatPr baseColWidth="10" defaultRowHeight="16" x14ac:dyDescent="0.2"/>
  <cols>
    <col min="1" max="1" width="10.83203125" style="2"/>
    <col min="2" max="2" width="22" style="2" bestFit="1" customWidth="1"/>
    <col min="3" max="16384" width="10.83203125" style="2"/>
  </cols>
  <sheetData>
    <row r="1" spans="2:81" customFormat="1" x14ac:dyDescent="0.2"/>
    <row r="2" spans="2:81" customFormat="1" x14ac:dyDescent="0.2">
      <c r="C2" s="6">
        <v>43190</v>
      </c>
      <c r="D2" s="7">
        <v>43373</v>
      </c>
      <c r="E2" s="6">
        <v>43373</v>
      </c>
      <c r="F2" s="6">
        <v>43465</v>
      </c>
      <c r="G2" s="6">
        <v>43555</v>
      </c>
      <c r="H2" s="7">
        <v>43738</v>
      </c>
      <c r="I2" s="6">
        <v>43738</v>
      </c>
      <c r="J2" s="6">
        <v>43830</v>
      </c>
      <c r="K2" s="6">
        <v>43921</v>
      </c>
      <c r="L2" s="7">
        <v>44104</v>
      </c>
      <c r="M2" s="6">
        <v>44104</v>
      </c>
      <c r="N2" s="7">
        <v>44196</v>
      </c>
      <c r="O2" s="6">
        <v>44651</v>
      </c>
      <c r="P2" s="6">
        <v>44469</v>
      </c>
      <c r="Q2" s="6">
        <v>44469</v>
      </c>
      <c r="R2" s="6">
        <v>44561</v>
      </c>
      <c r="S2" s="6">
        <v>44651</v>
      </c>
      <c r="T2" s="6">
        <v>44834</v>
      </c>
      <c r="U2" s="6">
        <v>44834</v>
      </c>
      <c r="V2" s="6">
        <v>44926</v>
      </c>
      <c r="W2" s="6">
        <v>45016</v>
      </c>
      <c r="AA2">
        <v>2016</v>
      </c>
      <c r="AB2">
        <v>2017</v>
      </c>
      <c r="AC2">
        <v>2018</v>
      </c>
      <c r="AD2">
        <v>2019</v>
      </c>
      <c r="AE2">
        <v>2020</v>
      </c>
      <c r="AF2">
        <v>2021</v>
      </c>
      <c r="AG2">
        <v>2022</v>
      </c>
      <c r="AH2">
        <v>2023</v>
      </c>
      <c r="AI2">
        <v>2024</v>
      </c>
      <c r="AJ2">
        <v>2025</v>
      </c>
      <c r="AK2">
        <v>2026</v>
      </c>
      <c r="AL2">
        <v>2027</v>
      </c>
      <c r="AM2">
        <v>2028</v>
      </c>
      <c r="AN2">
        <v>2029</v>
      </c>
      <c r="AO2">
        <v>2030</v>
      </c>
      <c r="AP2">
        <v>2031</v>
      </c>
      <c r="AQ2">
        <v>2032</v>
      </c>
      <c r="AR2">
        <v>2033</v>
      </c>
      <c r="AS2">
        <v>2034</v>
      </c>
      <c r="AT2">
        <v>2035</v>
      </c>
      <c r="AU2">
        <v>2036</v>
      </c>
      <c r="AV2">
        <v>2037</v>
      </c>
      <c r="AW2">
        <v>2038</v>
      </c>
      <c r="AX2">
        <v>2039</v>
      </c>
      <c r="AY2">
        <v>2040</v>
      </c>
      <c r="AZ2">
        <v>2041</v>
      </c>
      <c r="BA2">
        <v>2042</v>
      </c>
      <c r="BB2">
        <v>2043</v>
      </c>
      <c r="BC2">
        <v>2044</v>
      </c>
      <c r="BD2">
        <v>2045</v>
      </c>
      <c r="BE2">
        <v>2046</v>
      </c>
      <c r="BF2">
        <v>2047</v>
      </c>
      <c r="BG2">
        <v>2048</v>
      </c>
      <c r="BH2">
        <v>2049</v>
      </c>
      <c r="BI2">
        <v>2050</v>
      </c>
      <c r="BJ2">
        <v>2051</v>
      </c>
      <c r="BK2">
        <v>2052</v>
      </c>
      <c r="BL2">
        <v>2053</v>
      </c>
      <c r="BM2">
        <v>2054</v>
      </c>
      <c r="BN2">
        <v>2055</v>
      </c>
      <c r="BO2">
        <v>2056</v>
      </c>
      <c r="BP2">
        <v>2057</v>
      </c>
      <c r="BQ2">
        <v>2058</v>
      </c>
      <c r="BR2">
        <v>2059</v>
      </c>
      <c r="BS2">
        <v>2060</v>
      </c>
      <c r="BT2">
        <v>2061</v>
      </c>
      <c r="BU2">
        <v>2062</v>
      </c>
      <c r="BV2">
        <v>2063</v>
      </c>
      <c r="BW2">
        <v>2064</v>
      </c>
      <c r="BX2">
        <v>2065</v>
      </c>
      <c r="BY2">
        <v>2066</v>
      </c>
      <c r="BZ2">
        <v>2067</v>
      </c>
      <c r="CA2">
        <v>2068</v>
      </c>
      <c r="CB2">
        <v>2069</v>
      </c>
      <c r="CC2">
        <v>2070</v>
      </c>
    </row>
    <row r="3" spans="2:81" s="5" customFormat="1" x14ac:dyDescent="0.2">
      <c r="B3" s="5" t="s">
        <v>7</v>
      </c>
      <c r="M3" s="5">
        <v>804</v>
      </c>
      <c r="O3" s="5">
        <v>997</v>
      </c>
      <c r="P3" s="5">
        <v>935</v>
      </c>
      <c r="Q3" s="5">
        <v>839</v>
      </c>
      <c r="R3" s="5">
        <v>862</v>
      </c>
      <c r="S3" s="5">
        <v>901</v>
      </c>
      <c r="T3" s="5">
        <v>859</v>
      </c>
      <c r="U3" s="5">
        <v>945</v>
      </c>
      <c r="V3" s="5">
        <v>898</v>
      </c>
      <c r="AA3" s="5">
        <v>2997</v>
      </c>
      <c r="AB3" s="5">
        <v>3096</v>
      </c>
      <c r="AC3" s="5">
        <v>3375</v>
      </c>
      <c r="AD3" s="5">
        <v>3248</v>
      </c>
      <c r="AE3" s="5">
        <v>3034</v>
      </c>
      <c r="AF3" s="5">
        <v>3633</v>
      </c>
      <c r="AG3" s="5">
        <v>3603</v>
      </c>
      <c r="AH3" s="5">
        <f t="shared" ref="AH3:CC3" si="0">AG3*(1+$AO$27)</f>
        <v>3711.09</v>
      </c>
      <c r="AI3" s="5">
        <f t="shared" si="0"/>
        <v>3822.4227000000001</v>
      </c>
      <c r="AJ3" s="5">
        <f t="shared" si="0"/>
        <v>3937.0953810000001</v>
      </c>
      <c r="AK3" s="5">
        <f t="shared" si="0"/>
        <v>4055.2082424300002</v>
      </c>
      <c r="AL3" s="5">
        <f t="shared" si="0"/>
        <v>4176.8644897028998</v>
      </c>
      <c r="AM3" s="5">
        <f t="shared" si="0"/>
        <v>4302.1704243939867</v>
      </c>
      <c r="AN3" s="5">
        <f t="shared" si="0"/>
        <v>4431.2355371258063</v>
      </c>
      <c r="AO3" s="5">
        <f t="shared" si="0"/>
        <v>4564.1726032395809</v>
      </c>
      <c r="AP3" s="5">
        <f t="shared" si="0"/>
        <v>4701.0977813367681</v>
      </c>
      <c r="AQ3" s="5">
        <f t="shared" si="0"/>
        <v>4842.1307147768712</v>
      </c>
      <c r="AR3" s="5">
        <f t="shared" si="0"/>
        <v>4987.3946362201777</v>
      </c>
      <c r="AS3" s="5">
        <f t="shared" si="0"/>
        <v>5137.0164753067829</v>
      </c>
      <c r="AT3" s="5">
        <f t="shared" si="0"/>
        <v>5291.1269695659867</v>
      </c>
      <c r="AU3" s="5">
        <f t="shared" si="0"/>
        <v>5449.8607786529665</v>
      </c>
      <c r="AV3" s="5">
        <f t="shared" si="0"/>
        <v>5613.3566020125554</v>
      </c>
      <c r="AW3" s="5">
        <f t="shared" si="0"/>
        <v>5781.7573000729326</v>
      </c>
      <c r="AX3" s="5">
        <f t="shared" si="0"/>
        <v>5955.2100190751207</v>
      </c>
      <c r="AY3" s="5">
        <f t="shared" si="0"/>
        <v>6133.8663196473744</v>
      </c>
      <c r="AZ3" s="5">
        <f t="shared" si="0"/>
        <v>6317.8823092367957</v>
      </c>
      <c r="BA3" s="5">
        <f t="shared" si="0"/>
        <v>6507.4187785138993</v>
      </c>
      <c r="BB3" s="5">
        <f t="shared" si="0"/>
        <v>6702.6413418693164</v>
      </c>
      <c r="BC3" s="5">
        <f t="shared" si="0"/>
        <v>6903.7205821253965</v>
      </c>
      <c r="BD3" s="5">
        <f t="shared" si="0"/>
        <v>7110.8321995891583</v>
      </c>
      <c r="BE3" s="5">
        <f t="shared" si="0"/>
        <v>7324.157165576833</v>
      </c>
      <c r="BF3" s="5">
        <f t="shared" si="0"/>
        <v>7543.8818805441379</v>
      </c>
      <c r="BG3" s="5">
        <f t="shared" si="0"/>
        <v>7770.1983369604623</v>
      </c>
      <c r="BH3" s="5">
        <f t="shared" si="0"/>
        <v>8003.3042870692761</v>
      </c>
      <c r="BI3" s="5">
        <f t="shared" si="0"/>
        <v>8243.4034156813541</v>
      </c>
      <c r="BJ3" s="5">
        <f t="shared" si="0"/>
        <v>8490.7055181517953</v>
      </c>
      <c r="BK3" s="5">
        <f t="shared" si="0"/>
        <v>8745.4266836963488</v>
      </c>
      <c r="BL3" s="5">
        <f t="shared" si="0"/>
        <v>9007.7894842072401</v>
      </c>
      <c r="BM3" s="5">
        <f t="shared" si="0"/>
        <v>9278.0231687334581</v>
      </c>
      <c r="BN3" s="5">
        <f t="shared" si="0"/>
        <v>9556.3638637954627</v>
      </c>
      <c r="BO3" s="5">
        <f t="shared" si="0"/>
        <v>9843.0547797093277</v>
      </c>
      <c r="BP3" s="5">
        <f t="shared" si="0"/>
        <v>10138.346423100607</v>
      </c>
      <c r="BQ3" s="5">
        <f t="shared" si="0"/>
        <v>10442.496815793626</v>
      </c>
      <c r="BR3" s="5">
        <f t="shared" si="0"/>
        <v>10755.771720267434</v>
      </c>
      <c r="BS3" s="5">
        <f t="shared" si="0"/>
        <v>11078.444871875457</v>
      </c>
      <c r="BT3" s="5">
        <f t="shared" si="0"/>
        <v>11410.798218031721</v>
      </c>
      <c r="BU3" s="5">
        <f t="shared" si="0"/>
        <v>11753.122164572673</v>
      </c>
      <c r="BV3" s="5">
        <f t="shared" si="0"/>
        <v>12105.715829509852</v>
      </c>
      <c r="BW3" s="5">
        <f t="shared" si="0"/>
        <v>12468.887304395148</v>
      </c>
      <c r="BX3" s="5">
        <f t="shared" si="0"/>
        <v>12842.953923527002</v>
      </c>
      <c r="BY3" s="5">
        <f t="shared" si="0"/>
        <v>13228.242541232812</v>
      </c>
      <c r="BZ3" s="5">
        <f t="shared" si="0"/>
        <v>13625.089817469796</v>
      </c>
      <c r="CA3" s="5">
        <f t="shared" si="0"/>
        <v>14033.842511993889</v>
      </c>
      <c r="CB3" s="5">
        <f t="shared" si="0"/>
        <v>14454.857787353707</v>
      </c>
      <c r="CC3" s="5">
        <f t="shared" si="0"/>
        <v>14888.503520974318</v>
      </c>
    </row>
    <row r="4" spans="2:81" x14ac:dyDescent="0.2">
      <c r="B4" s="2" t="s">
        <v>8</v>
      </c>
      <c r="M4" s="2">
        <v>652</v>
      </c>
      <c r="O4" s="2">
        <v>801</v>
      </c>
      <c r="P4" s="2">
        <v>742</v>
      </c>
      <c r="Q4" s="2">
        <v>676</v>
      </c>
      <c r="R4" s="2">
        <v>707</v>
      </c>
      <c r="S4" s="2">
        <v>726</v>
      </c>
      <c r="T4" s="2">
        <v>690</v>
      </c>
      <c r="U4" s="2">
        <v>767</v>
      </c>
      <c r="V4" s="2">
        <v>737</v>
      </c>
      <c r="AA4" s="2">
        <v>2365</v>
      </c>
      <c r="AB4" s="2">
        <v>2361</v>
      </c>
      <c r="AC4" s="2">
        <v>2599</v>
      </c>
      <c r="AD4" s="2">
        <v>2537</v>
      </c>
      <c r="AE4" s="2">
        <v>2495</v>
      </c>
      <c r="AF4" s="2">
        <v>2926</v>
      </c>
      <c r="AG4" s="2">
        <v>2920</v>
      </c>
    </row>
    <row r="5" spans="2:81" x14ac:dyDescent="0.2">
      <c r="B5" s="2" t="s">
        <v>9</v>
      </c>
      <c r="K5" s="2">
        <f t="shared" ref="K5:T5" si="1">K3-K4</f>
        <v>0</v>
      </c>
      <c r="L5" s="2">
        <f t="shared" si="1"/>
        <v>0</v>
      </c>
      <c r="M5" s="2">
        <f t="shared" si="1"/>
        <v>152</v>
      </c>
      <c r="N5" s="2">
        <f t="shared" si="1"/>
        <v>0</v>
      </c>
      <c r="O5" s="2">
        <f t="shared" si="1"/>
        <v>196</v>
      </c>
      <c r="P5" s="2">
        <f t="shared" si="1"/>
        <v>193</v>
      </c>
      <c r="Q5" s="2">
        <f t="shared" si="1"/>
        <v>163</v>
      </c>
      <c r="R5" s="2">
        <f t="shared" si="1"/>
        <v>155</v>
      </c>
      <c r="S5" s="2">
        <f t="shared" si="1"/>
        <v>175</v>
      </c>
      <c r="T5" s="2">
        <f t="shared" si="1"/>
        <v>169</v>
      </c>
      <c r="U5" s="2">
        <f>U3-U4</f>
        <v>178</v>
      </c>
      <c r="V5" s="2">
        <f t="shared" ref="V5:W5" si="2">V3-V4</f>
        <v>161</v>
      </c>
      <c r="W5" s="2">
        <f t="shared" si="2"/>
        <v>0</v>
      </c>
      <c r="AA5" s="2">
        <f t="shared" ref="AA5:AG5" si="3">AA3-AA4</f>
        <v>632</v>
      </c>
      <c r="AB5" s="2">
        <f t="shared" si="3"/>
        <v>735</v>
      </c>
      <c r="AC5" s="2">
        <f t="shared" si="3"/>
        <v>776</v>
      </c>
      <c r="AD5" s="2">
        <f t="shared" si="3"/>
        <v>711</v>
      </c>
      <c r="AE5" s="2">
        <f t="shared" si="3"/>
        <v>539</v>
      </c>
      <c r="AF5" s="2">
        <f t="shared" si="3"/>
        <v>707</v>
      </c>
      <c r="AG5" s="2">
        <f t="shared" si="3"/>
        <v>683</v>
      </c>
      <c r="AH5" s="2">
        <f>AH3*19%</f>
        <v>705.10710000000006</v>
      </c>
      <c r="AI5" s="2">
        <f t="shared" ref="AI5:CC5" si="4">AI3*19%</f>
        <v>726.260313</v>
      </c>
      <c r="AJ5" s="2">
        <f t="shared" si="4"/>
        <v>748.04812239</v>
      </c>
      <c r="AK5" s="2">
        <f t="shared" si="4"/>
        <v>770.48956606170009</v>
      </c>
      <c r="AL5" s="2">
        <f t="shared" si="4"/>
        <v>793.60425304355101</v>
      </c>
      <c r="AM5" s="2">
        <f t="shared" si="4"/>
        <v>817.41238063485753</v>
      </c>
      <c r="AN5" s="2">
        <f t="shared" si="4"/>
        <v>841.93475205390325</v>
      </c>
      <c r="AO5" s="2">
        <f t="shared" si="4"/>
        <v>867.19279461552037</v>
      </c>
      <c r="AP5" s="2">
        <f t="shared" si="4"/>
        <v>893.20857845398598</v>
      </c>
      <c r="AQ5" s="2">
        <f t="shared" si="4"/>
        <v>920.00483580760556</v>
      </c>
      <c r="AR5" s="2">
        <f t="shared" si="4"/>
        <v>947.60498088183374</v>
      </c>
      <c r="AS5" s="2">
        <f t="shared" si="4"/>
        <v>976.03313030828872</v>
      </c>
      <c r="AT5" s="2">
        <f t="shared" si="4"/>
        <v>1005.3141242175375</v>
      </c>
      <c r="AU5" s="2">
        <f t="shared" si="4"/>
        <v>1035.4735479440637</v>
      </c>
      <c r="AV5" s="2">
        <f t="shared" si="4"/>
        <v>1066.5377543823856</v>
      </c>
      <c r="AW5" s="2">
        <f t="shared" si="4"/>
        <v>1098.5338870138571</v>
      </c>
      <c r="AX5" s="2">
        <f t="shared" si="4"/>
        <v>1131.489903624273</v>
      </c>
      <c r="AY5" s="2">
        <f t="shared" si="4"/>
        <v>1165.4346007330012</v>
      </c>
      <c r="AZ5" s="2">
        <f t="shared" si="4"/>
        <v>1200.3976387549912</v>
      </c>
      <c r="BA5" s="2">
        <f t="shared" si="4"/>
        <v>1236.409567917641</v>
      </c>
      <c r="BB5" s="2">
        <f t="shared" si="4"/>
        <v>1273.5018549551701</v>
      </c>
      <c r="BC5" s="2">
        <f t="shared" si="4"/>
        <v>1311.7069106038255</v>
      </c>
      <c r="BD5" s="2">
        <f t="shared" si="4"/>
        <v>1351.05811792194</v>
      </c>
      <c r="BE5" s="2">
        <f t="shared" si="4"/>
        <v>1391.5898614595983</v>
      </c>
      <c r="BF5" s="2">
        <f t="shared" si="4"/>
        <v>1433.3375573033861</v>
      </c>
      <c r="BG5" s="2">
        <f t="shared" si="4"/>
        <v>1476.3376840224878</v>
      </c>
      <c r="BH5" s="2">
        <f t="shared" si="4"/>
        <v>1520.6278145431625</v>
      </c>
      <c r="BI5" s="2">
        <f t="shared" si="4"/>
        <v>1566.2466489794574</v>
      </c>
      <c r="BJ5" s="2">
        <f t="shared" si="4"/>
        <v>1613.2340484488411</v>
      </c>
      <c r="BK5" s="2">
        <f t="shared" si="4"/>
        <v>1661.6310699023063</v>
      </c>
      <c r="BL5" s="2">
        <f t="shared" si="4"/>
        <v>1711.4800019993756</v>
      </c>
      <c r="BM5" s="2">
        <f t="shared" si="4"/>
        <v>1762.824402059357</v>
      </c>
      <c r="BN5" s="2">
        <f t="shared" si="4"/>
        <v>1815.709134121138</v>
      </c>
      <c r="BO5" s="2">
        <f t="shared" si="4"/>
        <v>1870.1804081447722</v>
      </c>
      <c r="BP5" s="2">
        <f t="shared" si="4"/>
        <v>1926.2858203891153</v>
      </c>
      <c r="BQ5" s="2">
        <f t="shared" si="4"/>
        <v>1984.0743950007889</v>
      </c>
      <c r="BR5" s="2">
        <f t="shared" si="4"/>
        <v>2043.5966268508125</v>
      </c>
      <c r="BS5" s="2">
        <f t="shared" si="4"/>
        <v>2104.9045256563368</v>
      </c>
      <c r="BT5" s="2">
        <f t="shared" si="4"/>
        <v>2168.0516614260268</v>
      </c>
      <c r="BU5" s="2">
        <f t="shared" si="4"/>
        <v>2233.0932112688079</v>
      </c>
      <c r="BV5" s="2">
        <f t="shared" si="4"/>
        <v>2300.086007606872</v>
      </c>
      <c r="BW5" s="2">
        <f t="shared" si="4"/>
        <v>2369.0885878350782</v>
      </c>
      <c r="BX5" s="2">
        <f t="shared" si="4"/>
        <v>2440.1612454701303</v>
      </c>
      <c r="BY5" s="2">
        <f t="shared" si="4"/>
        <v>2513.3660828342345</v>
      </c>
      <c r="BZ5" s="2">
        <f t="shared" si="4"/>
        <v>2588.7670653192613</v>
      </c>
      <c r="CA5" s="2">
        <f t="shared" si="4"/>
        <v>2666.4300772788388</v>
      </c>
      <c r="CB5" s="2">
        <f t="shared" si="4"/>
        <v>2746.4229795972042</v>
      </c>
      <c r="CC5" s="2">
        <f t="shared" si="4"/>
        <v>2828.8156689851203</v>
      </c>
    </row>
    <row r="6" spans="2:81" x14ac:dyDescent="0.2">
      <c r="B6" s="2" t="s">
        <v>10</v>
      </c>
      <c r="U6" s="2">
        <v>57</v>
      </c>
      <c r="AG6" s="2">
        <v>216</v>
      </c>
    </row>
    <row r="7" spans="2:81" x14ac:dyDescent="0.2">
      <c r="B7" s="2" t="s">
        <v>25</v>
      </c>
      <c r="U7" s="2">
        <v>1</v>
      </c>
    </row>
    <row r="8" spans="2:81" x14ac:dyDescent="0.2">
      <c r="B8" s="2" t="s">
        <v>23</v>
      </c>
    </row>
    <row r="9" spans="2:81" x14ac:dyDescent="0.2">
      <c r="B9" s="2" t="s">
        <v>24</v>
      </c>
    </row>
    <row r="10" spans="2:81" x14ac:dyDescent="0.2">
      <c r="B10" s="2" t="s">
        <v>13</v>
      </c>
    </row>
    <row r="11" spans="2:81" x14ac:dyDescent="0.2">
      <c r="B11" s="2" t="s">
        <v>12</v>
      </c>
    </row>
    <row r="12" spans="2:81" x14ac:dyDescent="0.2">
      <c r="B12" s="2" t="s">
        <v>26</v>
      </c>
    </row>
    <row r="13" spans="2:81" x14ac:dyDescent="0.2">
      <c r="B13" s="2" t="s">
        <v>27</v>
      </c>
    </row>
    <row r="14" spans="2:81" x14ac:dyDescent="0.2">
      <c r="B14" s="2" t="s">
        <v>28</v>
      </c>
    </row>
    <row r="15" spans="2:81" x14ac:dyDescent="0.2">
      <c r="B15" s="2" t="s">
        <v>29</v>
      </c>
    </row>
    <row r="16" spans="2:81" x14ac:dyDescent="0.2">
      <c r="B16" s="2" t="s">
        <v>1</v>
      </c>
    </row>
    <row r="17" spans="2:41" x14ac:dyDescent="0.2">
      <c r="B17" s="2" t="s">
        <v>30</v>
      </c>
    </row>
    <row r="22" spans="2:41" x14ac:dyDescent="0.2">
      <c r="B22" s="2" t="s">
        <v>22</v>
      </c>
      <c r="Z22" s="2">
        <v>317</v>
      </c>
      <c r="AA22" s="2">
        <v>221</v>
      </c>
      <c r="AB22" s="2">
        <v>-32</v>
      </c>
      <c r="AC22" s="2">
        <v>278</v>
      </c>
      <c r="AD22" s="2">
        <v>140</v>
      </c>
      <c r="AE22" s="2">
        <v>-55</v>
      </c>
      <c r="AF22" s="2">
        <v>-382</v>
      </c>
      <c r="AG22" s="2">
        <v>284</v>
      </c>
      <c r="AH22" s="2">
        <f t="shared" ref="AH22:CC22" si="5">AG22*(1+$AO$27)</f>
        <v>292.52</v>
      </c>
      <c r="AI22" s="2">
        <f>-AH22*(1+$AO$27)</f>
        <v>-301.29559999999998</v>
      </c>
      <c r="AJ22" s="2">
        <f>-AI22*(1+$AO$27)</f>
        <v>310.33446799999996</v>
      </c>
      <c r="AK22" s="2">
        <f t="shared" si="5"/>
        <v>319.64450203999996</v>
      </c>
      <c r="AL22" s="2">
        <f t="shared" si="5"/>
        <v>329.23383710119998</v>
      </c>
      <c r="AM22" s="2">
        <f>(AL22*(1+AO27))/(AO28-AO27)</f>
        <v>3767.8983579359556</v>
      </c>
    </row>
    <row r="25" spans="2:41" x14ac:dyDescent="0.2">
      <c r="B25" s="2" t="s">
        <v>14</v>
      </c>
      <c r="F25" s="3"/>
      <c r="G25" s="3" t="e">
        <f t="shared" ref="G25:W25" si="6">G3/C3</f>
        <v>#DIV/0!</v>
      </c>
      <c r="H25" s="3" t="e">
        <f t="shared" si="6"/>
        <v>#DIV/0!</v>
      </c>
      <c r="I25" s="3" t="e">
        <f t="shared" si="6"/>
        <v>#DIV/0!</v>
      </c>
      <c r="J25" s="3" t="e">
        <f t="shared" si="6"/>
        <v>#DIV/0!</v>
      </c>
      <c r="K25" s="3" t="e">
        <f t="shared" si="6"/>
        <v>#DIV/0!</v>
      </c>
      <c r="L25" s="3" t="e">
        <f t="shared" si="6"/>
        <v>#DIV/0!</v>
      </c>
      <c r="M25" s="3" t="e">
        <f t="shared" si="6"/>
        <v>#DIV/0!</v>
      </c>
      <c r="N25" s="3" t="e">
        <f t="shared" si="6"/>
        <v>#DIV/0!</v>
      </c>
      <c r="O25" s="3" t="e">
        <f t="shared" si="6"/>
        <v>#DIV/0!</v>
      </c>
      <c r="P25" s="3" t="e">
        <f t="shared" si="6"/>
        <v>#DIV/0!</v>
      </c>
      <c r="Q25" s="3">
        <f t="shared" si="6"/>
        <v>1.0435323383084578</v>
      </c>
      <c r="R25" s="3" t="e">
        <f t="shared" si="6"/>
        <v>#DIV/0!</v>
      </c>
      <c r="S25" s="3">
        <f t="shared" si="6"/>
        <v>0.90371113340020059</v>
      </c>
      <c r="T25" s="3">
        <f t="shared" si="6"/>
        <v>0.91871657754010694</v>
      </c>
      <c r="U25" s="3">
        <f t="shared" si="6"/>
        <v>1.1263408820023837</v>
      </c>
      <c r="V25" s="3">
        <f t="shared" si="6"/>
        <v>1.0417633410672853</v>
      </c>
      <c r="W25" s="3">
        <f t="shared" si="6"/>
        <v>0</v>
      </c>
      <c r="AA25" s="3"/>
      <c r="AB25" s="3">
        <f t="shared" ref="AB25:AG25" si="7">AB3/AA3</f>
        <v>1.0330330330330331</v>
      </c>
      <c r="AC25" s="3">
        <f t="shared" si="7"/>
        <v>1.0901162790697674</v>
      </c>
      <c r="AD25" s="3">
        <f t="shared" si="7"/>
        <v>0.96237037037037032</v>
      </c>
      <c r="AE25" s="3">
        <f t="shared" si="7"/>
        <v>0.93411330049261088</v>
      </c>
      <c r="AF25" s="3">
        <f t="shared" si="7"/>
        <v>1.1974291364535268</v>
      </c>
      <c r="AG25" s="3">
        <f t="shared" si="7"/>
        <v>0.9917423616845582</v>
      </c>
    </row>
    <row r="26" spans="2:41" x14ac:dyDescent="0.2">
      <c r="B26" s="2" t="s">
        <v>11</v>
      </c>
      <c r="F26" s="3"/>
      <c r="G26" s="3" t="e">
        <f t="shared" ref="G26:W26" si="8">G5/G3</f>
        <v>#DIV/0!</v>
      </c>
      <c r="H26" s="3" t="e">
        <f t="shared" si="8"/>
        <v>#DIV/0!</v>
      </c>
      <c r="I26" s="3" t="e">
        <f t="shared" si="8"/>
        <v>#DIV/0!</v>
      </c>
      <c r="J26" s="3" t="e">
        <f t="shared" si="8"/>
        <v>#DIV/0!</v>
      </c>
      <c r="K26" s="3" t="e">
        <f t="shared" si="8"/>
        <v>#DIV/0!</v>
      </c>
      <c r="L26" s="3" t="e">
        <f t="shared" si="8"/>
        <v>#DIV/0!</v>
      </c>
      <c r="M26" s="3">
        <f t="shared" si="8"/>
        <v>0.1890547263681592</v>
      </c>
      <c r="N26" s="3" t="e">
        <f t="shared" si="8"/>
        <v>#DIV/0!</v>
      </c>
      <c r="O26" s="3">
        <f t="shared" si="8"/>
        <v>0.19658976930792377</v>
      </c>
      <c r="P26" s="3">
        <f t="shared" si="8"/>
        <v>0.20641711229946524</v>
      </c>
      <c r="Q26" s="3">
        <f t="shared" si="8"/>
        <v>0.19427890345649582</v>
      </c>
      <c r="R26" s="3">
        <f t="shared" si="8"/>
        <v>0.17981438515081208</v>
      </c>
      <c r="S26" s="3">
        <f t="shared" si="8"/>
        <v>0.19422863485016648</v>
      </c>
      <c r="T26" s="3">
        <f t="shared" si="8"/>
        <v>0.19674039580908032</v>
      </c>
      <c r="U26" s="3">
        <f t="shared" si="8"/>
        <v>0.18835978835978837</v>
      </c>
      <c r="V26" s="3">
        <f t="shared" si="8"/>
        <v>0.17928730512249444</v>
      </c>
      <c r="W26" s="3" t="e">
        <f t="shared" si="8"/>
        <v>#DIV/0!</v>
      </c>
      <c r="AA26" s="3">
        <f t="shared" ref="AA26:AG26" si="9">AA5/AA3</f>
        <v>0.21087754421087754</v>
      </c>
      <c r="AB26" s="3">
        <f t="shared" si="9"/>
        <v>0.2374031007751938</v>
      </c>
      <c r="AC26" s="3">
        <f t="shared" si="9"/>
        <v>0.22992592592592592</v>
      </c>
      <c r="AD26" s="3">
        <f t="shared" si="9"/>
        <v>0.21890394088669951</v>
      </c>
      <c r="AE26" s="3">
        <f t="shared" si="9"/>
        <v>0.17765326301911669</v>
      </c>
      <c r="AF26" s="3">
        <f t="shared" si="9"/>
        <v>0.19460500963391136</v>
      </c>
      <c r="AG26" s="3">
        <f t="shared" si="9"/>
        <v>0.18956425201221205</v>
      </c>
    </row>
    <row r="27" spans="2:41" x14ac:dyDescent="0.2">
      <c r="AN27" s="2" t="s">
        <v>21</v>
      </c>
      <c r="AO27" s="3">
        <v>0.03</v>
      </c>
    </row>
    <row r="28" spans="2:41" x14ac:dyDescent="0.2">
      <c r="AN28" s="2" t="s">
        <v>16</v>
      </c>
      <c r="AO28" s="3">
        <v>0.12</v>
      </c>
    </row>
    <row r="29" spans="2:41" x14ac:dyDescent="0.2">
      <c r="AN29" s="2" t="s">
        <v>17</v>
      </c>
      <c r="AO29" s="2">
        <f>NPV(AO28,AH22:AM22)</f>
        <v>2540.7680585685052</v>
      </c>
    </row>
    <row r="30" spans="2:41" x14ac:dyDescent="0.2">
      <c r="B30" s="2" t="s">
        <v>15</v>
      </c>
      <c r="AA30" s="3">
        <f t="shared" ref="AA30:AG30" si="10">AA22/Z22</f>
        <v>0.69716088328075709</v>
      </c>
      <c r="AB30" s="3">
        <f t="shared" si="10"/>
        <v>-0.14479638009049775</v>
      </c>
      <c r="AC30" s="3">
        <f t="shared" si="10"/>
        <v>-8.6875</v>
      </c>
      <c r="AD30" s="3">
        <f t="shared" si="10"/>
        <v>0.50359712230215825</v>
      </c>
      <c r="AE30" s="3">
        <f t="shared" si="10"/>
        <v>-0.39285714285714285</v>
      </c>
      <c r="AF30" s="3">
        <f t="shared" si="10"/>
        <v>6.9454545454545453</v>
      </c>
      <c r="AG30" s="3">
        <f t="shared" si="10"/>
        <v>-0.74345549738219896</v>
      </c>
      <c r="AN30" s="8" t="s">
        <v>19</v>
      </c>
      <c r="AO30" s="2">
        <f>AO29+Main!K6</f>
        <v>2796.7680585685052</v>
      </c>
    </row>
    <row r="31" spans="2:41" x14ac:dyDescent="0.2">
      <c r="AN31" s="8" t="s">
        <v>18</v>
      </c>
      <c r="AO31" s="2">
        <f>AO30-Main!K7</f>
        <v>1641.7680585685052</v>
      </c>
    </row>
    <row r="32" spans="2:41" x14ac:dyDescent="0.2">
      <c r="AN32" s="2" t="s">
        <v>20</v>
      </c>
      <c r="AO32" s="2">
        <f>AO31/Main!K4</f>
        <v>25.319125558171354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2023-04-09T17:59:57Z</dcterms:created>
  <dcterms:modified xsi:type="dcterms:W3CDTF">2023-04-11T10:11:35Z</dcterms:modified>
</cp:coreProperties>
</file>