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196D634C-B2A6-6649-9202-2EB789935C3F}" xr6:coauthVersionLast="47" xr6:coauthVersionMax="47" xr10:uidLastSave="{00000000-0000-0000-0000-000000000000}"/>
  <bookViews>
    <workbookView xWindow="2180" yWindow="2340" windowWidth="31800" windowHeight="18300" activeTab="1" xr2:uid="{1ACF571F-FE2B-D74D-9F1E-51089F22966E}"/>
  </bookViews>
  <sheets>
    <sheet name="Main" sheetId="2" r:id="rId1"/>
    <sheet name="Mod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5" i="1" l="1"/>
  <c r="N27" i="1"/>
  <c r="J23" i="1"/>
  <c r="J25" i="1" s="1"/>
  <c r="G25" i="1"/>
  <c r="G23" i="1"/>
  <c r="J17" i="1"/>
  <c r="N23" i="1"/>
  <c r="O23" i="1"/>
  <c r="N17" i="1"/>
  <c r="H17" i="1"/>
  <c r="L17" i="1"/>
  <c r="S18" i="1"/>
  <c r="S13" i="1"/>
  <c r="S12" i="1"/>
  <c r="S11" i="1"/>
  <c r="S10" i="1"/>
  <c r="S6" i="1"/>
  <c r="S27" i="1" s="1"/>
  <c r="R18" i="1"/>
  <c r="R14" i="1"/>
  <c r="R36" i="1" s="1"/>
  <c r="R13" i="1"/>
  <c r="R12" i="1"/>
  <c r="R11" i="1"/>
  <c r="R10" i="1"/>
  <c r="R6" i="1"/>
  <c r="R27" i="1" s="1"/>
  <c r="Q18" i="1"/>
  <c r="Q14" i="1"/>
  <c r="Q36" i="1" s="1"/>
  <c r="Q13" i="1"/>
  <c r="Q12" i="1"/>
  <c r="Q11" i="1"/>
  <c r="Q10" i="1"/>
  <c r="Q6" i="1"/>
  <c r="Q27" i="1" s="1"/>
  <c r="P18" i="1"/>
  <c r="P14" i="1"/>
  <c r="P36" i="1" s="1"/>
  <c r="P13" i="1"/>
  <c r="P12" i="1"/>
  <c r="P11" i="1"/>
  <c r="P10" i="1"/>
  <c r="P6" i="1"/>
  <c r="I17" i="1"/>
  <c r="M17" i="1"/>
  <c r="K27" i="1"/>
  <c r="G27" i="1"/>
  <c r="C18" i="1"/>
  <c r="C14" i="1"/>
  <c r="C36" i="1" s="1"/>
  <c r="C13" i="1"/>
  <c r="C12" i="1"/>
  <c r="C11" i="1"/>
  <c r="C10" i="1"/>
  <c r="C6" i="1"/>
  <c r="D18" i="1"/>
  <c r="D13" i="1"/>
  <c r="D12" i="1"/>
  <c r="D11" i="1"/>
  <c r="D10" i="1"/>
  <c r="D6" i="1"/>
  <c r="E18" i="1"/>
  <c r="E13" i="1"/>
  <c r="E12" i="1"/>
  <c r="E11" i="1"/>
  <c r="E10" i="1"/>
  <c r="E6" i="1"/>
  <c r="F18" i="1"/>
  <c r="F14" i="1"/>
  <c r="F36" i="1" s="1"/>
  <c r="F13" i="1"/>
  <c r="F12" i="1"/>
  <c r="F11" i="1"/>
  <c r="F10" i="1"/>
  <c r="F6" i="1"/>
  <c r="G18" i="1"/>
  <c r="G14" i="1"/>
  <c r="G36" i="1" s="1"/>
  <c r="G13" i="1"/>
  <c r="G12" i="1"/>
  <c r="G11" i="1"/>
  <c r="G10" i="1"/>
  <c r="G6" i="1"/>
  <c r="H18" i="1"/>
  <c r="H13" i="1"/>
  <c r="H12" i="1"/>
  <c r="H11" i="1"/>
  <c r="H10" i="1"/>
  <c r="H6" i="1"/>
  <c r="I18" i="1"/>
  <c r="I13" i="1"/>
  <c r="I12" i="1"/>
  <c r="I11" i="1"/>
  <c r="I10" i="1"/>
  <c r="I6" i="1"/>
  <c r="J18" i="1"/>
  <c r="J14" i="1"/>
  <c r="J36" i="1" s="1"/>
  <c r="J13" i="1"/>
  <c r="J12" i="1"/>
  <c r="J11" i="1"/>
  <c r="J10" i="1"/>
  <c r="J6" i="1"/>
  <c r="J27" i="1" s="1"/>
  <c r="L18" i="1"/>
  <c r="L13" i="1"/>
  <c r="L12" i="1"/>
  <c r="L11" i="1"/>
  <c r="L10" i="1"/>
  <c r="L6" i="1"/>
  <c r="P27" i="1" s="1"/>
  <c r="M18" i="1"/>
  <c r="M13" i="1"/>
  <c r="M12" i="1"/>
  <c r="M11" i="1"/>
  <c r="M10" i="1"/>
  <c r="M6" i="1"/>
  <c r="N6" i="1"/>
  <c r="N10" i="1"/>
  <c r="N11" i="1"/>
  <c r="N12" i="1"/>
  <c r="N13" i="1"/>
  <c r="N18" i="1"/>
  <c r="H14" i="1" l="1"/>
  <c r="S14" i="1"/>
  <c r="R19" i="1"/>
  <c r="R21" i="1" s="1"/>
  <c r="R23" i="1" s="1"/>
  <c r="R25" i="1" s="1"/>
  <c r="Q19" i="1"/>
  <c r="Q21" i="1" s="1"/>
  <c r="Q23" i="1" s="1"/>
  <c r="Q25" i="1" s="1"/>
  <c r="P19" i="1"/>
  <c r="P21" i="1" s="1"/>
  <c r="P23" i="1" s="1"/>
  <c r="P25" i="1" s="1"/>
  <c r="I14" i="1"/>
  <c r="M27" i="1"/>
  <c r="M14" i="1"/>
  <c r="M36" i="1" s="1"/>
  <c r="C19" i="1"/>
  <c r="C21" i="1" s="1"/>
  <c r="C23" i="1" s="1"/>
  <c r="C25" i="1" s="1"/>
  <c r="D14" i="1"/>
  <c r="E14" i="1"/>
  <c r="F19" i="1"/>
  <c r="F21" i="1" s="1"/>
  <c r="F23" i="1" s="1"/>
  <c r="F25" i="1" s="1"/>
  <c r="G19" i="1"/>
  <c r="G21" i="1" s="1"/>
  <c r="H36" i="1"/>
  <c r="H19" i="1"/>
  <c r="H21" i="1" s="1"/>
  <c r="H23" i="1" s="1"/>
  <c r="H25" i="1" s="1"/>
  <c r="L27" i="1"/>
  <c r="H27" i="1"/>
  <c r="I36" i="1"/>
  <c r="I19" i="1"/>
  <c r="I21" i="1" s="1"/>
  <c r="I23" i="1" s="1"/>
  <c r="I25" i="1" s="1"/>
  <c r="I27" i="1"/>
  <c r="J19" i="1"/>
  <c r="J21" i="1" s="1"/>
  <c r="L14" i="1"/>
  <c r="M19" i="1"/>
  <c r="M21" i="1" s="1"/>
  <c r="M23" i="1" s="1"/>
  <c r="M25" i="1" s="1"/>
  <c r="N14" i="1"/>
  <c r="N36" i="1" s="1"/>
  <c r="N19" i="1"/>
  <c r="N21" i="1" s="1"/>
  <c r="N25" i="1" s="1"/>
  <c r="D10" i="2"/>
  <c r="D9" i="2"/>
  <c r="D6" i="2" a="1"/>
  <c r="D6" i="2" s="1"/>
  <c r="D8" i="2" s="1"/>
  <c r="K17" i="1"/>
  <c r="K18" i="1" s="1"/>
  <c r="O17" i="1"/>
  <c r="O18" i="1" s="1"/>
  <c r="K13" i="1"/>
  <c r="K12" i="1"/>
  <c r="K11" i="1"/>
  <c r="K10" i="1"/>
  <c r="K6" i="1"/>
  <c r="O13" i="1"/>
  <c r="O12" i="1"/>
  <c r="O11" i="1"/>
  <c r="O10" i="1"/>
  <c r="O6" i="1"/>
  <c r="S36" i="1" l="1"/>
  <c r="S19" i="1"/>
  <c r="S21" i="1" s="1"/>
  <c r="S23" i="1" s="1"/>
  <c r="S25" i="1" s="1"/>
  <c r="D36" i="1"/>
  <c r="D19" i="1"/>
  <c r="D21" i="1" s="1"/>
  <c r="D23" i="1" s="1"/>
  <c r="E36" i="1"/>
  <c r="E19" i="1"/>
  <c r="E21" i="1" s="1"/>
  <c r="E23" i="1" s="1"/>
  <c r="E25" i="1" s="1"/>
  <c r="L36" i="1"/>
  <c r="L19" i="1"/>
  <c r="L21" i="1" s="1"/>
  <c r="L23" i="1" s="1"/>
  <c r="L25" i="1" s="1"/>
  <c r="O27" i="1"/>
  <c r="O14" i="1"/>
  <c r="O19" i="1" s="1"/>
  <c r="D11" i="2"/>
  <c r="O21" i="1"/>
  <c r="O25" i="1" s="1"/>
  <c r="O36" i="1"/>
  <c r="K14" i="1"/>
  <c r="K19" i="1" s="1"/>
  <c r="K21" i="1" s="1"/>
  <c r="K23" i="1" s="1"/>
  <c r="K25" i="1" s="1"/>
  <c r="D13" i="2" l="1"/>
  <c r="K3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<sst xmlns="http://schemas.openxmlformats.org/spreadsheetml/2006/main" count="52" uniqueCount="49">
  <si>
    <t>Revenue</t>
  </si>
  <si>
    <t>Q1 19</t>
  </si>
  <si>
    <t>Q2 19</t>
  </si>
  <si>
    <t>Q3 19</t>
  </si>
  <si>
    <t>Q4 19</t>
  </si>
  <si>
    <t>Q1 20</t>
  </si>
  <si>
    <t>Q2 20</t>
  </si>
  <si>
    <t>Q3 20</t>
  </si>
  <si>
    <t>Q4 20</t>
  </si>
  <si>
    <t>Q1 21</t>
  </si>
  <si>
    <t>Q2 21</t>
  </si>
  <si>
    <t>Q3 21</t>
  </si>
  <si>
    <t>Q4 21</t>
  </si>
  <si>
    <t>Q1 22</t>
  </si>
  <si>
    <t>Q2 22</t>
  </si>
  <si>
    <t>Q3 22</t>
  </si>
  <si>
    <t>Q4 22</t>
  </si>
  <si>
    <t>Services</t>
  </si>
  <si>
    <t>Sales</t>
  </si>
  <si>
    <t>Financing</t>
  </si>
  <si>
    <t>Total COGS</t>
  </si>
  <si>
    <t>Service Costs</t>
  </si>
  <si>
    <t>Sales Costs</t>
  </si>
  <si>
    <t>Financing Costs</t>
  </si>
  <si>
    <t>Gross Margin</t>
  </si>
  <si>
    <t>Gross Profit</t>
  </si>
  <si>
    <t>Financing GP</t>
  </si>
  <si>
    <t>Services GP</t>
  </si>
  <si>
    <t>Sales GP</t>
  </si>
  <si>
    <t>SG&amp;A</t>
  </si>
  <si>
    <t>R&amp;D</t>
  </si>
  <si>
    <t>Operating Expenses</t>
  </si>
  <si>
    <t>Operating Income (EBITDA)</t>
  </si>
  <si>
    <t>Other Income</t>
  </si>
  <si>
    <t>Pretax Income</t>
  </si>
  <si>
    <t>Taxes</t>
  </si>
  <si>
    <t>Net Income</t>
  </si>
  <si>
    <t>Other Expenses</t>
  </si>
  <si>
    <t>Price</t>
  </si>
  <si>
    <t>S/O</t>
  </si>
  <si>
    <t>MC</t>
  </si>
  <si>
    <t>Cash</t>
  </si>
  <si>
    <t>Debt</t>
  </si>
  <si>
    <t>EV</t>
  </si>
  <si>
    <t>EV/Share</t>
  </si>
  <si>
    <t>Shares</t>
  </si>
  <si>
    <t>EPS</t>
  </si>
  <si>
    <t>Q1 23</t>
  </si>
  <si>
    <t>Revenue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</si>
</sst>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_([$$-409]* #,##0.00_);_([$$-409]* \(#,##0.00\);_([$$-409]* &quot;-&quot;??_);_(@_)"/>
    <numFmt numFmtId="166" formatCode="_([$$-409]* #,##0_);_([$$-409]* \(#,##0\);_([$$-409]* &quot;-&quot;_);_(@_)"/>
    <numFmt numFmtId="167" formatCode="#,##0.0;\(#,##0.0\)"/>
    <numFmt numFmtId="168" formatCode="#,##0.00;\(#,##0.00\)"/>
    <numFmt numFmtId="169"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3" fontId="0" fillId="0" borderId="0" xfId="0" applyNumberFormat="1"/>
    <xf numFmtId="9" fontId="0" fillId="0" borderId="0" xfId="1" applyFont="1" applyAlignment="1">
      <alignment horizontal="right" vertical="center"/>
    </xf>
    <xf numFmtId="164" fontId="0" fillId="0" borderId="0" xfId="0" applyNumberFormat="1"/>
    <xf numFmtId="164" fontId="0" fillId="0" borderId="0" xfId="0" applyNumberFormat="1" applyAlignment="1">
      <alignment horizontal="right" vertical="center"/>
    </xf>
    <xf numFmtId="164" fontId="2" fillId="0" borderId="0" xfId="0" applyNumberFormat="1" applyFont="1"/>
    <xf numFmtId="164" fontId="2" fillId="0" borderId="0" xfId="0" applyNumberFormat="1" applyFont="1" applyAlignment="1">
      <alignment horizontal="right" vertical="center"/>
    </xf>
    <xf numFmtId="9" fontId="0" fillId="0" borderId="0" xfId="1" applyFont="1"/>
    <xf numFmtId="165" fontId="0" fillId="0" borderId="0" xfId="0" applyNumberFormat="1"/>
    <xf numFmtId="166" fontId="0" fillId="0" borderId="0" xfId="0" applyNumberFormat="1"/>
    <xf numFmtId="167" fontId="0" fillId="0" borderId="0" xfId="0" applyNumberFormat="1" applyAlignment="1">
      <alignment horizontal="right" vertical="center"/>
    </xf>
    <xf numFmtId="167" fontId="0" fillId="0" borderId="0" xfId="0" applyNumberFormat="1"/>
    <xf numFmtId="168" fontId="0" fillId="0" borderId="0" xfId="0" applyNumberFormat="1"/>
    <xf numFmtId="168" fontId="0" fillId="0" borderId="0" xfId="0" applyNumberFormat="1" applyAlignment="1">
      <alignment horizontal="right" vertical="center"/>
    </xf>
    <xf numFmtId="169" fontId="0" fillId="0" borderId="0" xfId="1" applyNumberFormat="1" applyFont="1" applyAlignment="1">
      <alignment horizontal="right" vertical="center"/>
    </xf>
    <xf numFmtId="169" fontId="0" fillId="0" borderId="0" xfId="1" applyNumberFormat="1" applyFont="1"/>
    <xf numFmtId="14" fontId="0" fillId="0" borderId="0" xfId="0" applyNumberFormat="1"/>
    <xf numFmtId="14" fontId="0" fillId="0" borderId="0" xfId="0" applyNumberFormat="1" applyAlignment="1">
      <alignment horizontal="right" vertical="center"/>
    </xf>
    <xf numFmtId="14" fontId="0" fillId="0" borderId="1" xfId="0" applyNumberFormat="1" applyBorder="1" applyAlignment="1">
      <alignment horizontal="right" vertical="center"/>
    </xf>
    <xf numFmtId="164" fontId="0" fillId="0" borderId="1" xfId="0" applyNumberFormat="1" applyBorder="1" applyAlignment="1">
      <alignment horizontal="right" vertical="center"/>
    </xf>
    <xf numFmtId="164" fontId="2" fillId="0" borderId="1" xfId="0" applyNumberFormat="1" applyFont="1" applyBorder="1" applyAlignment="1">
      <alignment horizontal="right" vertical="center"/>
    </xf>
    <xf numFmtId="167" fontId="0" fillId="0" borderId="1" xfId="0" applyNumberFormat="1" applyBorder="1" applyAlignment="1">
      <alignment horizontal="right" vertical="center"/>
    </xf>
    <xf numFmtId="168" fontId="0" fillId="0" borderId="1" xfId="0" applyNumberFormat="1" applyBorder="1" applyAlignment="1">
      <alignment horizontal="right" vertical="center"/>
    </xf>
    <xf numFmtId="169" fontId="0" fillId="0" borderId="1" xfId="1" applyNumberFormat="1" applyFont="1" applyBorder="1" applyAlignment="1">
      <alignment horizontal="right" vertical="center"/>
    </xf>
    <xf numFmtId="9" fontId="0" fillId="0" borderId="1" xfId="1" applyFont="1" applyBorder="1" applyAlignment="1">
      <alignment horizontal="right" vertical="center"/>
    </xf>
    <xf numFmtId="0" fontId="2" fillId="0" borderId="0" xfId="0" applyFont="1"/>
    <xf numFmtId="3" fontId="2" fillId="0" borderId="0" xfId="0" applyNumberFormat="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0</v>
    <v>INTERNATIONAL BUSINESS MACHINES CORPORATION (XNYS:IBM)</v>
    <v>3</v>
    <v>4</v>
    <v>Finance</v>
    <v>5</v>
    <v>en-GB</v>
    <v>a1v6nm</v>
    <v>268435456</v>
    <v>1</v>
    <v>Powered by Refinitiv</v>
    <v>145.9873</v>
    <v>114.56</v>
    <v>0.99460000000000004</v>
    <v>1.03</v>
    <v>7.3489999999999996E-3</v>
    <v>0.17</v>
    <v>1.204E-3</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 US</v>
    <v>142.57939999999999</v>
    <v>3</v>
    <v>Software &amp; IT Services</v>
    <v>Stock</v>
    <v>44715.999599918752</v>
    <v>4</v>
    <v>139.74</v>
    <v>126982275654</v>
    <v>INTERNATIONAL BUSINESS MACHINES CORPORATION</v>
    <v>INTERNATIONAL BUSINESS MACHINES CORPORATION</v>
    <v>140.26</v>
    <v>22.361799999999999</v>
    <v>140.15</v>
    <v>141.18</v>
    <v>141.35</v>
    <v>899435300</v>
    <v>IBM</v>
    <v>INTERNATIONAL BUSINESS MACHINES CORPORATION (XNYS:IBM)</v>
    <v>4352213</v>
    <v>5212542</v>
    <v>1911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AD56-B99D-864E-B189-8F29BF6F40E1}">
  <dimension ref="A1:G17"/>
  <sheetViews>
    <sheetView workbookViewId="0">
      <selection activeCell="D13" sqref="D13"/>
    </sheetView>
  </sheetViews>
  <sheetFormatPr baseColWidth="10" defaultRowHeight="16" x14ac:dyDescent="0.2"/>
  <cols>
    <col min="4" max="4" width="17.1640625" bestFit="1" customWidth="1"/>
  </cols>
  <sheetData>
    <row r="1" spans="1:7" x14ac:dyDescent="0.2">
      <c r="A1" t="e" vm="1">
        <v>#VALUE!</v>
      </c>
    </row>
    <row r="6" spans="1:7" x14ac:dyDescent="0.2">
      <c r="C6" t="s">
        <v>38</v>
      </c>
      <c r="D6" s="8" cm="1">
        <f t="array" ref="D6">_FV(A1,"Price")</f>
        <v>141.18</v>
      </c>
      <c r="G6" s="9"/>
    </row>
    <row r="7" spans="1:7" x14ac:dyDescent="0.2">
      <c r="C7" t="s">
        <v>39</v>
      </c>
      <c r="D7" s="1">
        <v>899435325</v>
      </c>
      <c r="E7" t="s">
        <v>14</v>
      </c>
    </row>
    <row r="8" spans="1:7" x14ac:dyDescent="0.2">
      <c r="C8" t="s">
        <v>40</v>
      </c>
      <c r="D8" s="1">
        <f>D6*(D7/1000000)</f>
        <v>126982.27918350001</v>
      </c>
    </row>
    <row r="9" spans="1:7" x14ac:dyDescent="0.2">
      <c r="C9" t="s">
        <v>41</v>
      </c>
      <c r="D9" s="1">
        <f>9934+550+5963</f>
        <v>16447</v>
      </c>
      <c r="E9" t="s">
        <v>14</v>
      </c>
    </row>
    <row r="10" spans="1:7" x14ac:dyDescent="0.2">
      <c r="C10" t="s">
        <v>42</v>
      </c>
      <c r="D10" s="1">
        <f>1798+7690+3453+46545</f>
        <v>59486</v>
      </c>
      <c r="E10" t="s">
        <v>14</v>
      </c>
    </row>
    <row r="11" spans="1:7" s="25" customFormat="1" x14ac:dyDescent="0.2">
      <c r="C11" s="25" t="s">
        <v>43</v>
      </c>
      <c r="D11" s="26">
        <f>D8-D9+D10</f>
        <v>170021.27918350001</v>
      </c>
    </row>
    <row r="13" spans="1:7" x14ac:dyDescent="0.2">
      <c r="C13" t="s">
        <v>44</v>
      </c>
      <c r="D13" s="1">
        <f>D11/(D7/1000000)</f>
        <v>189.0311337099196</v>
      </c>
    </row>
    <row r="17" spans="4:4" x14ac:dyDescent="0.2">
      <c r="D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AA929-0612-4540-BD00-355F6F12FF7F}">
  <dimension ref="B1:S36"/>
  <sheetViews>
    <sheetView tabSelected="1" workbookViewId="0">
      <pane xSplit="2" ySplit="2" topLeftCell="C3" activePane="bottomRight" state="frozen"/>
      <selection pane="topRight" activeCell="C1" sqref="C1"/>
      <selection pane="bottomLeft" activeCell="A3" sqref="A3"/>
      <selection pane="bottomRight" activeCell="N3" sqref="N3"/>
    </sheetView>
  </sheetViews>
  <sheetFormatPr baseColWidth="10" defaultRowHeight="16" x14ac:dyDescent="0.2"/>
  <cols>
    <col min="1" max="1" width="10.83203125" style="3"/>
    <col min="2" max="2" width="17.5" style="3" bestFit="1" customWidth="1"/>
    <col min="3" max="14" width="10.83203125" style="4"/>
    <col min="15" max="15" width="10.83203125" style="19"/>
    <col min="16" max="18" width="10.83203125" style="4"/>
    <col min="19" max="16384" width="10.83203125" style="3"/>
  </cols>
  <sheetData>
    <row r="1" spans="2:19" s="16" customFormat="1" x14ac:dyDescent="0.2">
      <c r="C1" s="17"/>
      <c r="D1" s="17"/>
      <c r="E1" s="17"/>
      <c r="F1" s="17"/>
      <c r="G1" s="17"/>
      <c r="H1" s="17">
        <v>44012</v>
      </c>
      <c r="I1" s="17">
        <v>44104</v>
      </c>
      <c r="J1" s="17">
        <v>44196</v>
      </c>
      <c r="K1" s="17"/>
      <c r="L1" s="17">
        <v>44377</v>
      </c>
      <c r="M1" s="17">
        <v>44469</v>
      </c>
      <c r="N1" s="17">
        <v>44561</v>
      </c>
      <c r="O1" s="18">
        <v>44651</v>
      </c>
      <c r="P1" s="17"/>
      <c r="Q1" s="17"/>
      <c r="R1" s="17"/>
    </row>
    <row r="2" spans="2:19" x14ac:dyDescent="0.2">
      <c r="C2" s="4" t="s">
        <v>1</v>
      </c>
      <c r="D2" s="4" t="s">
        <v>2</v>
      </c>
      <c r="E2" s="4" t="s">
        <v>3</v>
      </c>
      <c r="F2" s="4" t="s">
        <v>4</v>
      </c>
      <c r="G2" s="4" t="s">
        <v>5</v>
      </c>
      <c r="H2" s="4" t="s">
        <v>6</v>
      </c>
      <c r="I2" s="4" t="s">
        <v>7</v>
      </c>
      <c r="J2" s="4" t="s">
        <v>8</v>
      </c>
      <c r="K2" s="4" t="s">
        <v>9</v>
      </c>
      <c r="L2" s="4" t="s">
        <v>10</v>
      </c>
      <c r="M2" s="4" t="s">
        <v>11</v>
      </c>
      <c r="N2" s="4" t="s">
        <v>12</v>
      </c>
      <c r="O2" s="19" t="s">
        <v>13</v>
      </c>
      <c r="P2" s="4" t="s">
        <v>14</v>
      </c>
      <c r="Q2" s="4" t="s">
        <v>15</v>
      </c>
      <c r="R2" s="4" t="s">
        <v>16</v>
      </c>
      <c r="S2" s="4" t="s">
        <v>47</v>
      </c>
    </row>
    <row r="3" spans="2:19" x14ac:dyDescent="0.2">
      <c r="B3" s="3" t="s">
        <v>17</v>
      </c>
      <c r="H3" s="4">
        <v>10937</v>
      </c>
      <c r="I3" s="4">
        <v>11180</v>
      </c>
      <c r="K3" s="4">
        <v>7096</v>
      </c>
      <c r="L3" s="4">
        <v>11485</v>
      </c>
      <c r="M3" s="4">
        <v>11418</v>
      </c>
      <c r="O3" s="19">
        <v>7703</v>
      </c>
      <c r="S3" s="4"/>
    </row>
    <row r="4" spans="2:19" x14ac:dyDescent="0.2">
      <c r="B4" s="3" t="s">
        <v>18</v>
      </c>
      <c r="H4" s="4">
        <v>6918</v>
      </c>
      <c r="I4" s="4">
        <v>6106</v>
      </c>
      <c r="K4" s="4">
        <v>5880</v>
      </c>
      <c r="L4" s="4">
        <v>7018</v>
      </c>
      <c r="M4" s="4">
        <v>5978</v>
      </c>
      <c r="O4" s="19">
        <v>6339</v>
      </c>
      <c r="S4" s="4"/>
    </row>
    <row r="5" spans="2:19" x14ac:dyDescent="0.2">
      <c r="B5" s="3" t="s">
        <v>19</v>
      </c>
      <c r="H5" s="4">
        <v>268</v>
      </c>
      <c r="I5" s="4">
        <v>275</v>
      </c>
      <c r="K5" s="4">
        <v>211</v>
      </c>
      <c r="L5" s="4">
        <v>242</v>
      </c>
      <c r="M5" s="4">
        <v>222</v>
      </c>
      <c r="O5" s="19">
        <v>155</v>
      </c>
      <c r="S5" s="4"/>
    </row>
    <row r="6" spans="2:19" s="5" customFormat="1" x14ac:dyDescent="0.2">
      <c r="B6" s="5" t="s">
        <v>0</v>
      </c>
      <c r="C6" s="6">
        <f t="shared" ref="C6:S6" si="0">SUM(C3:C5)</f>
        <v>0</v>
      </c>
      <c r="D6" s="6">
        <f t="shared" si="0"/>
        <v>0</v>
      </c>
      <c r="E6" s="6">
        <f t="shared" si="0"/>
        <v>0</v>
      </c>
      <c r="F6" s="6">
        <f t="shared" si="0"/>
        <v>0</v>
      </c>
      <c r="G6" s="6">
        <f t="shared" si="0"/>
        <v>0</v>
      </c>
      <c r="H6" s="6">
        <f t="shared" si="0"/>
        <v>18123</v>
      </c>
      <c r="I6" s="6">
        <f t="shared" si="0"/>
        <v>17561</v>
      </c>
      <c r="J6" s="6">
        <f t="shared" si="0"/>
        <v>0</v>
      </c>
      <c r="K6" s="6">
        <f t="shared" si="0"/>
        <v>13187</v>
      </c>
      <c r="L6" s="6">
        <f t="shared" si="0"/>
        <v>18745</v>
      </c>
      <c r="M6" s="6">
        <f t="shared" si="0"/>
        <v>17618</v>
      </c>
      <c r="N6" s="6">
        <f t="shared" si="0"/>
        <v>0</v>
      </c>
      <c r="O6" s="20">
        <f t="shared" si="0"/>
        <v>14197</v>
      </c>
      <c r="P6" s="6">
        <f t="shared" si="0"/>
        <v>0</v>
      </c>
      <c r="Q6" s="6">
        <f t="shared" si="0"/>
        <v>0</v>
      </c>
      <c r="R6" s="6">
        <f t="shared" si="0"/>
        <v>0</v>
      </c>
      <c r="S6" s="6">
        <f t="shared" si="0"/>
        <v>0</v>
      </c>
    </row>
    <row r="7" spans="2:19" x14ac:dyDescent="0.2">
      <c r="B7" s="3" t="s">
        <v>21</v>
      </c>
      <c r="H7" s="4">
        <v>7520</v>
      </c>
      <c r="I7" s="4">
        <v>7357</v>
      </c>
      <c r="K7" s="4">
        <v>4644</v>
      </c>
      <c r="L7" s="4">
        <v>7871</v>
      </c>
      <c r="M7" s="4">
        <v>7770</v>
      </c>
      <c r="O7" s="19">
        <v>5349</v>
      </c>
      <c r="S7" s="4"/>
    </row>
    <row r="8" spans="2:19" x14ac:dyDescent="0.2">
      <c r="B8" s="3" t="s">
        <v>22</v>
      </c>
      <c r="H8" s="4">
        <v>1739</v>
      </c>
      <c r="I8" s="4">
        <v>1601</v>
      </c>
      <c r="K8" s="4">
        <v>1379</v>
      </c>
      <c r="L8" s="4">
        <v>1694</v>
      </c>
      <c r="M8" s="4">
        <v>1513</v>
      </c>
      <c r="O8" s="19">
        <v>1415</v>
      </c>
      <c r="S8" s="4"/>
    </row>
    <row r="9" spans="2:19" x14ac:dyDescent="0.2">
      <c r="B9" s="3" t="s">
        <v>23</v>
      </c>
      <c r="H9" s="4">
        <v>165</v>
      </c>
      <c r="I9" s="4">
        <v>172</v>
      </c>
      <c r="K9" s="4">
        <v>137</v>
      </c>
      <c r="L9" s="4">
        <v>176</v>
      </c>
      <c r="M9" s="4">
        <v>165</v>
      </c>
      <c r="O9" s="19">
        <v>98</v>
      </c>
      <c r="S9" s="4"/>
    </row>
    <row r="10" spans="2:19" s="5" customFormat="1" x14ac:dyDescent="0.2">
      <c r="B10" s="5" t="s">
        <v>20</v>
      </c>
      <c r="C10" s="6">
        <f t="shared" ref="C10:S10" si="1">SUM(C7:C9)</f>
        <v>0</v>
      </c>
      <c r="D10" s="6">
        <f t="shared" si="1"/>
        <v>0</v>
      </c>
      <c r="E10" s="6">
        <f t="shared" si="1"/>
        <v>0</v>
      </c>
      <c r="F10" s="6">
        <f t="shared" si="1"/>
        <v>0</v>
      </c>
      <c r="G10" s="6">
        <f t="shared" si="1"/>
        <v>0</v>
      </c>
      <c r="H10" s="6">
        <f t="shared" si="1"/>
        <v>9424</v>
      </c>
      <c r="I10" s="6">
        <f t="shared" si="1"/>
        <v>9130</v>
      </c>
      <c r="J10" s="6">
        <f t="shared" si="1"/>
        <v>0</v>
      </c>
      <c r="K10" s="6">
        <f t="shared" si="1"/>
        <v>6160</v>
      </c>
      <c r="L10" s="6">
        <f t="shared" si="1"/>
        <v>9741</v>
      </c>
      <c r="M10" s="6">
        <f t="shared" si="1"/>
        <v>9448</v>
      </c>
      <c r="N10" s="6">
        <f t="shared" si="1"/>
        <v>0</v>
      </c>
      <c r="O10" s="20">
        <f t="shared" si="1"/>
        <v>6862</v>
      </c>
      <c r="P10" s="6">
        <f t="shared" si="1"/>
        <v>0</v>
      </c>
      <c r="Q10" s="6">
        <f t="shared" si="1"/>
        <v>0</v>
      </c>
      <c r="R10" s="6">
        <f t="shared" si="1"/>
        <v>0</v>
      </c>
      <c r="S10" s="6">
        <f t="shared" si="1"/>
        <v>0</v>
      </c>
    </row>
    <row r="11" spans="2:19" x14ac:dyDescent="0.2">
      <c r="B11" s="3" t="s">
        <v>27</v>
      </c>
      <c r="C11" s="4">
        <f t="shared" ref="C11:S11" si="2">C3-C7</f>
        <v>0</v>
      </c>
      <c r="D11" s="4">
        <f t="shared" si="2"/>
        <v>0</v>
      </c>
      <c r="E11" s="4">
        <f t="shared" si="2"/>
        <v>0</v>
      </c>
      <c r="F11" s="4">
        <f t="shared" si="2"/>
        <v>0</v>
      </c>
      <c r="G11" s="4">
        <f t="shared" si="2"/>
        <v>0</v>
      </c>
      <c r="H11" s="4">
        <f t="shared" si="2"/>
        <v>3417</v>
      </c>
      <c r="I11" s="4">
        <f t="shared" si="2"/>
        <v>3823</v>
      </c>
      <c r="J11" s="4">
        <f t="shared" si="2"/>
        <v>0</v>
      </c>
      <c r="K11" s="4">
        <f t="shared" si="2"/>
        <v>2452</v>
      </c>
      <c r="L11" s="4">
        <f t="shared" si="2"/>
        <v>3614</v>
      </c>
      <c r="M11" s="4">
        <f t="shared" si="2"/>
        <v>3648</v>
      </c>
      <c r="N11" s="4">
        <f t="shared" si="2"/>
        <v>0</v>
      </c>
      <c r="O11" s="19">
        <f t="shared" si="2"/>
        <v>2354</v>
      </c>
      <c r="P11" s="4">
        <f t="shared" si="2"/>
        <v>0</v>
      </c>
      <c r="Q11" s="4">
        <f t="shared" si="2"/>
        <v>0</v>
      </c>
      <c r="R11" s="4">
        <f t="shared" si="2"/>
        <v>0</v>
      </c>
      <c r="S11" s="4">
        <f t="shared" si="2"/>
        <v>0</v>
      </c>
    </row>
    <row r="12" spans="2:19" x14ac:dyDescent="0.2">
      <c r="B12" s="3" t="s">
        <v>28</v>
      </c>
      <c r="C12" s="4">
        <f t="shared" ref="C12:S12" si="3">C4-C8</f>
        <v>0</v>
      </c>
      <c r="D12" s="4">
        <f t="shared" si="3"/>
        <v>0</v>
      </c>
      <c r="E12" s="4">
        <f t="shared" si="3"/>
        <v>0</v>
      </c>
      <c r="F12" s="4">
        <f t="shared" si="3"/>
        <v>0</v>
      </c>
      <c r="G12" s="4">
        <f t="shared" si="3"/>
        <v>0</v>
      </c>
      <c r="H12" s="4">
        <f t="shared" si="3"/>
        <v>5179</v>
      </c>
      <c r="I12" s="4">
        <f t="shared" si="3"/>
        <v>4505</v>
      </c>
      <c r="J12" s="4">
        <f t="shared" si="3"/>
        <v>0</v>
      </c>
      <c r="K12" s="4">
        <f t="shared" si="3"/>
        <v>4501</v>
      </c>
      <c r="L12" s="4">
        <f t="shared" si="3"/>
        <v>5324</v>
      </c>
      <c r="M12" s="4">
        <f t="shared" si="3"/>
        <v>4465</v>
      </c>
      <c r="N12" s="4">
        <f t="shared" si="3"/>
        <v>0</v>
      </c>
      <c r="O12" s="19">
        <f t="shared" si="3"/>
        <v>4924</v>
      </c>
      <c r="P12" s="4">
        <f t="shared" si="3"/>
        <v>0</v>
      </c>
      <c r="Q12" s="4">
        <f t="shared" si="3"/>
        <v>0</v>
      </c>
      <c r="R12" s="4">
        <f t="shared" si="3"/>
        <v>0</v>
      </c>
      <c r="S12" s="4">
        <f t="shared" si="3"/>
        <v>0</v>
      </c>
    </row>
    <row r="13" spans="2:19" x14ac:dyDescent="0.2">
      <c r="B13" s="3" t="s">
        <v>26</v>
      </c>
      <c r="C13" s="4">
        <f t="shared" ref="C13:S13" si="4">C5-C9</f>
        <v>0</v>
      </c>
      <c r="D13" s="4">
        <f t="shared" si="4"/>
        <v>0</v>
      </c>
      <c r="E13" s="4">
        <f t="shared" si="4"/>
        <v>0</v>
      </c>
      <c r="F13" s="4">
        <f t="shared" si="4"/>
        <v>0</v>
      </c>
      <c r="G13" s="4">
        <f t="shared" si="4"/>
        <v>0</v>
      </c>
      <c r="H13" s="4">
        <f t="shared" si="4"/>
        <v>103</v>
      </c>
      <c r="I13" s="4">
        <f t="shared" si="4"/>
        <v>103</v>
      </c>
      <c r="J13" s="4">
        <f t="shared" si="4"/>
        <v>0</v>
      </c>
      <c r="K13" s="4">
        <f t="shared" si="4"/>
        <v>74</v>
      </c>
      <c r="L13" s="4">
        <f t="shared" si="4"/>
        <v>66</v>
      </c>
      <c r="M13" s="4">
        <f t="shared" si="4"/>
        <v>57</v>
      </c>
      <c r="N13" s="4">
        <f t="shared" si="4"/>
        <v>0</v>
      </c>
      <c r="O13" s="19">
        <f t="shared" si="4"/>
        <v>57</v>
      </c>
      <c r="P13" s="4">
        <f t="shared" si="4"/>
        <v>0</v>
      </c>
      <c r="Q13" s="4">
        <f t="shared" si="4"/>
        <v>0</v>
      </c>
      <c r="R13" s="4">
        <f t="shared" si="4"/>
        <v>0</v>
      </c>
      <c r="S13" s="4">
        <f t="shared" si="4"/>
        <v>0</v>
      </c>
    </row>
    <row r="14" spans="2:19" x14ac:dyDescent="0.2">
      <c r="B14" s="3" t="s">
        <v>25</v>
      </c>
      <c r="C14" s="4">
        <f t="shared" ref="C14:S14" si="5">C6-C10</f>
        <v>0</v>
      </c>
      <c r="D14" s="4">
        <f t="shared" si="5"/>
        <v>0</v>
      </c>
      <c r="E14" s="4">
        <f t="shared" si="5"/>
        <v>0</v>
      </c>
      <c r="F14" s="4">
        <f t="shared" si="5"/>
        <v>0</v>
      </c>
      <c r="G14" s="4">
        <f t="shared" si="5"/>
        <v>0</v>
      </c>
      <c r="H14" s="4">
        <f t="shared" si="5"/>
        <v>8699</v>
      </c>
      <c r="I14" s="4">
        <f t="shared" si="5"/>
        <v>8431</v>
      </c>
      <c r="J14" s="4">
        <f t="shared" si="5"/>
        <v>0</v>
      </c>
      <c r="K14" s="4">
        <f t="shared" si="5"/>
        <v>7027</v>
      </c>
      <c r="L14" s="4">
        <f t="shared" si="5"/>
        <v>9004</v>
      </c>
      <c r="M14" s="4">
        <f t="shared" si="5"/>
        <v>8170</v>
      </c>
      <c r="N14" s="4">
        <f t="shared" si="5"/>
        <v>0</v>
      </c>
      <c r="O14" s="19">
        <f t="shared" si="5"/>
        <v>7335</v>
      </c>
      <c r="P14" s="4">
        <f t="shared" si="5"/>
        <v>0</v>
      </c>
      <c r="Q14" s="4">
        <f t="shared" si="5"/>
        <v>0</v>
      </c>
      <c r="R14" s="4">
        <f t="shared" si="5"/>
        <v>0</v>
      </c>
      <c r="S14" s="4">
        <f t="shared" si="5"/>
        <v>0</v>
      </c>
    </row>
    <row r="15" spans="2:19" x14ac:dyDescent="0.2">
      <c r="B15" s="3" t="s">
        <v>29</v>
      </c>
      <c r="H15" s="4">
        <v>5248</v>
      </c>
      <c r="I15" s="4">
        <v>4647</v>
      </c>
      <c r="J15" s="4">
        <v>6256</v>
      </c>
      <c r="K15" s="4">
        <v>4688</v>
      </c>
      <c r="L15" s="4">
        <v>5334</v>
      </c>
      <c r="M15" s="4">
        <v>4860</v>
      </c>
      <c r="N15" s="4">
        <v>4903</v>
      </c>
      <c r="O15" s="19">
        <v>4597</v>
      </c>
      <c r="S15" s="4"/>
    </row>
    <row r="16" spans="2:19" x14ac:dyDescent="0.2">
      <c r="B16" s="3" t="s">
        <v>30</v>
      </c>
      <c r="H16" s="4">
        <v>1582</v>
      </c>
      <c r="I16" s="4">
        <v>1515</v>
      </c>
      <c r="J16" s="4">
        <v>1592</v>
      </c>
      <c r="K16" s="4">
        <v>1616</v>
      </c>
      <c r="L16" s="4">
        <v>1657</v>
      </c>
      <c r="M16" s="4">
        <v>1621</v>
      </c>
      <c r="N16" s="4">
        <v>1625</v>
      </c>
      <c r="O16" s="19">
        <v>1679</v>
      </c>
      <c r="S16" s="4"/>
    </row>
    <row r="17" spans="2:19" x14ac:dyDescent="0.2">
      <c r="B17" s="3" t="s">
        <v>37</v>
      </c>
      <c r="H17" s="4">
        <f>-203+179+323</f>
        <v>299</v>
      </c>
      <c r="I17" s="4">
        <f>-134+253+323</f>
        <v>442</v>
      </c>
      <c r="J17" s="4">
        <f>-171+230+317</f>
        <v>376</v>
      </c>
      <c r="K17" s="4">
        <f>-146+346+280</f>
        <v>480</v>
      </c>
      <c r="L17" s="4">
        <f>-135+315+281</f>
        <v>461</v>
      </c>
      <c r="M17" s="4">
        <f>-153+234+291</f>
        <v>372</v>
      </c>
      <c r="N17" s="4">
        <f>-181+-18+303</f>
        <v>104</v>
      </c>
      <c r="O17" s="19">
        <f>-121+246+311</f>
        <v>436</v>
      </c>
      <c r="S17" s="4"/>
    </row>
    <row r="18" spans="2:19" x14ac:dyDescent="0.2">
      <c r="B18" s="3" t="s">
        <v>31</v>
      </c>
      <c r="C18" s="4">
        <f t="shared" ref="C18:S18" si="6">SUM(C15:C17)</f>
        <v>0</v>
      </c>
      <c r="D18" s="4">
        <f t="shared" si="6"/>
        <v>0</v>
      </c>
      <c r="E18" s="4">
        <f t="shared" si="6"/>
        <v>0</v>
      </c>
      <c r="F18" s="4">
        <f t="shared" si="6"/>
        <v>0</v>
      </c>
      <c r="G18" s="4">
        <f t="shared" si="6"/>
        <v>0</v>
      </c>
      <c r="H18" s="4">
        <f t="shared" si="6"/>
        <v>7129</v>
      </c>
      <c r="I18" s="4">
        <f t="shared" si="6"/>
        <v>6604</v>
      </c>
      <c r="J18" s="4">
        <f t="shared" si="6"/>
        <v>8224</v>
      </c>
      <c r="K18" s="4">
        <f t="shared" si="6"/>
        <v>6784</v>
      </c>
      <c r="L18" s="4">
        <f t="shared" si="6"/>
        <v>7452</v>
      </c>
      <c r="M18" s="4">
        <f t="shared" si="6"/>
        <v>6853</v>
      </c>
      <c r="N18" s="4">
        <f t="shared" si="6"/>
        <v>6632</v>
      </c>
      <c r="O18" s="19">
        <f t="shared" si="6"/>
        <v>6712</v>
      </c>
      <c r="P18" s="4">
        <f t="shared" si="6"/>
        <v>0</v>
      </c>
      <c r="Q18" s="4">
        <f t="shared" si="6"/>
        <v>0</v>
      </c>
      <c r="R18" s="4">
        <f t="shared" si="6"/>
        <v>0</v>
      </c>
      <c r="S18" s="4">
        <f t="shared" si="6"/>
        <v>0</v>
      </c>
    </row>
    <row r="19" spans="2:19" x14ac:dyDescent="0.2">
      <c r="B19" s="3" t="s">
        <v>32</v>
      </c>
      <c r="C19" s="4">
        <f t="shared" ref="C19:S19" si="7">C14-C18</f>
        <v>0</v>
      </c>
      <c r="D19" s="4">
        <f t="shared" si="7"/>
        <v>0</v>
      </c>
      <c r="E19" s="4">
        <f t="shared" si="7"/>
        <v>0</v>
      </c>
      <c r="F19" s="4">
        <f t="shared" si="7"/>
        <v>0</v>
      </c>
      <c r="G19" s="4">
        <f t="shared" si="7"/>
        <v>0</v>
      </c>
      <c r="H19" s="4">
        <f t="shared" si="7"/>
        <v>1570</v>
      </c>
      <c r="I19" s="4">
        <f t="shared" si="7"/>
        <v>1827</v>
      </c>
      <c r="J19" s="4">
        <f t="shared" si="7"/>
        <v>-8224</v>
      </c>
      <c r="K19" s="4">
        <f t="shared" si="7"/>
        <v>243</v>
      </c>
      <c r="L19" s="4">
        <f t="shared" si="7"/>
        <v>1552</v>
      </c>
      <c r="M19" s="4">
        <f t="shared" si="7"/>
        <v>1317</v>
      </c>
      <c r="N19" s="4">
        <f t="shared" si="7"/>
        <v>-6632</v>
      </c>
      <c r="O19" s="19">
        <f t="shared" si="7"/>
        <v>623</v>
      </c>
      <c r="P19" s="4">
        <f t="shared" si="7"/>
        <v>0</v>
      </c>
      <c r="Q19" s="4">
        <f t="shared" si="7"/>
        <v>0</v>
      </c>
      <c r="R19" s="4">
        <f t="shared" si="7"/>
        <v>0</v>
      </c>
      <c r="S19" s="4">
        <f t="shared" si="7"/>
        <v>0</v>
      </c>
    </row>
    <row r="20" spans="2:19" x14ac:dyDescent="0.2">
      <c r="B20" s="3" t="s">
        <v>33</v>
      </c>
      <c r="K20" s="4">
        <v>552</v>
      </c>
      <c r="M20" s="4">
        <v>0</v>
      </c>
      <c r="O20" s="19">
        <v>71</v>
      </c>
      <c r="S20" s="4"/>
    </row>
    <row r="21" spans="2:19" x14ac:dyDescent="0.2">
      <c r="B21" s="3" t="s">
        <v>34</v>
      </c>
      <c r="C21" s="4">
        <f t="shared" ref="C21:M21" si="8">C19+C20</f>
        <v>0</v>
      </c>
      <c r="D21" s="4">
        <f t="shared" si="8"/>
        <v>0</v>
      </c>
      <c r="E21" s="4">
        <f t="shared" si="8"/>
        <v>0</v>
      </c>
      <c r="F21" s="4">
        <f t="shared" si="8"/>
        <v>0</v>
      </c>
      <c r="G21" s="4">
        <f t="shared" si="8"/>
        <v>0</v>
      </c>
      <c r="H21" s="4">
        <f t="shared" si="8"/>
        <v>1570</v>
      </c>
      <c r="I21" s="4">
        <f t="shared" si="8"/>
        <v>1827</v>
      </c>
      <c r="J21" s="4">
        <f t="shared" si="8"/>
        <v>-8224</v>
      </c>
      <c r="K21" s="4">
        <f t="shared" si="8"/>
        <v>795</v>
      </c>
      <c r="L21" s="4">
        <f t="shared" si="8"/>
        <v>1552</v>
      </c>
      <c r="M21" s="4">
        <f t="shared" si="8"/>
        <v>1317</v>
      </c>
      <c r="N21" s="4">
        <f>N19+N22</f>
        <v>-6225</v>
      </c>
      <c r="O21" s="19">
        <f>O19+O20</f>
        <v>694</v>
      </c>
      <c r="P21" s="4">
        <f>P19+P20</f>
        <v>0</v>
      </c>
      <c r="Q21" s="4">
        <f>Q19+Q20</f>
        <v>0</v>
      </c>
      <c r="R21" s="4">
        <f>R19+R20</f>
        <v>0</v>
      </c>
      <c r="S21" s="4">
        <f>S19+S20</f>
        <v>0</v>
      </c>
    </row>
    <row r="22" spans="2:19" x14ac:dyDescent="0.2">
      <c r="B22" s="3" t="s">
        <v>35</v>
      </c>
      <c r="H22" s="4">
        <v>209</v>
      </c>
      <c r="I22" s="4">
        <v>128</v>
      </c>
      <c r="J22" s="4">
        <v>-175</v>
      </c>
      <c r="K22" s="4">
        <v>-160</v>
      </c>
      <c r="L22" s="4">
        <v>227</v>
      </c>
      <c r="M22" s="4">
        <v>188</v>
      </c>
      <c r="N22" s="4">
        <v>407</v>
      </c>
      <c r="O22" s="19">
        <v>-39</v>
      </c>
      <c r="S22" s="4"/>
    </row>
    <row r="23" spans="2:19" x14ac:dyDescent="0.2">
      <c r="B23" s="3" t="s">
        <v>36</v>
      </c>
      <c r="C23" s="4">
        <f t="shared" ref="C23:S23" si="9">C21-C22</f>
        <v>0</v>
      </c>
      <c r="D23" s="4">
        <f t="shared" si="9"/>
        <v>0</v>
      </c>
      <c r="E23" s="4">
        <f t="shared" si="9"/>
        <v>0</v>
      </c>
      <c r="F23" s="4">
        <f t="shared" si="9"/>
        <v>0</v>
      </c>
      <c r="G23" s="4">
        <f t="shared" si="9"/>
        <v>0</v>
      </c>
      <c r="H23" s="4">
        <f t="shared" si="9"/>
        <v>1361</v>
      </c>
      <c r="I23" s="4">
        <f t="shared" si="9"/>
        <v>1699</v>
      </c>
      <c r="J23" s="4">
        <f t="shared" si="9"/>
        <v>-8049</v>
      </c>
      <c r="K23" s="4">
        <f t="shared" si="9"/>
        <v>955</v>
      </c>
      <c r="L23" s="4">
        <f t="shared" si="9"/>
        <v>1325</v>
      </c>
      <c r="M23" s="4">
        <f t="shared" si="9"/>
        <v>1129</v>
      </c>
      <c r="N23" s="4">
        <f t="shared" si="9"/>
        <v>-6632</v>
      </c>
      <c r="O23" s="19">
        <f t="shared" si="9"/>
        <v>733</v>
      </c>
      <c r="P23" s="4">
        <f t="shared" si="9"/>
        <v>0</v>
      </c>
      <c r="Q23" s="4">
        <f t="shared" si="9"/>
        <v>0</v>
      </c>
      <c r="R23" s="4">
        <f t="shared" si="9"/>
        <v>0</v>
      </c>
      <c r="S23" s="4">
        <f t="shared" si="9"/>
        <v>0</v>
      </c>
    </row>
    <row r="24" spans="2:19" s="11" customFormat="1" x14ac:dyDescent="0.2">
      <c r="B24" s="11" t="s">
        <v>45</v>
      </c>
      <c r="C24" s="10"/>
      <c r="D24" s="10"/>
      <c r="E24" s="10"/>
      <c r="F24" s="10"/>
      <c r="H24" s="10">
        <v>894.9</v>
      </c>
      <c r="I24" s="10">
        <v>897.3</v>
      </c>
      <c r="J24" s="10">
        <v>899</v>
      </c>
      <c r="K24" s="10">
        <v>901.7</v>
      </c>
      <c r="L24" s="10">
        <v>904.2</v>
      </c>
      <c r="M24" s="10">
        <v>906</v>
      </c>
      <c r="N24" s="10">
        <v>906.6</v>
      </c>
      <c r="O24" s="21">
        <v>909.2</v>
      </c>
      <c r="P24" s="10"/>
      <c r="Q24" s="10"/>
      <c r="R24" s="10"/>
      <c r="S24" s="10"/>
    </row>
    <row r="25" spans="2:19" s="12" customFormat="1" x14ac:dyDescent="0.2">
      <c r="B25" s="12" t="s">
        <v>46</v>
      </c>
      <c r="C25" s="13" t="e">
        <f t="shared" ref="C25:S25" si="10">C23/C24</f>
        <v>#DIV/0!</v>
      </c>
      <c r="D25" s="13" t="e">
        <f>D23/D24</f>
        <v>#DIV/0!</v>
      </c>
      <c r="E25" s="13" t="e">
        <f t="shared" si="10"/>
        <v>#DIV/0!</v>
      </c>
      <c r="F25" s="13" t="e">
        <f t="shared" si="10"/>
        <v>#DIV/0!</v>
      </c>
      <c r="G25" s="13" t="e">
        <f t="shared" si="10"/>
        <v>#DIV/0!</v>
      </c>
      <c r="H25" s="13">
        <f t="shared" si="10"/>
        <v>1.5208403173538942</v>
      </c>
      <c r="I25" s="13">
        <f t="shared" si="10"/>
        <v>1.8934581522344813</v>
      </c>
      <c r="J25" s="13">
        <f t="shared" si="10"/>
        <v>-8.9532814238042278</v>
      </c>
      <c r="K25" s="13">
        <f t="shared" si="10"/>
        <v>1.059110568925363</v>
      </c>
      <c r="L25" s="13">
        <f t="shared" si="10"/>
        <v>1.4653837646538377</v>
      </c>
      <c r="M25" s="13">
        <f t="shared" si="10"/>
        <v>1.2461368653421634</v>
      </c>
      <c r="N25" s="13">
        <f t="shared" si="10"/>
        <v>-7.3152437679241116</v>
      </c>
      <c r="O25" s="22">
        <f t="shared" si="10"/>
        <v>0.80620325560932682</v>
      </c>
      <c r="P25" s="13" t="e">
        <f t="shared" si="10"/>
        <v>#DIV/0!</v>
      </c>
      <c r="Q25" s="13" t="e">
        <f t="shared" si="10"/>
        <v>#DIV/0!</v>
      </c>
      <c r="R25" s="13" t="e">
        <f t="shared" si="10"/>
        <v>#DIV/0!</v>
      </c>
      <c r="S25" s="13" t="e">
        <f t="shared" si="10"/>
        <v>#DIV/0!</v>
      </c>
    </row>
    <row r="26" spans="2:19" x14ac:dyDescent="0.2">
      <c r="S26" s="4"/>
    </row>
    <row r="27" spans="2:19" s="15" customFormat="1" x14ac:dyDescent="0.2">
      <c r="B27" s="15" t="s">
        <v>48</v>
      </c>
      <c r="C27" s="14"/>
      <c r="D27" s="14"/>
      <c r="E27" s="14"/>
      <c r="F27" s="14"/>
      <c r="G27" s="14" t="e">
        <f t="shared" ref="G27:S27" si="11">G6/C6-1</f>
        <v>#DIV/0!</v>
      </c>
      <c r="H27" s="14" t="e">
        <f t="shared" si="11"/>
        <v>#DIV/0!</v>
      </c>
      <c r="I27" s="14" t="e">
        <f t="shared" si="11"/>
        <v>#DIV/0!</v>
      </c>
      <c r="J27" s="14" t="e">
        <f t="shared" si="11"/>
        <v>#DIV/0!</v>
      </c>
      <c r="K27" s="14" t="e">
        <f t="shared" si="11"/>
        <v>#DIV/0!</v>
      </c>
      <c r="L27" s="14">
        <f t="shared" si="11"/>
        <v>3.4321028527285691E-2</v>
      </c>
      <c r="M27" s="14">
        <f t="shared" si="11"/>
        <v>3.2458288252377177E-3</v>
      </c>
      <c r="N27" s="14" t="e">
        <f t="shared" si="11"/>
        <v>#DIV/0!</v>
      </c>
      <c r="O27" s="23">
        <f t="shared" si="11"/>
        <v>7.6590581633426913E-2</v>
      </c>
      <c r="P27" s="14">
        <f t="shared" si="11"/>
        <v>-1</v>
      </c>
      <c r="Q27" s="14">
        <f t="shared" si="11"/>
        <v>-1</v>
      </c>
      <c r="R27" s="14" t="e">
        <f t="shared" si="11"/>
        <v>#DIV/0!</v>
      </c>
      <c r="S27" s="14">
        <f t="shared" si="11"/>
        <v>-1</v>
      </c>
    </row>
    <row r="28" spans="2:19" x14ac:dyDescent="0.2">
      <c r="S28" s="4"/>
    </row>
    <row r="29" spans="2:19" x14ac:dyDescent="0.2">
      <c r="S29" s="4"/>
    </row>
    <row r="30" spans="2:19" x14ac:dyDescent="0.2">
      <c r="S30" s="4"/>
    </row>
    <row r="31" spans="2:19" x14ac:dyDescent="0.2">
      <c r="S31" s="4"/>
    </row>
    <row r="32" spans="2:19" x14ac:dyDescent="0.2">
      <c r="S32" s="4"/>
    </row>
    <row r="33" spans="2:19" x14ac:dyDescent="0.2">
      <c r="S33" s="4"/>
    </row>
    <row r="34" spans="2:19" x14ac:dyDescent="0.2">
      <c r="S34" s="4"/>
    </row>
    <row r="35" spans="2:19" x14ac:dyDescent="0.2">
      <c r="S35" s="4"/>
    </row>
    <row r="36" spans="2:19" s="7" customFormat="1" x14ac:dyDescent="0.2">
      <c r="B36" s="7" t="s">
        <v>24</v>
      </c>
      <c r="C36" s="2" t="e">
        <f t="shared" ref="C36:S36" si="12">C14/C6</f>
        <v>#DIV/0!</v>
      </c>
      <c r="D36" s="2" t="e">
        <f t="shared" si="12"/>
        <v>#DIV/0!</v>
      </c>
      <c r="E36" s="2" t="e">
        <f t="shared" si="12"/>
        <v>#DIV/0!</v>
      </c>
      <c r="F36" s="2" t="e">
        <f t="shared" si="12"/>
        <v>#DIV/0!</v>
      </c>
      <c r="G36" s="2" t="e">
        <f t="shared" si="12"/>
        <v>#DIV/0!</v>
      </c>
      <c r="H36" s="2">
        <f t="shared" si="12"/>
        <v>0.4799977928599018</v>
      </c>
      <c r="I36" s="2">
        <f t="shared" si="12"/>
        <v>0.48009794430841068</v>
      </c>
      <c r="J36" s="2" t="e">
        <f t="shared" si="12"/>
        <v>#DIV/0!</v>
      </c>
      <c r="K36" s="2">
        <f t="shared" si="12"/>
        <v>0.53287328429513914</v>
      </c>
      <c r="L36" s="2">
        <f t="shared" si="12"/>
        <v>0.48034142437983463</v>
      </c>
      <c r="M36" s="2">
        <f t="shared" si="12"/>
        <v>0.46373027585423998</v>
      </c>
      <c r="N36" s="2" t="e">
        <f t="shared" si="12"/>
        <v>#DIV/0!</v>
      </c>
      <c r="O36" s="24">
        <f t="shared" si="12"/>
        <v>0.51665844896809188</v>
      </c>
      <c r="P36" s="2" t="e">
        <f t="shared" si="12"/>
        <v>#DIV/0!</v>
      </c>
      <c r="Q36" s="2" t="e">
        <f t="shared" si="12"/>
        <v>#DIV/0!</v>
      </c>
      <c r="R36" s="2" t="e">
        <f t="shared" si="12"/>
        <v>#DIV/0!</v>
      </c>
      <c r="S36" s="2" t="e">
        <f t="shared" si="12"/>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2022-06-03T10:30:33Z</dcterms:created>
  <dcterms:modified xsi:type="dcterms:W3CDTF">2022-06-16T06:40:11Z</dcterms:modified>
</cp:coreProperties>
</file>