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9CD22A72-9272-D640-B5FF-474CE289B1D0}" xr6:coauthVersionLast="47" xr6:coauthVersionMax="47" xr10:uidLastSave="{00000000-0000-0000-0000-000000000000}"/>
  <bookViews>
    <workbookView xWindow="3660" yWindow="1200" windowWidth="30880" windowHeight="18400" xr2:uid="{B3C0C40D-E67D-774A-B814-0C6C9C5EB6AB}"/>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0" i="2" l="1"/>
  <c r="G6" i="1" a="1"/>
  <c r="G6" i="1" s="1"/>
  <c r="G5" i="1" a="1"/>
  <c r="G5" i="1" s="1"/>
  <c r="G15" i="1" a="1"/>
  <c r="G15" i="1" s="1"/>
  <c r="G21" i="1"/>
  <c r="G11" i="1" a="1"/>
  <c r="G11" i="1" s="1"/>
  <c r="G7" i="1" a="1"/>
  <c r="G7" i="1" s="1"/>
  <c r="AC9" i="2"/>
  <c r="AC25" i="2"/>
  <c r="AC28" i="2"/>
  <c r="AC26" i="2"/>
  <c r="D14" i="2"/>
  <c r="AC14" i="2"/>
  <c r="Y14" i="2"/>
  <c r="G16" i="1" a="1"/>
  <c r="G16" i="1" s="1"/>
  <c r="G17" i="1" s="1"/>
  <c r="G20" i="1" s="1"/>
  <c r="C14" i="2"/>
  <c r="D9" i="2"/>
  <c r="D8" i="2"/>
  <c r="D5" i="2"/>
  <c r="C8" i="2"/>
  <c r="C5" i="2"/>
  <c r="C28" i="2" s="1"/>
  <c r="G14" i="1" a="1"/>
  <c r="G14" i="1" s="1"/>
  <c r="AC45" i="2"/>
  <c r="Y32" i="2"/>
  <c r="Y42" i="2" s="1"/>
  <c r="AC32" i="2"/>
  <c r="AC42" i="2" s="1"/>
  <c r="Y8" i="2"/>
  <c r="Y5" i="2"/>
  <c r="Y28" i="2" s="1"/>
  <c r="AC8" i="2"/>
  <c r="AC5" i="2"/>
  <c r="D15" i="2" l="1"/>
  <c r="D17" i="2" s="1"/>
  <c r="D19" i="2" s="1"/>
  <c r="C9" i="2"/>
  <c r="Y9" i="2"/>
  <c r="Y25" i="2" s="1"/>
  <c r="AC15" i="2"/>
  <c r="C25" i="2" l="1"/>
  <c r="C15" i="2"/>
  <c r="C26" i="2" s="1"/>
  <c r="C17" i="2"/>
  <c r="Y15" i="2"/>
  <c r="Y26" i="2" s="1"/>
  <c r="AC17" i="2"/>
  <c r="AC19" i="2" s="1"/>
  <c r="AC20" i="2" s="1"/>
  <c r="C27" i="2" l="1"/>
  <c r="C19" i="2"/>
  <c r="C20" i="2" s="1"/>
  <c r="Y17" i="2"/>
  <c r="Y27" i="2" s="1"/>
  <c r="AC27" i="2"/>
  <c r="Y19" i="2" l="1"/>
  <c r="Y20"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<sst xmlns="http://schemas.openxmlformats.org/spreadsheetml/2006/main" count="89" uniqueCount="88">
  <si>
    <t>Q116</t>
  </si>
  <si>
    <t>Q216</t>
  </si>
  <si>
    <t>Q316</t>
  </si>
  <si>
    <t>Q416</t>
  </si>
  <si>
    <t>Q117</t>
  </si>
  <si>
    <t>Q217</t>
  </si>
  <si>
    <t>Q317</t>
  </si>
  <si>
    <t>Q417</t>
  </si>
  <si>
    <t>Q118</t>
  </si>
  <si>
    <t>Q218</t>
  </si>
  <si>
    <t>Q318</t>
  </si>
  <si>
    <t>Q418</t>
  </si>
  <si>
    <t>Q119</t>
  </si>
  <si>
    <t>Q219</t>
  </si>
  <si>
    <t>Q319</t>
  </si>
  <si>
    <t>Q419</t>
  </si>
  <si>
    <t>Q120</t>
  </si>
  <si>
    <t>Q220</t>
  </si>
  <si>
    <t>Q320</t>
  </si>
  <si>
    <t>Q420</t>
  </si>
  <si>
    <t>Q121</t>
  </si>
  <si>
    <t>Q221</t>
  </si>
  <si>
    <t>Q321</t>
  </si>
  <si>
    <t>Q421</t>
  </si>
  <si>
    <t>Q122</t>
  </si>
  <si>
    <t>Q222</t>
  </si>
  <si>
    <t>Q322</t>
  </si>
  <si>
    <t>Q422</t>
  </si>
  <si>
    <t>Q123</t>
  </si>
  <si>
    <t>Q223</t>
  </si>
  <si>
    <t>Q323</t>
  </si>
  <si>
    <t>Q423</t>
  </si>
  <si>
    <t>Product</t>
  </si>
  <si>
    <t>Service</t>
  </si>
  <si>
    <t>Revenue</t>
  </si>
  <si>
    <t>Cost of Product</t>
  </si>
  <si>
    <t>Cost of Service</t>
  </si>
  <si>
    <t>COGS</t>
  </si>
  <si>
    <t>Gross Profit</t>
  </si>
  <si>
    <t>Gross Margin</t>
  </si>
  <si>
    <t>R&amp;D</t>
  </si>
  <si>
    <t>S&amp;M</t>
  </si>
  <si>
    <t>G&amp;A</t>
  </si>
  <si>
    <t>Operating Expenses</t>
  </si>
  <si>
    <t>Operating Income</t>
  </si>
  <si>
    <t>Operating Margin</t>
  </si>
  <si>
    <t>EPS</t>
  </si>
  <si>
    <t>Shares</t>
  </si>
  <si>
    <t>Net Income</t>
  </si>
  <si>
    <t>Taxes</t>
  </si>
  <si>
    <t>Pretax Income</t>
  </si>
  <si>
    <t>Interest Income</t>
  </si>
  <si>
    <t>Tax Rate</t>
  </si>
  <si>
    <t>Net Cash</t>
  </si>
  <si>
    <t>Cash</t>
  </si>
  <si>
    <t>A/R</t>
  </si>
  <si>
    <t>Inventories</t>
  </si>
  <si>
    <t>D/T</t>
  </si>
  <si>
    <t>Other</t>
  </si>
  <si>
    <t>PP&amp;E</t>
  </si>
  <si>
    <t>Goodwill</t>
  </si>
  <si>
    <t>OLTA</t>
  </si>
  <si>
    <t>Intangibles</t>
  </si>
  <si>
    <t>Operating Lease</t>
  </si>
  <si>
    <t>Research per Revenue</t>
  </si>
  <si>
    <t>A/P</t>
  </si>
  <si>
    <t>S/O</t>
  </si>
  <si>
    <t>MC</t>
  </si>
  <si>
    <t>Debt</t>
  </si>
  <si>
    <t>EV</t>
  </si>
  <si>
    <t>Impairment, integration, and restructuring</t>
  </si>
  <si>
    <t>General Info</t>
  </si>
  <si>
    <t>Company Name</t>
  </si>
  <si>
    <t>Ticker</t>
  </si>
  <si>
    <t>Stock Exchange</t>
  </si>
  <si>
    <t>Fiscal Year Ending</t>
  </si>
  <si>
    <t>Moody's</t>
  </si>
  <si>
    <t>S&amp;P Rating</t>
  </si>
  <si>
    <t>Select Market Data</t>
  </si>
  <si>
    <t>P</t>
  </si>
  <si>
    <t>EV / Share</t>
  </si>
  <si>
    <t>Trading Multiples</t>
  </si>
  <si>
    <t>EV/EBIT</t>
  </si>
  <si>
    <t>Credit Statistics</t>
  </si>
  <si>
    <t>Debt/MC</t>
  </si>
  <si>
    <t>Beta</t>
  </si>
  <si>
    <t>% of 52-week High</t>
  </si>
  <si>
    <t>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</si>
</sst>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4">
    <xf numFmtId="0" fontId="0" fillId="0" borderId="0" xfId="0"/>
    <xf numFmtId="14" fontId="0" fillId="0" borderId="0" xfId="0" applyNumberFormat="1"/>
    <xf numFmtId="3" fontId="0" fillId="0" borderId="0" xfId="0" applyNumberFormat="1"/>
    <xf numFmtId="3" fontId="0" fillId="0" borderId="0" xfId="0" applyNumberFormat="1" applyAlignment="1">
      <alignment horizontal="right"/>
    </xf>
    <xf numFmtId="4" fontId="0" fillId="0" borderId="0" xfId="0" applyNumberFormat="1"/>
    <xf numFmtId="9" fontId="0" fillId="0" borderId="0" xfId="1" applyFont="1"/>
    <xf numFmtId="3" fontId="2" fillId="0" borderId="0" xfId="0" applyNumberFormat="1" applyFont="1"/>
    <xf numFmtId="4" fontId="0" fillId="0" borderId="0" xfId="0" applyNumberFormat="1" applyAlignment="1">
      <alignment horizontal="right"/>
    </xf>
    <xf numFmtId="3" fontId="0" fillId="0" borderId="0" xfId="0" applyNumberFormat="1" applyAlignment="1">
      <alignment horizontal="left" indent="1"/>
    </xf>
    <xf numFmtId="3" fontId="0" fillId="0" borderId="0" xfId="0" applyNumberFormat="1" applyAlignment="1">
      <alignment horizontal="right" vertical="center"/>
    </xf>
    <xf numFmtId="4" fontId="0" fillId="0" borderId="0" xfId="0" applyNumberFormat="1" applyAlignment="1">
      <alignment horizontal="right" vertical="center"/>
    </xf>
    <xf numFmtId="10" fontId="0" fillId="0" borderId="0" xfId="1" applyNumberFormat="1" applyFont="1" applyAlignment="1">
      <alignment horizontal="right" vertical="center"/>
    </xf>
    <xf numFmtId="9" fontId="0" fillId="0" borderId="0" xfId="1" applyFont="1" applyAlignment="1">
      <alignment horizontal="right"/>
    </xf>
    <xf numFmtId="14" fontId="3" fillId="0" borderId="0" xfId="2" applyNumberFormat="1"/>
  </cellXfs>
  <cellStyles count="3">
    <cellStyle name="Hyperlink" xfId="2" builtinId="8"/>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0</v>
    <v>MICROSOFT CORPORATION (XNAS:MSFT)</v>
    <v>3</v>
    <v>4</v>
    <v>Finance</v>
    <v>5</v>
    <v>en-GB</v>
    <v>a1xzim</v>
    <v>268435456</v>
    <v>1</v>
    <v>Powered by Refinitiv</v>
    <v>349.67</v>
    <v>241.51</v>
    <v>0.92810000000000004</v>
    <v>-2.59</v>
    <v>-9.1549999999999999E-3</v>
    <v>0.63</v>
    <v>2.2470000000000003E-3</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Nasdaq Stock Market</v>
    <v>XNAS</v>
    <v>XNAS</v>
    <v>One Microsoft Way, REDMOND, WA, 98052-6399 US</v>
    <v>285.92</v>
    <v>3</v>
    <v>Software &amp; IT Services</v>
    <v>Stock</v>
    <v>44781.890770995313</v>
    <v>4</v>
    <v>279.32</v>
    <v>2090596285440</v>
    <v>MICROSOFT CORPORATION</v>
    <v>MICROSOFT CORPORATION</v>
    <v>284.05</v>
    <v>29.333100000000002</v>
    <v>282.91000000000003</v>
    <v>280.32</v>
    <v>280.95</v>
    <v>7457892000</v>
    <v>MSFT</v>
    <v>MICROSOFT CORPORATION (XNAS:MSFT)</v>
    <v>18732721</v>
    <v>25506882</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33D6F-8BE4-734F-8775-D96192244F97}">
  <dimension ref="A1:G29"/>
  <sheetViews>
    <sheetView tabSelected="1" workbookViewId="0">
      <selection activeCell="G6" sqref="G6"/>
    </sheetView>
  </sheetViews>
  <sheetFormatPr baseColWidth="10" defaultRowHeight="16" x14ac:dyDescent="0.2"/>
  <cols>
    <col min="1" max="1" width="10.83203125" style="2"/>
    <col min="2" max="2" width="12.6640625" style="2" bestFit="1" customWidth="1"/>
    <col min="3" max="6" width="10.83203125" style="2"/>
    <col min="7" max="7" width="18.6640625" style="9" bestFit="1" customWidth="1"/>
    <col min="8" max="8" width="10.83203125" style="2" customWidth="1"/>
    <col min="9" max="16384" width="10.83203125" style="2"/>
  </cols>
  <sheetData>
    <row r="1" spans="1:7" x14ac:dyDescent="0.2">
      <c r="A1" s="2" t="e" vm="1">
        <v>#VALUE!</v>
      </c>
    </row>
    <row r="4" spans="1:7" x14ac:dyDescent="0.2">
      <c r="C4" s="6" t="s">
        <v>71</v>
      </c>
    </row>
    <row r="5" spans="1:7" x14ac:dyDescent="0.2">
      <c r="C5" s="2" t="s">
        <v>72</v>
      </c>
      <c r="G5" s="3" t="str" cm="1">
        <f t="array" ref="G5">_FV(A1,"Official name",TRUE)</f>
        <v>MICROSOFT CORPORATION</v>
      </c>
    </row>
    <row r="6" spans="1:7" x14ac:dyDescent="0.2">
      <c r="C6" s="2" t="s">
        <v>73</v>
      </c>
      <c r="G6" s="3" t="str" cm="1">
        <f t="array" ref="G6">_FV(A1,"Ticker symbol",TRUE)</f>
        <v>MSFT</v>
      </c>
    </row>
    <row r="7" spans="1:7" x14ac:dyDescent="0.2">
      <c r="C7" s="2" t="s">
        <v>74</v>
      </c>
      <c r="G7" s="9" t="str" cm="1">
        <f t="array" ref="G7">_FV(A1,"Exchange")</f>
        <v>Nasdaq Stock Market</v>
      </c>
    </row>
    <row r="8" spans="1:7" x14ac:dyDescent="0.2">
      <c r="C8" s="2" t="s">
        <v>75</v>
      </c>
    </row>
    <row r="9" spans="1:7" x14ac:dyDescent="0.2">
      <c r="C9" s="2" t="s">
        <v>76</v>
      </c>
    </row>
    <row r="10" spans="1:7" x14ac:dyDescent="0.2">
      <c r="C10" s="2" t="s">
        <v>77</v>
      </c>
    </row>
    <row r="11" spans="1:7" x14ac:dyDescent="0.2">
      <c r="C11" s="2" t="s">
        <v>85</v>
      </c>
      <c r="G11" s="7" cm="1">
        <f t="array" ref="G11">_FV(A1,"Beta")</f>
        <v>0.92810000000000004</v>
      </c>
    </row>
    <row r="13" spans="1:7" x14ac:dyDescent="0.2">
      <c r="C13" s="6" t="s">
        <v>78</v>
      </c>
    </row>
    <row r="14" spans="1:7" x14ac:dyDescent="0.2">
      <c r="C14" s="2" t="s">
        <v>79</v>
      </c>
      <c r="G14" s="10" cm="1">
        <f t="array" ref="G14">_FV(A1,"Price")</f>
        <v>280.32</v>
      </c>
    </row>
    <row r="15" spans="1:7" x14ac:dyDescent="0.2">
      <c r="C15" s="8" t="s">
        <v>86</v>
      </c>
      <c r="G15" s="12" cm="1">
        <f t="array" ref="G15">G14/_FV(A1,"52 week high",TRUE)</f>
        <v>0.80167014613778698</v>
      </c>
    </row>
    <row r="16" spans="1:7" x14ac:dyDescent="0.2">
      <c r="C16" s="2" t="s">
        <v>66</v>
      </c>
      <c r="G16" s="3" cm="1">
        <f t="array" ref="G16">_FV(A1,"Shares outstanding",TRUE)</f>
        <v>7457892000</v>
      </c>
    </row>
    <row r="17" spans="3:7" x14ac:dyDescent="0.2">
      <c r="C17" s="2" t="s">
        <v>67</v>
      </c>
      <c r="G17" s="3">
        <f>G16*G14</f>
        <v>2090596285440</v>
      </c>
    </row>
    <row r="18" spans="3:7" x14ac:dyDescent="0.2">
      <c r="C18" s="2" t="s">
        <v>54</v>
      </c>
    </row>
    <row r="19" spans="3:7" x14ac:dyDescent="0.2">
      <c r="C19" s="2" t="s">
        <v>68</v>
      </c>
    </row>
    <row r="20" spans="3:7" x14ac:dyDescent="0.2">
      <c r="C20" s="2" t="s">
        <v>69</v>
      </c>
      <c r="G20" s="3">
        <f>G17+M9-M8</f>
        <v>2090596285440</v>
      </c>
    </row>
    <row r="21" spans="3:7" x14ac:dyDescent="0.2">
      <c r="C21" s="2" t="s">
        <v>80</v>
      </c>
      <c r="G21" s="10">
        <f>G20/G16</f>
        <v>280.32</v>
      </c>
    </row>
    <row r="23" spans="3:7" x14ac:dyDescent="0.2">
      <c r="C23" s="6" t="s">
        <v>81</v>
      </c>
      <c r="G23" s="10"/>
    </row>
    <row r="24" spans="3:7" x14ac:dyDescent="0.2">
      <c r="C24" s="2" t="s">
        <v>82</v>
      </c>
    </row>
    <row r="28" spans="3:7" x14ac:dyDescent="0.2">
      <c r="C28" s="6" t="s">
        <v>83</v>
      </c>
      <c r="G28" s="11"/>
    </row>
    <row r="29" spans="3:7" x14ac:dyDescent="0.2">
      <c r="C29" s="2"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FAF58-9440-DD48-9C26-960A505C2A2C}">
  <dimension ref="A1:AH47"/>
  <sheetViews>
    <sheetView workbookViewId="0">
      <pane xSplit="2" ySplit="2" topLeftCell="W3" activePane="bottomRight" state="frozen"/>
      <selection pane="topRight" activeCell="C1" sqref="C1"/>
      <selection pane="bottomLeft" activeCell="A3" sqref="A3"/>
      <selection pane="bottomRight"/>
    </sheetView>
  </sheetViews>
  <sheetFormatPr baseColWidth="10" defaultRowHeight="16" x14ac:dyDescent="0.2"/>
  <cols>
    <col min="1" max="1" width="5.33203125" style="2" bestFit="1" customWidth="1"/>
    <col min="2" max="2" width="19.5" style="2" bestFit="1" customWidth="1"/>
    <col min="3" max="16384" width="10.83203125" style="2"/>
  </cols>
  <sheetData>
    <row r="1" spans="1:34" s="1" customFormat="1" x14ac:dyDescent="0.2">
      <c r="A1" s="13" t="s">
        <v>87</v>
      </c>
      <c r="Y1" s="1">
        <v>44286</v>
      </c>
      <c r="AC1" s="1">
        <v>44651</v>
      </c>
    </row>
    <row r="2" spans="1:34" s="3" customFormat="1" x14ac:dyDescent="0.2">
      <c r="C2" s="3" t="s">
        <v>0</v>
      </c>
      <c r="D2" s="3" t="s">
        <v>1</v>
      </c>
      <c r="E2" s="3" t="s">
        <v>2</v>
      </c>
      <c r="F2" s="3" t="s">
        <v>3</v>
      </c>
      <c r="G2" s="3" t="s">
        <v>4</v>
      </c>
      <c r="H2" s="3" t="s">
        <v>5</v>
      </c>
      <c r="I2" s="3" t="s">
        <v>6</v>
      </c>
      <c r="J2" s="3" t="s">
        <v>7</v>
      </c>
      <c r="K2" s="3" t="s">
        <v>8</v>
      </c>
      <c r="L2" s="3" t="s">
        <v>9</v>
      </c>
      <c r="M2" s="3" t="s">
        <v>10</v>
      </c>
      <c r="N2" s="3" t="s">
        <v>11</v>
      </c>
      <c r="O2" s="3" t="s">
        <v>12</v>
      </c>
      <c r="P2" s="3" t="s">
        <v>13</v>
      </c>
      <c r="Q2" s="3" t="s">
        <v>14</v>
      </c>
      <c r="R2" s="3" t="s">
        <v>15</v>
      </c>
      <c r="S2" s="3" t="s">
        <v>16</v>
      </c>
      <c r="T2" s="3" t="s">
        <v>17</v>
      </c>
      <c r="U2" s="3" t="s">
        <v>18</v>
      </c>
      <c r="V2" s="3" t="s">
        <v>19</v>
      </c>
      <c r="W2" s="3" t="s">
        <v>20</v>
      </c>
      <c r="X2" s="3" t="s">
        <v>21</v>
      </c>
      <c r="Y2" s="3" t="s">
        <v>22</v>
      </c>
      <c r="Z2" s="3" t="s">
        <v>23</v>
      </c>
      <c r="AA2" s="3" t="s">
        <v>24</v>
      </c>
      <c r="AB2" s="3" t="s">
        <v>25</v>
      </c>
      <c r="AC2" s="3" t="s">
        <v>26</v>
      </c>
      <c r="AD2" s="3" t="s">
        <v>27</v>
      </c>
      <c r="AE2" s="3" t="s">
        <v>28</v>
      </c>
      <c r="AF2" s="3" t="s">
        <v>29</v>
      </c>
      <c r="AG2" s="3" t="s">
        <v>30</v>
      </c>
      <c r="AH2" s="3" t="s">
        <v>31</v>
      </c>
    </row>
    <row r="3" spans="1:34" x14ac:dyDescent="0.2">
      <c r="B3" s="2" t="s">
        <v>32</v>
      </c>
      <c r="C3" s="2">
        <v>15750</v>
      </c>
      <c r="D3" s="2">
        <v>19431</v>
      </c>
      <c r="E3" s="2">
        <v>15307</v>
      </c>
      <c r="F3" s="2">
        <v>16848</v>
      </c>
      <c r="G3" s="2">
        <v>14968</v>
      </c>
      <c r="H3" s="2">
        <v>18273</v>
      </c>
      <c r="I3" s="2">
        <v>14513</v>
      </c>
      <c r="J3" s="2">
        <v>16057</v>
      </c>
      <c r="K3" s="2">
        <v>14298</v>
      </c>
      <c r="L3" s="2">
        <v>17926</v>
      </c>
      <c r="M3" s="2">
        <v>15114</v>
      </c>
      <c r="N3" s="2">
        <v>17159</v>
      </c>
      <c r="O3" s="2">
        <v>17299</v>
      </c>
      <c r="P3" s="2">
        <v>16219</v>
      </c>
      <c r="Q3" s="2">
        <v>15448</v>
      </c>
      <c r="R3" s="2">
        <v>17103</v>
      </c>
      <c r="S3" s="2">
        <v>15768</v>
      </c>
      <c r="T3" s="2">
        <v>18255</v>
      </c>
      <c r="U3" s="2">
        <v>15871</v>
      </c>
      <c r="V3" s="2">
        <v>18147</v>
      </c>
      <c r="W3" s="2">
        <v>15803</v>
      </c>
      <c r="X3" s="2">
        <v>19460</v>
      </c>
      <c r="Y3" s="2">
        <v>16873</v>
      </c>
      <c r="Z3" s="2">
        <v>18938</v>
      </c>
      <c r="AA3" s="2">
        <v>16631</v>
      </c>
      <c r="AB3" s="2">
        <v>20779</v>
      </c>
      <c r="AC3" s="2">
        <v>17366</v>
      </c>
    </row>
    <row r="4" spans="1:34" x14ac:dyDescent="0.2">
      <c r="B4" s="2" t="s">
        <v>33</v>
      </c>
      <c r="C4" s="2">
        <v>5160</v>
      </c>
      <c r="D4" s="2">
        <v>5822</v>
      </c>
      <c r="Y4" s="2">
        <v>24833</v>
      </c>
      <c r="AC4" s="2">
        <v>31994</v>
      </c>
    </row>
    <row r="5" spans="1:34" x14ac:dyDescent="0.2">
      <c r="B5" s="2" t="s">
        <v>34</v>
      </c>
      <c r="C5" s="2">
        <f>SUM(C3:C4)</f>
        <v>20910</v>
      </c>
      <c r="D5" s="2">
        <f>SUM(D3:D4)</f>
        <v>25253</v>
      </c>
      <c r="Y5" s="2">
        <f>SUM(Y3:Y4)</f>
        <v>41706</v>
      </c>
      <c r="AC5" s="2">
        <f>SUM(AC3:AC4)</f>
        <v>49360</v>
      </c>
    </row>
    <row r="6" spans="1:34" x14ac:dyDescent="0.2">
      <c r="B6" s="2" t="s">
        <v>35</v>
      </c>
      <c r="C6" s="2">
        <v>4035</v>
      </c>
      <c r="D6" s="2">
        <v>6268</v>
      </c>
      <c r="Y6" s="2">
        <v>4277</v>
      </c>
      <c r="AC6" s="2">
        <v>4584</v>
      </c>
    </row>
    <row r="7" spans="1:34" x14ac:dyDescent="0.2">
      <c r="B7" s="2" t="s">
        <v>36</v>
      </c>
      <c r="C7" s="2">
        <v>3172</v>
      </c>
      <c r="D7" s="2">
        <v>3604</v>
      </c>
      <c r="Y7" s="2">
        <v>8768</v>
      </c>
      <c r="AC7" s="2">
        <v>11031</v>
      </c>
    </row>
    <row r="8" spans="1:34" x14ac:dyDescent="0.2">
      <c r="B8" s="2" t="s">
        <v>37</v>
      </c>
      <c r="C8" s="2">
        <f>SUM(C6:C7)</f>
        <v>7207</v>
      </c>
      <c r="D8" s="2">
        <f>SUM(D6:D7)</f>
        <v>9872</v>
      </c>
      <c r="Y8" s="2">
        <f>SUM(Y6:Y7)</f>
        <v>13045</v>
      </c>
      <c r="AC8" s="2">
        <f>SUM(AC6:AC7)</f>
        <v>15615</v>
      </c>
    </row>
    <row r="9" spans="1:34" x14ac:dyDescent="0.2">
      <c r="B9" s="2" t="s">
        <v>38</v>
      </c>
      <c r="C9" s="2">
        <f>C5-C8</f>
        <v>13703</v>
      </c>
      <c r="D9" s="2">
        <f>D5-D8</f>
        <v>15381</v>
      </c>
      <c r="Y9" s="2">
        <f>Y5-Y8</f>
        <v>28661</v>
      </c>
      <c r="AC9" s="2">
        <f>AC5-AC8</f>
        <v>33745</v>
      </c>
    </row>
    <row r="10" spans="1:34" x14ac:dyDescent="0.2">
      <c r="B10" s="2" t="s">
        <v>40</v>
      </c>
      <c r="C10" s="2">
        <v>2962</v>
      </c>
      <c r="D10" s="2">
        <v>2900</v>
      </c>
      <c r="Y10" s="2">
        <v>5204</v>
      </c>
      <c r="AC10" s="2">
        <v>6306</v>
      </c>
    </row>
    <row r="11" spans="1:34" x14ac:dyDescent="0.2">
      <c r="B11" s="2" t="s">
        <v>41</v>
      </c>
      <c r="C11" s="2">
        <v>3341</v>
      </c>
      <c r="D11" s="2">
        <v>3954</v>
      </c>
      <c r="Y11" s="2">
        <v>5082</v>
      </c>
      <c r="AC11" s="2">
        <v>5595</v>
      </c>
    </row>
    <row r="12" spans="1:34" x14ac:dyDescent="0.2">
      <c r="B12" s="2" t="s">
        <v>42</v>
      </c>
      <c r="C12" s="2">
        <v>1084</v>
      </c>
      <c r="D12" s="2">
        <v>1038</v>
      </c>
      <c r="Y12" s="2">
        <v>1327</v>
      </c>
      <c r="AC12" s="2">
        <v>1480</v>
      </c>
    </row>
    <row r="13" spans="1:34" x14ac:dyDescent="0.2">
      <c r="B13" s="2" t="s">
        <v>70</v>
      </c>
      <c r="C13" s="2">
        <v>0</v>
      </c>
      <c r="D13" s="2">
        <v>0</v>
      </c>
      <c r="E13" s="2">
        <v>0</v>
      </c>
      <c r="F13" s="2">
        <v>1110</v>
      </c>
      <c r="G13" s="2">
        <v>0</v>
      </c>
      <c r="H13" s="2">
        <v>0</v>
      </c>
      <c r="I13" s="2">
        <v>0</v>
      </c>
      <c r="J13" s="2">
        <v>306</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row>
    <row r="14" spans="1:34" x14ac:dyDescent="0.2">
      <c r="B14" s="2" t="s">
        <v>43</v>
      </c>
      <c r="C14" s="2">
        <f>SUM(C10:C13)</f>
        <v>7387</v>
      </c>
      <c r="D14" s="2">
        <f>SUM(D10:D13)</f>
        <v>7892</v>
      </c>
      <c r="Y14" s="2">
        <f>SUM(Y10:Y13)</f>
        <v>11613</v>
      </c>
      <c r="AC14" s="2">
        <f>SUM(AC10:AC13)</f>
        <v>13381</v>
      </c>
    </row>
    <row r="15" spans="1:34" x14ac:dyDescent="0.2">
      <c r="B15" s="2" t="s">
        <v>44</v>
      </c>
      <c r="C15" s="2">
        <f>C9-C14</f>
        <v>6316</v>
      </c>
      <c r="D15" s="2">
        <f>D9-D14</f>
        <v>7489</v>
      </c>
      <c r="Y15" s="2">
        <f>Y9-Y14</f>
        <v>17048</v>
      </c>
      <c r="AC15" s="2">
        <f>AC9-AC14</f>
        <v>20364</v>
      </c>
    </row>
    <row r="16" spans="1:34" x14ac:dyDescent="0.2">
      <c r="B16" s="2" t="s">
        <v>51</v>
      </c>
      <c r="C16" s="2">
        <v>-295</v>
      </c>
      <c r="D16" s="2">
        <v>-176</v>
      </c>
      <c r="Y16" s="2">
        <v>188</v>
      </c>
      <c r="AC16" s="2">
        <v>-174</v>
      </c>
    </row>
    <row r="17" spans="2:29" x14ac:dyDescent="0.2">
      <c r="B17" s="2" t="s">
        <v>50</v>
      </c>
      <c r="C17" s="2">
        <f>SUM(C15:C16)</f>
        <v>6021</v>
      </c>
      <c r="D17" s="2">
        <f>SUM(D15:D16)</f>
        <v>7313</v>
      </c>
      <c r="Y17" s="2">
        <f>SUM(Y15:Y16)</f>
        <v>17236</v>
      </c>
      <c r="AC17" s="2">
        <f>SUM(AC15:AC16)</f>
        <v>20190</v>
      </c>
    </row>
    <row r="18" spans="2:29" x14ac:dyDescent="0.2">
      <c r="B18" s="2" t="s">
        <v>49</v>
      </c>
      <c r="C18" s="2">
        <v>952</v>
      </c>
      <c r="D18" s="2">
        <v>1375</v>
      </c>
      <c r="Y18" s="2">
        <v>1779</v>
      </c>
      <c r="AC18" s="2">
        <v>3462</v>
      </c>
    </row>
    <row r="19" spans="2:29" x14ac:dyDescent="0.2">
      <c r="B19" s="2" t="s">
        <v>48</v>
      </c>
      <c r="C19" s="2">
        <f>C17-C18</f>
        <v>5069</v>
      </c>
      <c r="D19" s="2">
        <f>D17-D18</f>
        <v>5938</v>
      </c>
      <c r="Y19" s="2">
        <f>Y17-Y18</f>
        <v>15457</v>
      </c>
      <c r="AC19" s="2">
        <f>AC17-AC18</f>
        <v>16728</v>
      </c>
    </row>
    <row r="20" spans="2:29" x14ac:dyDescent="0.2">
      <c r="B20" s="2" t="s">
        <v>46</v>
      </c>
      <c r="C20" s="4">
        <f>C19/C21</f>
        <v>0.61539395410950593</v>
      </c>
      <c r="D20" s="2" t="e">
        <f>D19/D21</f>
        <v>#DIV/0!</v>
      </c>
      <c r="Y20" s="4">
        <f>Y19/Y21</f>
        <v>2.0346189285244174</v>
      </c>
      <c r="AC20" s="4">
        <f>AC19/AC21</f>
        <v>2.2203344836740113</v>
      </c>
    </row>
    <row r="21" spans="2:29" x14ac:dyDescent="0.2">
      <c r="B21" s="2" t="s">
        <v>47</v>
      </c>
      <c r="C21" s="2">
        <v>8237</v>
      </c>
      <c r="Y21" s="2">
        <v>7597</v>
      </c>
      <c r="AC21" s="2">
        <v>7534</v>
      </c>
    </row>
    <row r="25" spans="2:29" x14ac:dyDescent="0.2">
      <c r="B25" s="2" t="s">
        <v>39</v>
      </c>
      <c r="C25" s="5">
        <f>C9/C5</f>
        <v>0.65533237685318024</v>
      </c>
      <c r="Y25" s="5">
        <f>Y9/Y5</f>
        <v>0.68721526878626582</v>
      </c>
      <c r="AC25" s="5">
        <f>AC9/AC5</f>
        <v>0.68365072933549431</v>
      </c>
    </row>
    <row r="26" spans="2:29" x14ac:dyDescent="0.2">
      <c r="B26" s="2" t="s">
        <v>45</v>
      </c>
      <c r="C26" s="5">
        <f>C15/C5</f>
        <v>0.30205643232902918</v>
      </c>
      <c r="Y26" s="5">
        <f>Y15/Y5</f>
        <v>0.40876612477820939</v>
      </c>
      <c r="AC26" s="5">
        <f>AC15/AC5</f>
        <v>0.41256077795786061</v>
      </c>
    </row>
    <row r="27" spans="2:29" x14ac:dyDescent="0.2">
      <c r="B27" s="2" t="s">
        <v>52</v>
      </c>
      <c r="C27" s="5">
        <f>C18/C17</f>
        <v>0.15811327022089353</v>
      </c>
      <c r="Y27" s="5">
        <f>Y18/Y17</f>
        <v>0.10321420283128337</v>
      </c>
      <c r="AC27" s="5">
        <f>AC18/AC17</f>
        <v>0.17147102526002972</v>
      </c>
    </row>
    <row r="28" spans="2:29" x14ac:dyDescent="0.2">
      <c r="B28" s="2" t="s">
        <v>64</v>
      </c>
      <c r="C28" s="5">
        <f>C10/C5</f>
        <v>0.14165471066475371</v>
      </c>
      <c r="Y28" s="5">
        <f>Y10/Y5</f>
        <v>0.12477820937035439</v>
      </c>
      <c r="AC28" s="5">
        <f>AC10/AC5</f>
        <v>0.12775526742301457</v>
      </c>
    </row>
    <row r="31" spans="2:29" x14ac:dyDescent="0.2">
      <c r="B31" s="2" t="s">
        <v>53</v>
      </c>
    </row>
    <row r="32" spans="2:29" x14ac:dyDescent="0.2">
      <c r="B32" s="2" t="s">
        <v>54</v>
      </c>
      <c r="Y32" s="2">
        <f>130334+5984</f>
        <v>136318</v>
      </c>
      <c r="AC32" s="2">
        <f>104693+6907</f>
        <v>111600</v>
      </c>
    </row>
    <row r="33" spans="2:29" x14ac:dyDescent="0.2">
      <c r="B33" s="2" t="s">
        <v>55</v>
      </c>
      <c r="Y33" s="2">
        <v>38043</v>
      </c>
      <c r="AC33" s="2">
        <v>32613</v>
      </c>
    </row>
    <row r="34" spans="2:29" x14ac:dyDescent="0.2">
      <c r="B34" s="2" t="s">
        <v>56</v>
      </c>
      <c r="Y34" s="2">
        <v>2636</v>
      </c>
      <c r="AC34" s="2">
        <v>3296</v>
      </c>
    </row>
    <row r="35" spans="2:29" x14ac:dyDescent="0.2">
      <c r="B35" s="2" t="s">
        <v>57</v>
      </c>
      <c r="Y35" s="2">
        <v>0</v>
      </c>
      <c r="AC35" s="2">
        <v>0</v>
      </c>
    </row>
    <row r="36" spans="2:29" x14ac:dyDescent="0.2">
      <c r="B36" s="2" t="s">
        <v>58</v>
      </c>
      <c r="Y36" s="2">
        <v>13393</v>
      </c>
      <c r="AC36" s="2">
        <v>13320</v>
      </c>
    </row>
    <row r="37" spans="2:29" x14ac:dyDescent="0.2">
      <c r="B37" s="2" t="s">
        <v>59</v>
      </c>
      <c r="Y37" s="2">
        <v>59715</v>
      </c>
      <c r="AC37" s="2">
        <v>70298</v>
      </c>
    </row>
    <row r="38" spans="2:29" x14ac:dyDescent="0.2">
      <c r="B38" s="2" t="s">
        <v>63</v>
      </c>
      <c r="Y38" s="2">
        <v>11088</v>
      </c>
      <c r="AC38" s="2">
        <v>12916</v>
      </c>
    </row>
    <row r="39" spans="2:29" x14ac:dyDescent="0.2">
      <c r="B39" s="2" t="s">
        <v>60</v>
      </c>
      <c r="Y39" s="2">
        <v>49711</v>
      </c>
      <c r="AC39" s="2">
        <v>67371</v>
      </c>
    </row>
    <row r="40" spans="2:29" x14ac:dyDescent="0.2">
      <c r="B40" s="2" t="s">
        <v>62</v>
      </c>
      <c r="Y40" s="2">
        <v>7800</v>
      </c>
      <c r="AC40" s="2">
        <v>11348</v>
      </c>
    </row>
    <row r="41" spans="2:29" x14ac:dyDescent="0.2">
      <c r="B41" s="2" t="s">
        <v>61</v>
      </c>
      <c r="Y41" s="2">
        <v>15075</v>
      </c>
      <c r="AC41" s="2">
        <v>21845</v>
      </c>
    </row>
    <row r="42" spans="2:29" x14ac:dyDescent="0.2">
      <c r="Y42" s="2">
        <f>SUM(Y32:Y41)</f>
        <v>333779</v>
      </c>
      <c r="AC42" s="2">
        <f>SUM(AC32:AC41)</f>
        <v>344607</v>
      </c>
    </row>
    <row r="44" spans="2:29" x14ac:dyDescent="0.2">
      <c r="B44" s="2" t="s">
        <v>65</v>
      </c>
      <c r="AC44" s="2">
        <v>16085</v>
      </c>
    </row>
    <row r="45" spans="2:29" x14ac:dyDescent="0.2">
      <c r="AC45" s="2">
        <f>1749+48177</f>
        <v>49926</v>
      </c>
    </row>
    <row r="46" spans="2:29" x14ac:dyDescent="0.2">
      <c r="AC46" s="2">
        <v>9067</v>
      </c>
    </row>
    <row r="47" spans="2:29" x14ac:dyDescent="0.2">
      <c r="AC47" s="2">
        <v>4646</v>
      </c>
    </row>
  </sheetData>
  <hyperlinks>
    <hyperlink ref="A1" location="Main!A1" display="Main" xr:uid="{985973CD-DFF3-114B-B11E-34DD054A88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2022-06-27T10:36:35Z</dcterms:created>
  <dcterms:modified xsi:type="dcterms:W3CDTF">2022-08-10T17:50:03Z</dcterms:modified>
</cp:coreProperties>
</file>