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6CA51019-BEE0-7342-92D5-B6CF4FCC9E18}" xr6:coauthVersionLast="47" xr6:coauthVersionMax="47" xr10:uidLastSave="{00000000-0000-0000-0000-000000000000}"/>
  <bookViews>
    <workbookView xWindow="500" yWindow="2120" windowWidth="33100" windowHeight="16560" activeTab="1" xr2:uid="{77B6725B-27B5-3D46-A9EE-556323BFAA24}"/>
  </bookViews>
  <sheets>
    <sheet name="Main" sheetId="1" r:id="rId1"/>
    <sheet name="Model" sheetId="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3" i="2" l="1"/>
  <c r="N19" i="2"/>
  <c r="O19" i="2"/>
  <c r="P19" i="2"/>
  <c r="Q19" i="2"/>
  <c r="R19" i="2"/>
  <c r="R20" i="2" s="1"/>
  <c r="R23" i="2" s="1"/>
  <c r="R25" i="2" s="1"/>
  <c r="R27" i="2" s="1"/>
  <c r="S19" i="2"/>
  <c r="S20" i="2" s="1"/>
  <c r="S23" i="2" s="1"/>
  <c r="S25" i="2" s="1"/>
  <c r="S27" i="2" s="1"/>
  <c r="T19" i="2"/>
  <c r="T20" i="2" s="1"/>
  <c r="T23" i="2" s="1"/>
  <c r="T25" i="2" s="1"/>
  <c r="T27" i="2" s="1"/>
  <c r="U19" i="2"/>
  <c r="V19" i="2"/>
  <c r="W19" i="2"/>
  <c r="X19" i="2"/>
  <c r="Y19" i="2"/>
  <c r="Z19" i="2"/>
  <c r="AA19" i="2"/>
  <c r="AB19" i="2"/>
  <c r="AC19" i="2"/>
  <c r="AD19" i="2"/>
  <c r="AE19" i="2"/>
  <c r="AF19" i="2"/>
  <c r="AG19" i="2"/>
  <c r="AH19" i="2"/>
  <c r="AI19" i="2"/>
  <c r="AJ19" i="2"/>
  <c r="AK19" i="2"/>
  <c r="AL19" i="2"/>
  <c r="AM19" i="2"/>
  <c r="AN19" i="2"/>
  <c r="AO19" i="2"/>
  <c r="AP19" i="2"/>
  <c r="AQ19" i="2"/>
  <c r="AR19" i="2"/>
  <c r="AS19" i="2"/>
  <c r="AT19" i="2"/>
  <c r="AU19" i="2"/>
  <c r="AV19" i="2"/>
  <c r="AW19" i="2"/>
  <c r="AX19" i="2"/>
  <c r="AY19" i="2"/>
  <c r="AZ19" i="2"/>
  <c r="BA19" i="2"/>
  <c r="BB19" i="2"/>
  <c r="BC19" i="2"/>
  <c r="BD19" i="2"/>
  <c r="BE19" i="2"/>
  <c r="BF19" i="2"/>
  <c r="BG19" i="2"/>
  <c r="BH19" i="2"/>
  <c r="M19" i="2"/>
  <c r="O15" i="2"/>
  <c r="P15" i="2"/>
  <c r="Q15" i="2"/>
  <c r="R15" i="2"/>
  <c r="S15" i="2"/>
  <c r="T15" i="2"/>
  <c r="U15" i="2"/>
  <c r="V15" i="2"/>
  <c r="W15" i="2"/>
  <c r="X15" i="2"/>
  <c r="Y15" i="2"/>
  <c r="Z15" i="2"/>
  <c r="AA15" i="2"/>
  <c r="AB15" i="2"/>
  <c r="AC15" i="2"/>
  <c r="AD15" i="2"/>
  <c r="AE15" i="2"/>
  <c r="AF15" i="2"/>
  <c r="AG15" i="2"/>
  <c r="AH15" i="2"/>
  <c r="AI15" i="2"/>
  <c r="AJ15" i="2"/>
  <c r="AK15" i="2"/>
  <c r="AL15" i="2"/>
  <c r="AM15" i="2"/>
  <c r="AN15" i="2"/>
  <c r="AO15" i="2"/>
  <c r="AP15" i="2"/>
  <c r="AQ15" i="2"/>
  <c r="AR15" i="2"/>
  <c r="AS15" i="2"/>
  <c r="AT15" i="2"/>
  <c r="AU15" i="2"/>
  <c r="AV15" i="2"/>
  <c r="AW15" i="2"/>
  <c r="AX15" i="2"/>
  <c r="AY15" i="2"/>
  <c r="AZ15" i="2"/>
  <c r="BA15" i="2"/>
  <c r="BB15" i="2"/>
  <c r="BC15" i="2"/>
  <c r="BD15" i="2"/>
  <c r="BE15" i="2"/>
  <c r="BF15" i="2"/>
  <c r="BG15" i="2"/>
  <c r="BH15" i="2"/>
  <c r="N15" i="2"/>
  <c r="N20" i="2" s="1"/>
  <c r="N23" i="2" s="1"/>
  <c r="N25" i="2" s="1"/>
  <c r="N27" i="2" s="1"/>
  <c r="M15" i="2"/>
  <c r="C19" i="2"/>
  <c r="C15" i="2"/>
  <c r="D19" i="2"/>
  <c r="D15" i="2"/>
  <c r="D20" i="2" s="1"/>
  <c r="D23" i="2" s="1"/>
  <c r="D25" i="2" s="1"/>
  <c r="D27" i="2" s="1"/>
  <c r="D29" i="2" s="1"/>
  <c r="E19" i="2"/>
  <c r="E15" i="2"/>
  <c r="F19" i="2"/>
  <c r="F15" i="2"/>
  <c r="F20" i="2" s="1"/>
  <c r="F23" i="2" s="1"/>
  <c r="F25" i="2" s="1"/>
  <c r="F27" i="2" s="1"/>
  <c r="F29" i="2" s="1"/>
  <c r="G19" i="2"/>
  <c r="G15" i="2"/>
  <c r="H19" i="2"/>
  <c r="H15" i="2"/>
  <c r="I19" i="2"/>
  <c r="I15" i="2"/>
  <c r="I20" i="2" s="1"/>
  <c r="I23" i="2" s="1"/>
  <c r="I25" i="2" s="1"/>
  <c r="I27" i="2" s="1"/>
  <c r="I29" i="2" s="1"/>
  <c r="D34" i="2"/>
  <c r="E34" i="2"/>
  <c r="F34" i="2"/>
  <c r="G34" i="2"/>
  <c r="H34" i="2"/>
  <c r="I34" i="2"/>
  <c r="J34" i="2"/>
  <c r="K34" i="2"/>
  <c r="J19" i="2"/>
  <c r="J15" i="2"/>
  <c r="K19" i="2"/>
  <c r="K15" i="2"/>
  <c r="L19" i="2"/>
  <c r="L15" i="2"/>
  <c r="K3" i="1" a="1"/>
  <c r="K3" i="1" s="1"/>
  <c r="K4" i="1" a="1"/>
  <c r="K4" i="1" s="1"/>
  <c r="AC20" i="2" l="1"/>
  <c r="AC23" i="2" s="1"/>
  <c r="AC25" i="2" s="1"/>
  <c r="AC27" i="2" s="1"/>
  <c r="AB20" i="2"/>
  <c r="AB23" i="2" s="1"/>
  <c r="AB25" i="2" s="1"/>
  <c r="AB27" i="2" s="1"/>
  <c r="AD20" i="2"/>
  <c r="AD23" i="2" s="1"/>
  <c r="AD25" i="2" s="1"/>
  <c r="AD27" i="2" s="1"/>
  <c r="AU20" i="2"/>
  <c r="AU23" i="2" s="1"/>
  <c r="AU25" i="2" s="1"/>
  <c r="AU27" i="2" s="1"/>
  <c r="BD20" i="2"/>
  <c r="BD23" i="2" s="1"/>
  <c r="BD25" i="2" s="1"/>
  <c r="BD27" i="2" s="1"/>
  <c r="AT20" i="2"/>
  <c r="AT23" i="2" s="1"/>
  <c r="AT25" i="2" s="1"/>
  <c r="AT27" i="2" s="1"/>
  <c r="AJ20" i="2"/>
  <c r="AJ23" i="2" s="1"/>
  <c r="AJ25" i="2" s="1"/>
  <c r="AJ27" i="2" s="1"/>
  <c r="Z20" i="2"/>
  <c r="Z23" i="2" s="1"/>
  <c r="Z25" i="2" s="1"/>
  <c r="Z27" i="2" s="1"/>
  <c r="P20" i="2"/>
  <c r="P23" i="2" s="1"/>
  <c r="P25" i="2" s="1"/>
  <c r="P27" i="2" s="1"/>
  <c r="AA20" i="2"/>
  <c r="AA23" i="2" s="1"/>
  <c r="AA25" i="2" s="1"/>
  <c r="AA27" i="2" s="1"/>
  <c r="AS20" i="2"/>
  <c r="AS23" i="2" s="1"/>
  <c r="AS25" i="2" s="1"/>
  <c r="AS27" i="2" s="1"/>
  <c r="AI20" i="2"/>
  <c r="AI23" i="2" s="1"/>
  <c r="AI25" i="2" s="1"/>
  <c r="AI27" i="2" s="1"/>
  <c r="Y20" i="2"/>
  <c r="Y23" i="2" s="1"/>
  <c r="Y25" i="2" s="1"/>
  <c r="Y27" i="2" s="1"/>
  <c r="O20" i="2"/>
  <c r="O23" i="2" s="1"/>
  <c r="O25" i="2" s="1"/>
  <c r="O27" i="2" s="1"/>
  <c r="BE20" i="2"/>
  <c r="BE23" i="2" s="1"/>
  <c r="BE25" i="2" s="1"/>
  <c r="BE27" i="2" s="1"/>
  <c r="AK20" i="2"/>
  <c r="AK23" i="2" s="1"/>
  <c r="AK25" i="2" s="1"/>
  <c r="AK27" i="2" s="1"/>
  <c r="Q20" i="2"/>
  <c r="Q23" i="2" s="1"/>
  <c r="Q25" i="2" s="1"/>
  <c r="Q27" i="2" s="1"/>
  <c r="BC20" i="2"/>
  <c r="BC23" i="2" s="1"/>
  <c r="BC25" i="2" s="1"/>
  <c r="BC27" i="2" s="1"/>
  <c r="H20" i="2"/>
  <c r="H23" i="2" s="1"/>
  <c r="H25" i="2" s="1"/>
  <c r="H27" i="2" s="1"/>
  <c r="H29" i="2" s="1"/>
  <c r="C20" i="2"/>
  <c r="C23" i="2" s="1"/>
  <c r="C25" i="2" s="1"/>
  <c r="C27" i="2" s="1"/>
  <c r="C29" i="2" s="1"/>
  <c r="BB20" i="2"/>
  <c r="BB23" i="2" s="1"/>
  <c r="BB25" i="2" s="1"/>
  <c r="BB27" i="2" s="1"/>
  <c r="AR20" i="2"/>
  <c r="AR23" i="2" s="1"/>
  <c r="AR25" i="2" s="1"/>
  <c r="AR27" i="2" s="1"/>
  <c r="AH20" i="2"/>
  <c r="AH23" i="2" s="1"/>
  <c r="AH25" i="2" s="1"/>
  <c r="AH27" i="2" s="1"/>
  <c r="X20" i="2"/>
  <c r="X23" i="2" s="1"/>
  <c r="X25" i="2" s="1"/>
  <c r="X27" i="2" s="1"/>
  <c r="BA20" i="2"/>
  <c r="BA23" i="2" s="1"/>
  <c r="BA25" i="2" s="1"/>
  <c r="BA27" i="2" s="1"/>
  <c r="W20" i="2"/>
  <c r="W23" i="2" s="1"/>
  <c r="W25" i="2" s="1"/>
  <c r="W27" i="2" s="1"/>
  <c r="G20" i="2"/>
  <c r="G23" i="2" s="1"/>
  <c r="G25" i="2" s="1"/>
  <c r="G27" i="2" s="1"/>
  <c r="G29" i="2" s="1"/>
  <c r="AZ20" i="2"/>
  <c r="AZ23" i="2" s="1"/>
  <c r="AZ25" i="2" s="1"/>
  <c r="AZ27" i="2" s="1"/>
  <c r="AF20" i="2"/>
  <c r="AF23" i="2" s="1"/>
  <c r="AF25" i="2" s="1"/>
  <c r="AF27" i="2" s="1"/>
  <c r="AO20" i="2"/>
  <c r="AO23" i="2" s="1"/>
  <c r="AO25" i="2" s="1"/>
  <c r="AO27" i="2" s="1"/>
  <c r="AQ20" i="2"/>
  <c r="AQ23" i="2" s="1"/>
  <c r="AQ25" i="2" s="1"/>
  <c r="AQ27" i="2" s="1"/>
  <c r="M20" i="2"/>
  <c r="M23" i="2" s="1"/>
  <c r="M25" i="2" s="1"/>
  <c r="M27" i="2" s="1"/>
  <c r="AP20" i="2"/>
  <c r="AP23" i="2" s="1"/>
  <c r="AP25" i="2" s="1"/>
  <c r="AP27" i="2" s="1"/>
  <c r="V20" i="2"/>
  <c r="V23" i="2" s="1"/>
  <c r="V25" i="2" s="1"/>
  <c r="V27" i="2" s="1"/>
  <c r="AY20" i="2"/>
  <c r="AY23" i="2" s="1"/>
  <c r="AY25" i="2" s="1"/>
  <c r="AY27" i="2" s="1"/>
  <c r="AE20" i="2"/>
  <c r="AE23" i="2" s="1"/>
  <c r="AE25" i="2" s="1"/>
  <c r="AE27" i="2" s="1"/>
  <c r="U20" i="2"/>
  <c r="U23" i="2" s="1"/>
  <c r="U25" i="2" s="1"/>
  <c r="U27" i="2" s="1"/>
  <c r="BH20" i="2"/>
  <c r="BH23" i="2" s="1"/>
  <c r="BH25" i="2" s="1"/>
  <c r="BH27" i="2" s="1"/>
  <c r="AX20" i="2"/>
  <c r="AX23" i="2" s="1"/>
  <c r="AX25" i="2" s="1"/>
  <c r="AX27" i="2" s="1"/>
  <c r="AN20" i="2"/>
  <c r="AN23" i="2" s="1"/>
  <c r="AN25" i="2" s="1"/>
  <c r="AN27" i="2" s="1"/>
  <c r="L5" i="2"/>
  <c r="BG20" i="2"/>
  <c r="BG23" i="2" s="1"/>
  <c r="BG25" i="2" s="1"/>
  <c r="BG27" i="2" s="1"/>
  <c r="AW20" i="2"/>
  <c r="AW23" i="2" s="1"/>
  <c r="AW25" i="2" s="1"/>
  <c r="AW27" i="2" s="1"/>
  <c r="AM20" i="2"/>
  <c r="AM23" i="2" s="1"/>
  <c r="AM25" i="2" s="1"/>
  <c r="AM27" i="2" s="1"/>
  <c r="AG20" i="2"/>
  <c r="AG23" i="2" s="1"/>
  <c r="AG25" i="2" s="1"/>
  <c r="AG27" i="2" s="1"/>
  <c r="BF20" i="2"/>
  <c r="BF23" i="2" s="1"/>
  <c r="BF25" i="2" s="1"/>
  <c r="BF27" i="2" s="1"/>
  <c r="AV20" i="2"/>
  <c r="AV23" i="2" s="1"/>
  <c r="AV25" i="2" s="1"/>
  <c r="AV27" i="2" s="1"/>
  <c r="AL20" i="2"/>
  <c r="AL23" i="2" s="1"/>
  <c r="AL25" i="2" s="1"/>
  <c r="AL27" i="2" s="1"/>
  <c r="E20" i="2"/>
  <c r="E23" i="2" s="1"/>
  <c r="E25" i="2" s="1"/>
  <c r="E27" i="2" s="1"/>
  <c r="E29" i="2" s="1"/>
  <c r="J20" i="2"/>
  <c r="J23" i="2" s="1"/>
  <c r="J25" i="2" s="1"/>
  <c r="J27" i="2" s="1"/>
  <c r="J29" i="2" s="1"/>
  <c r="K20" i="2"/>
  <c r="K23" i="2" s="1"/>
  <c r="K25" i="2" s="1"/>
  <c r="K27" i="2" s="1"/>
  <c r="K29" i="2" s="1"/>
  <c r="K5" i="1"/>
  <c r="K8" i="1" s="1"/>
  <c r="K9" i="1" s="1"/>
  <c r="P34" i="2" l="1"/>
  <c r="L34" i="2"/>
  <c r="L20" i="2"/>
  <c r="L23" i="2" s="1"/>
  <c r="L25" i="2" s="1"/>
  <c r="L27" i="2" s="1"/>
  <c r="L29"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<sst xmlns="http://schemas.openxmlformats.org/spreadsheetml/2006/main" count="40" uniqueCount="39">
  <si>
    <t>Price</t>
  </si>
  <si>
    <t>S/O</t>
  </si>
  <si>
    <t>MC</t>
  </si>
  <si>
    <t>Cash</t>
  </si>
  <si>
    <t>Debt</t>
  </si>
  <si>
    <t>EV</t>
  </si>
  <si>
    <t>EV/Share</t>
  </si>
  <si>
    <t>Main</t>
  </si>
  <si>
    <t>In Millions</t>
  </si>
  <si>
    <t>Gold Sales</t>
  </si>
  <si>
    <t>Other Sales</t>
  </si>
  <si>
    <t>Revenue</t>
  </si>
  <si>
    <t>-</t>
  </si>
  <si>
    <t>Q422</t>
  </si>
  <si>
    <t>Sales Costs</t>
  </si>
  <si>
    <t>Depreciation</t>
  </si>
  <si>
    <t>Reclamation</t>
  </si>
  <si>
    <t>Exploration</t>
  </si>
  <si>
    <t>G&amp;A</t>
  </si>
  <si>
    <t>Impairment charge</t>
  </si>
  <si>
    <t>Loss on assets</t>
  </si>
  <si>
    <t>Other expenses</t>
  </si>
  <si>
    <t>Costs</t>
  </si>
  <si>
    <t>R &amp; D</t>
  </si>
  <si>
    <t>Gain on assets</t>
  </si>
  <si>
    <t>Other income</t>
  </si>
  <si>
    <t>Interest expense</t>
  </si>
  <si>
    <t>Other Income</t>
  </si>
  <si>
    <t>Income before tax</t>
  </si>
  <si>
    <t>Tax benefit</t>
  </si>
  <si>
    <t>Equity income of affiliates</t>
  </si>
  <si>
    <t>Net income from operations</t>
  </si>
  <si>
    <t>Net Income</t>
  </si>
  <si>
    <t>Shares</t>
  </si>
  <si>
    <t>EPS</t>
  </si>
  <si>
    <t xml:space="preserve">Discount </t>
  </si>
  <si>
    <t>NPV</t>
  </si>
  <si>
    <t>Share</t>
  </si>
  <si>
    <t>Revenue YoY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</si>
</sst>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6"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3">
    <xf numFmtId="0" fontId="0" fillId="0" borderId="0" xfId="0"/>
    <xf numFmtId="3" fontId="0" fillId="0" borderId="0" xfId="0" applyNumberFormat="1"/>
    <xf numFmtId="3" fontId="2" fillId="0" borderId="0" xfId="0" applyNumberFormat="1" applyFont="1"/>
    <xf numFmtId="0" fontId="3" fillId="0" borderId="0" xfId="2" applyNumberFormat="1"/>
    <xf numFmtId="164" fontId="0" fillId="0" borderId="0" xfId="0" applyNumberFormat="1"/>
    <xf numFmtId="0" fontId="0" fillId="0" borderId="0" xfId="0" applyAlignment="1">
      <alignment horizontal="right"/>
    </xf>
    <xf numFmtId="3" fontId="0" fillId="0" borderId="0" xfId="0" applyNumberFormat="1" applyAlignment="1">
      <alignment horizontal="right"/>
    </xf>
    <xf numFmtId="3" fontId="0" fillId="0" borderId="0" xfId="0" applyNumberFormat="1" applyAlignment="1">
      <alignment horizontal="center"/>
    </xf>
    <xf numFmtId="4" fontId="0" fillId="0" borderId="0" xfId="0" applyNumberFormat="1"/>
    <xf numFmtId="9" fontId="0" fillId="0" borderId="0" xfId="1" applyFont="1"/>
    <xf numFmtId="3" fontId="4" fillId="0" borderId="0" xfId="0" applyNumberFormat="1" applyFont="1"/>
    <xf numFmtId="3" fontId="4" fillId="0" borderId="0" xfId="0" applyNumberFormat="1" applyFont="1" applyAlignment="1">
      <alignment horizontal="right"/>
    </xf>
    <xf numFmtId="3" fontId="5" fillId="0" borderId="0" xfId="0" applyNumberFormat="1" applyFont="1"/>
  </cellXfs>
  <cellStyles count="3">
    <cellStyle name="Hyperlink" xfId="2" builtinId="8"/>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12</xdr:col>
      <xdr:colOff>63500</xdr:colOff>
      <xdr:row>0</xdr:row>
      <xdr:rowOff>50800</xdr:rowOff>
    </xdr:from>
    <xdr:to>
      <xdr:col>12</xdr:col>
      <xdr:colOff>63500</xdr:colOff>
      <xdr:row>39</xdr:row>
      <xdr:rowOff>12700</xdr:rowOff>
    </xdr:to>
    <xdr:cxnSp macro="">
      <xdr:nvCxnSpPr>
        <xdr:cNvPr id="3" name="Straight Connector 2">
          <a:extLst>
            <a:ext uri="{FF2B5EF4-FFF2-40B4-BE49-F238E27FC236}">
              <a16:creationId xmlns:a16="http://schemas.microsoft.com/office/drawing/2014/main" id="{694541A0-82CD-8010-99A1-7FF87885F747}"/>
            </a:ext>
          </a:extLst>
        </xdr:cNvPr>
        <xdr:cNvCxnSpPr/>
      </xdr:nvCxnSpPr>
      <xdr:spPr>
        <a:xfrm>
          <a:off x="10604500" y="50800"/>
          <a:ext cx="0" cy="99187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https://www.bing.com/financeapi/forcetrigger?t=a1yeec&amp;q=XNYS%3aNEM&amp;form=skydnc</v>
    <v>Learn more on Bing</v>
  </rv>
  <rv s="1">
    <v>0</v>
    <v>NEWMONT CORPORATION (XNYS:NEM)</v>
    <v>2</v>
    <v>3</v>
    <v>Finance</v>
    <v>4</v>
    <v>en-GB</v>
    <v>a1yeec</v>
    <v>268435456</v>
    <v>1</v>
    <v>Powered by Refinitiv</v>
    <v>86.37</v>
    <v>37.450000000000003</v>
    <v>0.32490000000000002</v>
    <v>-0.32</v>
    <v>-6.5759999999999994E-3</v>
    <v>0.01</v>
    <v>2.0689999999999999E-4</v>
    <v>USD</v>
    <v>Newmont Corporation is a gold producer. The Company is also engaged in the production of copper, silver, lead and zinc. The Company operates through five segments: North America, South America, Australia, Africa and Nevada. The North America segment consists primarily of Cripple Creek &amp; Victor (CC&amp;V) in the United States of America, Musselwhite, Porcupine and Eleonore in Canada and Penasquito in Mexico. Its South America segment consists primarily of Yanacocha in Peru, Merian in Suriname, and Cerro Negro, Argentina and has an interest in the Pueblo Viejo mine in the Dominican Republic. The Company’s Australia segment consists primarily of Boddington and Tanami in Australia. Its Africa segment consists primarily of Ahafo and Akyem in Ghana. The Company’s Nevada segment consists of an interest in Nevada Gold Mines (NGM) in the United States. The Company has a gold reserve of approximately 96.1 million ounces.</v>
    <v>14600</v>
    <v>New York Stock Exchange</v>
    <v>XNYS</v>
    <v>XNYS</v>
    <v>6900 E Layton Ave, Suite 700, DENVER, CO, 80237 US</v>
    <v>48.795000000000002</v>
    <v>Metals &amp; Mining</v>
    <v>Stock</v>
    <v>45014.999947314063</v>
    <v>0</v>
    <v>48.034999999999997</v>
    <v>38406540890</v>
    <v>NEWMONT CORPORATION</v>
    <v>NEWMONT CORPORATION</v>
    <v>48.4</v>
    <v>36.326599999999999</v>
    <v>48.66</v>
    <v>48.34</v>
    <v>48.35</v>
    <v>794508500</v>
    <v>NEM</v>
    <v>NEWMONT CORPORATION (XNYS:NEM)</v>
    <v>5235528</v>
    <v>9212231</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22A34-1774-2345-94AB-88B297DA84A1}">
  <dimension ref="A1:L9"/>
  <sheetViews>
    <sheetView workbookViewId="0">
      <selection activeCell="L4" sqref="L4"/>
    </sheetView>
  </sheetViews>
  <sheetFormatPr baseColWidth="10" defaultRowHeight="16" x14ac:dyDescent="0.2"/>
  <cols>
    <col min="11" max="11" width="13.6640625" bestFit="1" customWidth="1"/>
  </cols>
  <sheetData>
    <row r="1" spans="1:12" x14ac:dyDescent="0.2">
      <c r="A1" t="e" vm="1">
        <v>#VALUE!</v>
      </c>
    </row>
    <row r="3" spans="1:12" x14ac:dyDescent="0.2">
      <c r="J3" t="s">
        <v>0</v>
      </c>
      <c r="K3" s="4" cm="1">
        <f t="array" ref="K3">_FV(A1,"Price")</f>
        <v>48.34</v>
      </c>
    </row>
    <row r="4" spans="1:12" x14ac:dyDescent="0.2">
      <c r="J4" t="s">
        <v>1</v>
      </c>
      <c r="K4" s="1" cm="1">
        <f t="array" ref="K4">_FV(A1,"Shares outstanding",TRUE)/1000000</f>
        <v>794.50850000000003</v>
      </c>
      <c r="L4" s="5"/>
    </row>
    <row r="5" spans="1:12" x14ac:dyDescent="0.2">
      <c r="J5" t="s">
        <v>2</v>
      </c>
      <c r="K5" s="1">
        <f>K3*K4</f>
        <v>38406.540890000004</v>
      </c>
    </row>
    <row r="6" spans="1:12" x14ac:dyDescent="0.2">
      <c r="J6" t="s">
        <v>3</v>
      </c>
      <c r="K6" s="1">
        <v>2877</v>
      </c>
      <c r="L6" s="5" t="s">
        <v>13</v>
      </c>
    </row>
    <row r="7" spans="1:12" x14ac:dyDescent="0.2">
      <c r="J7" t="s">
        <v>4</v>
      </c>
      <c r="K7" s="1">
        <v>5571</v>
      </c>
      <c r="L7" s="5" t="s">
        <v>13</v>
      </c>
    </row>
    <row r="8" spans="1:12" x14ac:dyDescent="0.2">
      <c r="J8" t="s">
        <v>5</v>
      </c>
      <c r="K8" s="1">
        <f>K5+K7-K6</f>
        <v>41100.540890000004</v>
      </c>
    </row>
    <row r="9" spans="1:12" x14ac:dyDescent="0.2">
      <c r="J9" t="s">
        <v>6</v>
      </c>
      <c r="K9" s="1">
        <f>K8/K4</f>
        <v>51.730775554950014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5621D-C1F3-EF42-A554-430154794C18}">
  <dimension ref="A1:BH37"/>
  <sheetViews>
    <sheetView tabSelected="1" workbookViewId="0">
      <pane xSplit="2" ySplit="2" topLeftCell="C3" activePane="bottomRight" state="frozen"/>
      <selection pane="topRight" activeCell="C1" sqref="C1"/>
      <selection pane="bottomLeft" activeCell="A3" sqref="A3"/>
      <selection pane="bottomRight" activeCell="P33" sqref="P33"/>
    </sheetView>
  </sheetViews>
  <sheetFormatPr baseColWidth="10" defaultRowHeight="16" x14ac:dyDescent="0.2"/>
  <cols>
    <col min="1" max="1" width="5.33203125" style="1" bestFit="1" customWidth="1"/>
    <col min="2" max="2" width="24.6640625" style="1" bestFit="1" customWidth="1"/>
    <col min="3" max="12" width="10.83203125" style="1"/>
    <col min="13" max="13" width="11.1640625" style="1" bestFit="1" customWidth="1"/>
    <col min="14" max="16384" width="10.83203125" style="1"/>
  </cols>
  <sheetData>
    <row r="1" spans="1:60" customFormat="1" x14ac:dyDescent="0.2">
      <c r="A1" s="3" t="s">
        <v>7</v>
      </c>
      <c r="B1" t="s">
        <v>8</v>
      </c>
    </row>
    <row r="2" spans="1:60" customFormat="1" x14ac:dyDescent="0.2">
      <c r="C2">
        <v>2013</v>
      </c>
      <c r="D2">
        <v>2014</v>
      </c>
      <c r="E2">
        <v>2015</v>
      </c>
      <c r="F2">
        <v>2016</v>
      </c>
      <c r="G2">
        <v>2017</v>
      </c>
      <c r="H2">
        <v>2018</v>
      </c>
      <c r="I2">
        <v>2019</v>
      </c>
      <c r="J2">
        <v>2020</v>
      </c>
      <c r="K2">
        <v>2021</v>
      </c>
      <c r="L2">
        <v>2022</v>
      </c>
      <c r="M2">
        <v>2023</v>
      </c>
      <c r="N2">
        <v>2024</v>
      </c>
      <c r="O2">
        <v>2025</v>
      </c>
      <c r="P2">
        <v>2026</v>
      </c>
      <c r="Q2">
        <v>2027</v>
      </c>
      <c r="R2">
        <v>2028</v>
      </c>
      <c r="S2">
        <v>2029</v>
      </c>
      <c r="T2">
        <v>2030</v>
      </c>
      <c r="U2">
        <v>2031</v>
      </c>
      <c r="V2">
        <v>2032</v>
      </c>
      <c r="W2">
        <v>2033</v>
      </c>
      <c r="X2">
        <v>2034</v>
      </c>
      <c r="Y2">
        <v>2035</v>
      </c>
      <c r="Z2">
        <v>2036</v>
      </c>
      <c r="AA2">
        <v>2037</v>
      </c>
      <c r="AB2">
        <v>2038</v>
      </c>
      <c r="AC2">
        <v>2039</v>
      </c>
      <c r="AD2">
        <v>2040</v>
      </c>
      <c r="AE2">
        <v>2041</v>
      </c>
      <c r="AF2">
        <v>2042</v>
      </c>
      <c r="AG2">
        <v>2043</v>
      </c>
      <c r="AH2">
        <v>2044</v>
      </c>
      <c r="AI2">
        <v>2045</v>
      </c>
      <c r="AJ2">
        <v>2046</v>
      </c>
      <c r="AK2">
        <v>2047</v>
      </c>
      <c r="AL2">
        <v>2048</v>
      </c>
      <c r="AM2">
        <v>2049</v>
      </c>
      <c r="AN2">
        <v>2050</v>
      </c>
      <c r="AO2">
        <v>2051</v>
      </c>
      <c r="AP2">
        <v>2052</v>
      </c>
      <c r="AQ2">
        <v>2053</v>
      </c>
      <c r="AR2">
        <v>2054</v>
      </c>
      <c r="AS2">
        <v>2055</v>
      </c>
      <c r="AT2">
        <v>2056</v>
      </c>
      <c r="AU2">
        <v>2057</v>
      </c>
      <c r="AV2">
        <v>2058</v>
      </c>
      <c r="AW2">
        <v>2059</v>
      </c>
      <c r="AX2">
        <v>2060</v>
      </c>
      <c r="AY2">
        <v>2061</v>
      </c>
      <c r="AZ2">
        <v>2062</v>
      </c>
      <c r="BA2">
        <v>2063</v>
      </c>
      <c r="BB2">
        <v>2064</v>
      </c>
      <c r="BC2">
        <v>2065</v>
      </c>
      <c r="BD2">
        <v>2066</v>
      </c>
      <c r="BE2">
        <v>2067</v>
      </c>
      <c r="BF2">
        <v>2068</v>
      </c>
      <c r="BG2">
        <v>2069</v>
      </c>
      <c r="BH2">
        <v>2070</v>
      </c>
    </row>
    <row r="3" spans="1:60" x14ac:dyDescent="0.2">
      <c r="B3" s="1" t="s">
        <v>9</v>
      </c>
      <c r="L3" s="1">
        <v>8357</v>
      </c>
    </row>
    <row r="4" spans="1:60" x14ac:dyDescent="0.2">
      <c r="B4" s="1" t="s">
        <v>10</v>
      </c>
      <c r="L4" s="1">
        <v>3558</v>
      </c>
    </row>
    <row r="5" spans="1:60" s="2" customFormat="1" x14ac:dyDescent="0.2">
      <c r="B5" s="2" t="s">
        <v>11</v>
      </c>
      <c r="C5" s="2">
        <v>8414</v>
      </c>
      <c r="D5" s="2">
        <v>6819</v>
      </c>
      <c r="E5" s="2">
        <v>6085</v>
      </c>
      <c r="F5" s="2">
        <v>6680</v>
      </c>
      <c r="G5" s="2">
        <v>7379</v>
      </c>
      <c r="H5" s="2">
        <v>7253</v>
      </c>
      <c r="I5" s="2">
        <v>9740</v>
      </c>
      <c r="J5" s="2">
        <v>11497</v>
      </c>
      <c r="K5" s="2">
        <v>12222</v>
      </c>
      <c r="L5" s="2">
        <f>SUM(L4,L3)</f>
        <v>11915</v>
      </c>
      <c r="M5" s="2">
        <v>11000</v>
      </c>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row>
    <row r="6" spans="1:60" x14ac:dyDescent="0.2">
      <c r="B6" s="1" t="s">
        <v>14</v>
      </c>
      <c r="J6" s="1">
        <v>5014</v>
      </c>
      <c r="K6" s="1">
        <v>5435</v>
      </c>
      <c r="L6" s="1">
        <v>6468</v>
      </c>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row>
    <row r="7" spans="1:60" x14ac:dyDescent="0.2">
      <c r="B7" s="1" t="s">
        <v>15</v>
      </c>
      <c r="K7" s="1">
        <v>2323</v>
      </c>
      <c r="L7" s="1">
        <v>2185</v>
      </c>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row>
    <row r="8" spans="1:60" x14ac:dyDescent="0.2">
      <c r="B8" s="1" t="s">
        <v>16</v>
      </c>
      <c r="K8" s="1">
        <v>1846</v>
      </c>
      <c r="L8" s="1">
        <v>921</v>
      </c>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row>
    <row r="9" spans="1:60" x14ac:dyDescent="0.2">
      <c r="B9" s="1" t="s">
        <v>17</v>
      </c>
      <c r="K9" s="1">
        <v>209</v>
      </c>
      <c r="L9" s="1">
        <v>231</v>
      </c>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row>
    <row r="10" spans="1:60" x14ac:dyDescent="0.2">
      <c r="B10" s="1" t="s">
        <v>23</v>
      </c>
      <c r="K10" s="1">
        <v>154</v>
      </c>
      <c r="L10" s="1">
        <v>229</v>
      </c>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row>
    <row r="11" spans="1:60" x14ac:dyDescent="0.2">
      <c r="B11" s="1" t="s">
        <v>18</v>
      </c>
      <c r="C11" s="1">
        <v>203</v>
      </c>
      <c r="D11" s="1">
        <v>237</v>
      </c>
      <c r="E11" s="1">
        <v>241</v>
      </c>
      <c r="F11" s="1">
        <v>233</v>
      </c>
      <c r="G11" s="1">
        <v>237</v>
      </c>
      <c r="H11" s="1">
        <v>244</v>
      </c>
      <c r="I11" s="1">
        <v>313</v>
      </c>
      <c r="J11" s="1">
        <v>269</v>
      </c>
      <c r="K11" s="1">
        <v>259</v>
      </c>
      <c r="L11" s="1">
        <v>276</v>
      </c>
      <c r="M11" s="1">
        <v>300</v>
      </c>
      <c r="N11" s="1">
        <v>300</v>
      </c>
      <c r="O11" s="1">
        <v>300</v>
      </c>
      <c r="P11" s="1">
        <v>300</v>
      </c>
      <c r="Q11" s="1">
        <v>300</v>
      </c>
      <c r="R11" s="1">
        <v>300</v>
      </c>
      <c r="S11" s="1">
        <v>300</v>
      </c>
      <c r="T11" s="1">
        <v>300</v>
      </c>
      <c r="U11" s="1">
        <v>300</v>
      </c>
      <c r="V11" s="1">
        <v>300</v>
      </c>
      <c r="W11" s="1">
        <v>300</v>
      </c>
      <c r="X11" s="1">
        <v>300</v>
      </c>
      <c r="Y11" s="1">
        <v>300</v>
      </c>
      <c r="Z11" s="1">
        <v>300</v>
      </c>
      <c r="AA11" s="1">
        <v>300</v>
      </c>
      <c r="AB11" s="1">
        <v>300</v>
      </c>
      <c r="AC11" s="1">
        <v>300</v>
      </c>
      <c r="AD11" s="1">
        <v>300</v>
      </c>
      <c r="AE11" s="1">
        <v>300</v>
      </c>
      <c r="AF11" s="1">
        <v>300</v>
      </c>
      <c r="AG11" s="1">
        <v>300</v>
      </c>
      <c r="AH11" s="1">
        <v>300</v>
      </c>
      <c r="AI11" s="1">
        <v>300</v>
      </c>
      <c r="AJ11" s="1">
        <v>300</v>
      </c>
      <c r="AK11" s="1">
        <v>300</v>
      </c>
      <c r="AL11" s="1">
        <v>300</v>
      </c>
      <c r="AM11" s="1">
        <v>300</v>
      </c>
      <c r="AN11" s="1">
        <v>300</v>
      </c>
      <c r="AO11" s="1">
        <v>300</v>
      </c>
      <c r="AP11" s="1">
        <v>300</v>
      </c>
      <c r="AQ11" s="1">
        <v>300</v>
      </c>
      <c r="AR11" s="1">
        <v>300</v>
      </c>
      <c r="AS11" s="1">
        <v>300</v>
      </c>
      <c r="AT11" s="1">
        <v>300</v>
      </c>
      <c r="AU11" s="1">
        <v>300</v>
      </c>
      <c r="AV11" s="1">
        <v>300</v>
      </c>
      <c r="AW11" s="1">
        <v>300</v>
      </c>
      <c r="AX11" s="1">
        <v>300</v>
      </c>
      <c r="AY11" s="1">
        <v>300</v>
      </c>
      <c r="AZ11" s="1">
        <v>300</v>
      </c>
      <c r="BA11" s="1">
        <v>300</v>
      </c>
      <c r="BB11" s="1">
        <v>300</v>
      </c>
      <c r="BC11" s="1">
        <v>300</v>
      </c>
      <c r="BD11" s="1">
        <v>300</v>
      </c>
      <c r="BE11" s="1">
        <v>300</v>
      </c>
      <c r="BF11" s="1">
        <v>300</v>
      </c>
      <c r="BG11" s="1">
        <v>300</v>
      </c>
      <c r="BH11" s="1">
        <v>300</v>
      </c>
    </row>
    <row r="12" spans="1:60" x14ac:dyDescent="0.2">
      <c r="B12" s="1" t="s">
        <v>19</v>
      </c>
      <c r="K12" s="1">
        <v>25</v>
      </c>
      <c r="L12" s="1">
        <v>1320</v>
      </c>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row>
    <row r="13" spans="1:60" x14ac:dyDescent="0.2">
      <c r="B13" s="1" t="s">
        <v>20</v>
      </c>
      <c r="C13" s="6"/>
      <c r="D13" s="6"/>
      <c r="E13" s="6"/>
      <c r="F13" s="6"/>
      <c r="G13" s="6"/>
      <c r="H13" s="6"/>
      <c r="I13" s="6"/>
      <c r="J13" s="6"/>
      <c r="K13" s="6">
        <v>571</v>
      </c>
      <c r="L13" s="7" t="s">
        <v>12</v>
      </c>
      <c r="M13" s="6"/>
      <c r="N13" s="6"/>
      <c r="O13" s="6"/>
      <c r="P13" s="6"/>
      <c r="Q13" s="6"/>
      <c r="R13" s="6"/>
      <c r="S13" s="6"/>
      <c r="T13" s="6"/>
      <c r="U13" s="6"/>
      <c r="V13" s="6"/>
      <c r="W13" s="6"/>
      <c r="X13" s="6"/>
      <c r="Y13" s="6"/>
      <c r="Z13" s="6"/>
      <c r="AA13" s="6"/>
      <c r="AB13" s="6"/>
      <c r="AC13" s="6"/>
      <c r="AD13" s="6"/>
      <c r="AE13" s="6"/>
      <c r="AF13" s="6"/>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row>
    <row r="14" spans="1:60" x14ac:dyDescent="0.2">
      <c r="B14" s="1" t="s">
        <v>21</v>
      </c>
      <c r="K14" s="1">
        <v>143</v>
      </c>
      <c r="L14" s="1">
        <v>82</v>
      </c>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row>
    <row r="15" spans="1:60" x14ac:dyDescent="0.2">
      <c r="B15" s="1" t="s">
        <v>22</v>
      </c>
      <c r="C15" s="1">
        <f t="shared" ref="C15:N15" si="0">SUM(C6:C14)</f>
        <v>203</v>
      </c>
      <c r="D15" s="1">
        <f t="shared" si="0"/>
        <v>237</v>
      </c>
      <c r="E15" s="1">
        <f t="shared" si="0"/>
        <v>241</v>
      </c>
      <c r="F15" s="1">
        <f t="shared" si="0"/>
        <v>233</v>
      </c>
      <c r="G15" s="1">
        <f t="shared" si="0"/>
        <v>237</v>
      </c>
      <c r="H15" s="1">
        <f t="shared" si="0"/>
        <v>244</v>
      </c>
      <c r="I15" s="1">
        <f t="shared" si="0"/>
        <v>313</v>
      </c>
      <c r="J15" s="1">
        <f t="shared" si="0"/>
        <v>5283</v>
      </c>
      <c r="K15" s="1">
        <f t="shared" si="0"/>
        <v>10965</v>
      </c>
      <c r="L15" s="1">
        <f t="shared" si="0"/>
        <v>11712</v>
      </c>
      <c r="M15" s="1">
        <f t="shared" si="0"/>
        <v>300</v>
      </c>
      <c r="N15" s="1">
        <f t="shared" si="0"/>
        <v>300</v>
      </c>
      <c r="O15" s="1">
        <f t="shared" ref="O15:BH15" si="1">SUM(O6:O14)</f>
        <v>300</v>
      </c>
      <c r="P15" s="1">
        <f t="shared" si="1"/>
        <v>300</v>
      </c>
      <c r="Q15" s="1">
        <f t="shared" si="1"/>
        <v>300</v>
      </c>
      <c r="R15" s="1">
        <f t="shared" si="1"/>
        <v>300</v>
      </c>
      <c r="S15" s="1">
        <f t="shared" si="1"/>
        <v>300</v>
      </c>
      <c r="T15" s="1">
        <f t="shared" si="1"/>
        <v>300</v>
      </c>
      <c r="U15" s="1">
        <f t="shared" si="1"/>
        <v>300</v>
      </c>
      <c r="V15" s="1">
        <f t="shared" si="1"/>
        <v>300</v>
      </c>
      <c r="W15" s="1">
        <f t="shared" si="1"/>
        <v>300</v>
      </c>
      <c r="X15" s="1">
        <f t="shared" si="1"/>
        <v>300</v>
      </c>
      <c r="Y15" s="1">
        <f t="shared" si="1"/>
        <v>300</v>
      </c>
      <c r="Z15" s="1">
        <f t="shared" si="1"/>
        <v>300</v>
      </c>
      <c r="AA15" s="1">
        <f t="shared" si="1"/>
        <v>300</v>
      </c>
      <c r="AB15" s="1">
        <f t="shared" si="1"/>
        <v>300</v>
      </c>
      <c r="AC15" s="1">
        <f t="shared" si="1"/>
        <v>300</v>
      </c>
      <c r="AD15" s="1">
        <f t="shared" si="1"/>
        <v>300</v>
      </c>
      <c r="AE15" s="1">
        <f t="shared" si="1"/>
        <v>300</v>
      </c>
      <c r="AF15" s="1">
        <f t="shared" si="1"/>
        <v>300</v>
      </c>
      <c r="AG15" s="1">
        <f t="shared" si="1"/>
        <v>300</v>
      </c>
      <c r="AH15" s="1">
        <f t="shared" si="1"/>
        <v>300</v>
      </c>
      <c r="AI15" s="1">
        <f t="shared" si="1"/>
        <v>300</v>
      </c>
      <c r="AJ15" s="1">
        <f t="shared" si="1"/>
        <v>300</v>
      </c>
      <c r="AK15" s="1">
        <f t="shared" si="1"/>
        <v>300</v>
      </c>
      <c r="AL15" s="1">
        <f t="shared" si="1"/>
        <v>300</v>
      </c>
      <c r="AM15" s="1">
        <f t="shared" si="1"/>
        <v>300</v>
      </c>
      <c r="AN15" s="1">
        <f t="shared" si="1"/>
        <v>300</v>
      </c>
      <c r="AO15" s="1">
        <f t="shared" si="1"/>
        <v>300</v>
      </c>
      <c r="AP15" s="1">
        <f t="shared" si="1"/>
        <v>300</v>
      </c>
      <c r="AQ15" s="1">
        <f t="shared" si="1"/>
        <v>300</v>
      </c>
      <c r="AR15" s="1">
        <f t="shared" si="1"/>
        <v>300</v>
      </c>
      <c r="AS15" s="1">
        <f t="shared" si="1"/>
        <v>300</v>
      </c>
      <c r="AT15" s="1">
        <f t="shared" si="1"/>
        <v>300</v>
      </c>
      <c r="AU15" s="1">
        <f t="shared" si="1"/>
        <v>300</v>
      </c>
      <c r="AV15" s="1">
        <f t="shared" si="1"/>
        <v>300</v>
      </c>
      <c r="AW15" s="1">
        <f t="shared" si="1"/>
        <v>300</v>
      </c>
      <c r="AX15" s="1">
        <f t="shared" si="1"/>
        <v>300</v>
      </c>
      <c r="AY15" s="1">
        <f t="shared" si="1"/>
        <v>300</v>
      </c>
      <c r="AZ15" s="1">
        <f t="shared" si="1"/>
        <v>300</v>
      </c>
      <c r="BA15" s="1">
        <f t="shared" si="1"/>
        <v>300</v>
      </c>
      <c r="BB15" s="1">
        <f t="shared" si="1"/>
        <v>300</v>
      </c>
      <c r="BC15" s="1">
        <f t="shared" si="1"/>
        <v>300</v>
      </c>
      <c r="BD15" s="1">
        <f t="shared" si="1"/>
        <v>300</v>
      </c>
      <c r="BE15" s="1">
        <f t="shared" si="1"/>
        <v>300</v>
      </c>
      <c r="BF15" s="1">
        <f t="shared" si="1"/>
        <v>300</v>
      </c>
      <c r="BG15" s="1">
        <f t="shared" si="1"/>
        <v>300</v>
      </c>
      <c r="BH15" s="1">
        <f t="shared" si="1"/>
        <v>300</v>
      </c>
    </row>
    <row r="16" spans="1:60" x14ac:dyDescent="0.2">
      <c r="B16" s="1" t="s">
        <v>24</v>
      </c>
      <c r="K16" s="1">
        <v>212</v>
      </c>
      <c r="L16" s="1">
        <v>35</v>
      </c>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row>
    <row r="17" spans="2:60" x14ac:dyDescent="0.2">
      <c r="B17" s="1" t="s">
        <v>25</v>
      </c>
      <c r="K17" s="1">
        <v>-87</v>
      </c>
      <c r="L17" s="1">
        <v>-62</v>
      </c>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row>
    <row r="18" spans="2:60" x14ac:dyDescent="0.2">
      <c r="B18" s="1" t="s">
        <v>26</v>
      </c>
      <c r="K18" s="1">
        <v>-274</v>
      </c>
      <c r="L18" s="1">
        <v>-227</v>
      </c>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row>
    <row r="19" spans="2:60" x14ac:dyDescent="0.2">
      <c r="B19" s="1" t="s">
        <v>27</v>
      </c>
      <c r="C19" s="1">
        <f t="shared" ref="C19:M19" si="2">SUM(C16:C18)</f>
        <v>0</v>
      </c>
      <c r="D19" s="1">
        <f t="shared" si="2"/>
        <v>0</v>
      </c>
      <c r="E19" s="1">
        <f t="shared" si="2"/>
        <v>0</v>
      </c>
      <c r="F19" s="1">
        <f t="shared" si="2"/>
        <v>0</v>
      </c>
      <c r="G19" s="1">
        <f t="shared" si="2"/>
        <v>0</v>
      </c>
      <c r="H19" s="1">
        <f t="shared" si="2"/>
        <v>0</v>
      </c>
      <c r="I19" s="1">
        <f t="shared" si="2"/>
        <v>0</v>
      </c>
      <c r="J19" s="1">
        <f t="shared" si="2"/>
        <v>0</v>
      </c>
      <c r="K19" s="1">
        <f t="shared" si="2"/>
        <v>-149</v>
      </c>
      <c r="L19" s="1">
        <f t="shared" si="2"/>
        <v>-254</v>
      </c>
      <c r="M19" s="1">
        <f t="shared" si="2"/>
        <v>0</v>
      </c>
      <c r="N19" s="1">
        <f t="shared" ref="N19:BH19" si="3">SUM(N16:N18)</f>
        <v>0</v>
      </c>
      <c r="O19" s="1">
        <f t="shared" si="3"/>
        <v>0</v>
      </c>
      <c r="P19" s="1">
        <f t="shared" si="3"/>
        <v>0</v>
      </c>
      <c r="Q19" s="1">
        <f t="shared" si="3"/>
        <v>0</v>
      </c>
      <c r="R19" s="1">
        <f t="shared" si="3"/>
        <v>0</v>
      </c>
      <c r="S19" s="1">
        <f t="shared" si="3"/>
        <v>0</v>
      </c>
      <c r="T19" s="1">
        <f t="shared" si="3"/>
        <v>0</v>
      </c>
      <c r="U19" s="1">
        <f t="shared" si="3"/>
        <v>0</v>
      </c>
      <c r="V19" s="1">
        <f t="shared" si="3"/>
        <v>0</v>
      </c>
      <c r="W19" s="1">
        <f t="shared" si="3"/>
        <v>0</v>
      </c>
      <c r="X19" s="1">
        <f t="shared" si="3"/>
        <v>0</v>
      </c>
      <c r="Y19" s="1">
        <f t="shared" si="3"/>
        <v>0</v>
      </c>
      <c r="Z19" s="1">
        <f t="shared" si="3"/>
        <v>0</v>
      </c>
      <c r="AA19" s="1">
        <f t="shared" si="3"/>
        <v>0</v>
      </c>
      <c r="AB19" s="1">
        <f t="shared" si="3"/>
        <v>0</v>
      </c>
      <c r="AC19" s="1">
        <f t="shared" si="3"/>
        <v>0</v>
      </c>
      <c r="AD19" s="1">
        <f t="shared" si="3"/>
        <v>0</v>
      </c>
      <c r="AE19" s="1">
        <f t="shared" si="3"/>
        <v>0</v>
      </c>
      <c r="AF19" s="1">
        <f t="shared" si="3"/>
        <v>0</v>
      </c>
      <c r="AG19" s="1">
        <f t="shared" si="3"/>
        <v>0</v>
      </c>
      <c r="AH19" s="1">
        <f t="shared" si="3"/>
        <v>0</v>
      </c>
      <c r="AI19" s="1">
        <f t="shared" si="3"/>
        <v>0</v>
      </c>
      <c r="AJ19" s="1">
        <f t="shared" si="3"/>
        <v>0</v>
      </c>
      <c r="AK19" s="1">
        <f t="shared" si="3"/>
        <v>0</v>
      </c>
      <c r="AL19" s="1">
        <f t="shared" si="3"/>
        <v>0</v>
      </c>
      <c r="AM19" s="1">
        <f t="shared" si="3"/>
        <v>0</v>
      </c>
      <c r="AN19" s="1">
        <f t="shared" si="3"/>
        <v>0</v>
      </c>
      <c r="AO19" s="1">
        <f t="shared" si="3"/>
        <v>0</v>
      </c>
      <c r="AP19" s="1">
        <f t="shared" si="3"/>
        <v>0</v>
      </c>
      <c r="AQ19" s="1">
        <f t="shared" si="3"/>
        <v>0</v>
      </c>
      <c r="AR19" s="1">
        <f t="shared" si="3"/>
        <v>0</v>
      </c>
      <c r="AS19" s="1">
        <f t="shared" si="3"/>
        <v>0</v>
      </c>
      <c r="AT19" s="1">
        <f t="shared" si="3"/>
        <v>0</v>
      </c>
      <c r="AU19" s="1">
        <f t="shared" si="3"/>
        <v>0</v>
      </c>
      <c r="AV19" s="1">
        <f t="shared" si="3"/>
        <v>0</v>
      </c>
      <c r="AW19" s="1">
        <f t="shared" si="3"/>
        <v>0</v>
      </c>
      <c r="AX19" s="1">
        <f t="shared" si="3"/>
        <v>0</v>
      </c>
      <c r="AY19" s="1">
        <f t="shared" si="3"/>
        <v>0</v>
      </c>
      <c r="AZ19" s="1">
        <f t="shared" si="3"/>
        <v>0</v>
      </c>
      <c r="BA19" s="1">
        <f t="shared" si="3"/>
        <v>0</v>
      </c>
      <c r="BB19" s="1">
        <f t="shared" si="3"/>
        <v>0</v>
      </c>
      <c r="BC19" s="1">
        <f t="shared" si="3"/>
        <v>0</v>
      </c>
      <c r="BD19" s="1">
        <f t="shared" si="3"/>
        <v>0</v>
      </c>
      <c r="BE19" s="1">
        <f t="shared" si="3"/>
        <v>0</v>
      </c>
      <c r="BF19" s="1">
        <f t="shared" si="3"/>
        <v>0</v>
      </c>
      <c r="BG19" s="1">
        <f t="shared" si="3"/>
        <v>0</v>
      </c>
      <c r="BH19" s="1">
        <f t="shared" si="3"/>
        <v>0</v>
      </c>
    </row>
    <row r="20" spans="2:60" x14ac:dyDescent="0.2">
      <c r="B20" s="1" t="s">
        <v>28</v>
      </c>
      <c r="C20" s="1">
        <f t="shared" ref="C20:M20" si="4">C5-C15+C19</f>
        <v>8211</v>
      </c>
      <c r="D20" s="1">
        <f t="shared" si="4"/>
        <v>6582</v>
      </c>
      <c r="E20" s="1">
        <f t="shared" si="4"/>
        <v>5844</v>
      </c>
      <c r="F20" s="1">
        <f t="shared" si="4"/>
        <v>6447</v>
      </c>
      <c r="G20" s="1">
        <f t="shared" si="4"/>
        <v>7142</v>
      </c>
      <c r="H20" s="1">
        <f t="shared" si="4"/>
        <v>7009</v>
      </c>
      <c r="I20" s="1">
        <f t="shared" si="4"/>
        <v>9427</v>
      </c>
      <c r="J20" s="1">
        <f t="shared" si="4"/>
        <v>6214</v>
      </c>
      <c r="K20" s="1">
        <f t="shared" si="4"/>
        <v>1108</v>
      </c>
      <c r="L20" s="1">
        <f t="shared" si="4"/>
        <v>-51</v>
      </c>
      <c r="M20" s="1">
        <f t="shared" si="4"/>
        <v>10700</v>
      </c>
      <c r="N20" s="1">
        <f t="shared" ref="N20:AE20" si="5">N5-N15+N19</f>
        <v>-300</v>
      </c>
      <c r="O20" s="1">
        <f t="shared" si="5"/>
        <v>-300</v>
      </c>
      <c r="P20" s="1">
        <f t="shared" si="5"/>
        <v>-300</v>
      </c>
      <c r="Q20" s="1">
        <f t="shared" si="5"/>
        <v>-300</v>
      </c>
      <c r="R20" s="1">
        <f t="shared" si="5"/>
        <v>-300</v>
      </c>
      <c r="S20" s="1">
        <f t="shared" si="5"/>
        <v>-300</v>
      </c>
      <c r="T20" s="1">
        <f t="shared" si="5"/>
        <v>-300</v>
      </c>
      <c r="U20" s="1">
        <f t="shared" si="5"/>
        <v>-300</v>
      </c>
      <c r="V20" s="1">
        <f t="shared" si="5"/>
        <v>-300</v>
      </c>
      <c r="W20" s="1">
        <f t="shared" si="5"/>
        <v>-300</v>
      </c>
      <c r="X20" s="1">
        <f t="shared" si="5"/>
        <v>-300</v>
      </c>
      <c r="Y20" s="1">
        <f t="shared" si="5"/>
        <v>-300</v>
      </c>
      <c r="Z20" s="1">
        <f t="shared" si="5"/>
        <v>-300</v>
      </c>
      <c r="AA20" s="1">
        <f t="shared" si="5"/>
        <v>-300</v>
      </c>
      <c r="AB20" s="1">
        <f t="shared" si="5"/>
        <v>-300</v>
      </c>
      <c r="AC20" s="1">
        <f t="shared" si="5"/>
        <v>-300</v>
      </c>
      <c r="AD20" s="1">
        <f t="shared" si="5"/>
        <v>-300</v>
      </c>
      <c r="AE20" s="1">
        <f t="shared" si="5"/>
        <v>-300</v>
      </c>
      <c r="AF20" s="1">
        <f t="shared" ref="AF20" si="6">AF5-AF15+AF19</f>
        <v>-300</v>
      </c>
      <c r="AG20" s="1">
        <f t="shared" ref="AG20" si="7">AG5-AG15+AG19</f>
        <v>-300</v>
      </c>
      <c r="AH20" s="1">
        <f t="shared" ref="AH20" si="8">AH5-AH15+AH19</f>
        <v>-300</v>
      </c>
      <c r="AI20" s="1">
        <f t="shared" ref="AI20" si="9">AI5-AI15+AI19</f>
        <v>-300</v>
      </c>
      <c r="AJ20" s="1">
        <f t="shared" ref="AJ20" si="10">AJ5-AJ15+AJ19</f>
        <v>-300</v>
      </c>
      <c r="AK20" s="1">
        <f t="shared" ref="AK20" si="11">AK5-AK15+AK19</f>
        <v>-300</v>
      </c>
      <c r="AL20" s="1">
        <f t="shared" ref="AL20" si="12">AL5-AL15+AL19</f>
        <v>-300</v>
      </c>
      <c r="AM20" s="1">
        <f t="shared" ref="AM20" si="13">AM5-AM15+AM19</f>
        <v>-300</v>
      </c>
      <c r="AN20" s="1">
        <f t="shared" ref="AN20" si="14">AN5-AN15+AN19</f>
        <v>-300</v>
      </c>
      <c r="AO20" s="1">
        <f t="shared" ref="AO20" si="15">AO5-AO15+AO19</f>
        <v>-300</v>
      </c>
      <c r="AP20" s="1">
        <f t="shared" ref="AP20" si="16">AP5-AP15+AP19</f>
        <v>-300</v>
      </c>
      <c r="AQ20" s="1">
        <f t="shared" ref="AQ20" si="17">AQ5-AQ15+AQ19</f>
        <v>-300</v>
      </c>
      <c r="AR20" s="1">
        <f t="shared" ref="AR20" si="18">AR5-AR15+AR19</f>
        <v>-300</v>
      </c>
      <c r="AS20" s="1">
        <f t="shared" ref="AS20" si="19">AS5-AS15+AS19</f>
        <v>-300</v>
      </c>
      <c r="AT20" s="1">
        <f t="shared" ref="AT20" si="20">AT5-AT15+AT19</f>
        <v>-300</v>
      </c>
      <c r="AU20" s="1">
        <f t="shared" ref="AU20" si="21">AU5-AU15+AU19</f>
        <v>-300</v>
      </c>
      <c r="AV20" s="1">
        <f t="shared" ref="AV20:AW20" si="22">AV5-AV15+AV19</f>
        <v>-300</v>
      </c>
      <c r="AW20" s="1">
        <f t="shared" si="22"/>
        <v>-300</v>
      </c>
      <c r="AX20" s="1">
        <f t="shared" ref="AX20" si="23">AX5-AX15+AX19</f>
        <v>-300</v>
      </c>
      <c r="AY20" s="1">
        <f t="shared" ref="AY20" si="24">AY5-AY15+AY19</f>
        <v>-300</v>
      </c>
      <c r="AZ20" s="1">
        <f t="shared" ref="AZ20" si="25">AZ5-AZ15+AZ19</f>
        <v>-300</v>
      </c>
      <c r="BA20" s="1">
        <f t="shared" ref="BA20" si="26">BA5-BA15+BA19</f>
        <v>-300</v>
      </c>
      <c r="BB20" s="1">
        <f t="shared" ref="BB20" si="27">BB5-BB15+BB19</f>
        <v>-300</v>
      </c>
      <c r="BC20" s="1">
        <f t="shared" ref="BC20" si="28">BC5-BC15+BC19</f>
        <v>-300</v>
      </c>
      <c r="BD20" s="1">
        <f t="shared" ref="BD20" si="29">BD5-BD15+BD19</f>
        <v>-300</v>
      </c>
      <c r="BE20" s="1">
        <f t="shared" ref="BE20" si="30">BE5-BE15+BE19</f>
        <v>-300</v>
      </c>
      <c r="BF20" s="1">
        <f t="shared" ref="BF20" si="31">BF5-BF15+BF19</f>
        <v>-300</v>
      </c>
      <c r="BG20" s="1">
        <f t="shared" ref="BG20" si="32">BG5-BG15+BG19</f>
        <v>-300</v>
      </c>
      <c r="BH20" s="1">
        <f>BH5-BH15+BH19</f>
        <v>-300</v>
      </c>
    </row>
    <row r="21" spans="2:60" x14ac:dyDescent="0.2">
      <c r="B21" s="1" t="s">
        <v>29</v>
      </c>
      <c r="K21" s="1">
        <v>-1098</v>
      </c>
      <c r="L21" s="1">
        <v>-455</v>
      </c>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row>
    <row r="22" spans="2:60" x14ac:dyDescent="0.2">
      <c r="B22" s="1" t="s">
        <v>30</v>
      </c>
      <c r="K22" s="1">
        <v>166</v>
      </c>
      <c r="L22" s="1">
        <v>107</v>
      </c>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row>
    <row r="23" spans="2:60" x14ac:dyDescent="0.2">
      <c r="B23" s="1" t="s">
        <v>31</v>
      </c>
      <c r="C23" s="1">
        <f t="shared" ref="C23:M23" si="33">SUM(C20:C22)</f>
        <v>8211</v>
      </c>
      <c r="D23" s="1">
        <f t="shared" si="33"/>
        <v>6582</v>
      </c>
      <c r="E23" s="1">
        <f t="shared" si="33"/>
        <v>5844</v>
      </c>
      <c r="F23" s="1">
        <f t="shared" si="33"/>
        <v>6447</v>
      </c>
      <c r="G23" s="1">
        <f t="shared" si="33"/>
        <v>7142</v>
      </c>
      <c r="H23" s="1">
        <f t="shared" si="33"/>
        <v>7009</v>
      </c>
      <c r="I23" s="1">
        <f t="shared" si="33"/>
        <v>9427</v>
      </c>
      <c r="J23" s="1">
        <f t="shared" si="33"/>
        <v>6214</v>
      </c>
      <c r="K23" s="1">
        <f t="shared" si="33"/>
        <v>176</v>
      </c>
      <c r="L23" s="1">
        <f t="shared" si="33"/>
        <v>-399</v>
      </c>
      <c r="M23" s="1">
        <f t="shared" si="33"/>
        <v>10700</v>
      </c>
      <c r="N23" s="1">
        <f t="shared" ref="N23:BH23" si="34">SUM(N20:N22)</f>
        <v>-300</v>
      </c>
      <c r="O23" s="1">
        <f t="shared" si="34"/>
        <v>-300</v>
      </c>
      <c r="P23" s="1">
        <f t="shared" si="34"/>
        <v>-300</v>
      </c>
      <c r="Q23" s="1">
        <f t="shared" si="34"/>
        <v>-300</v>
      </c>
      <c r="R23" s="1">
        <f t="shared" si="34"/>
        <v>-300</v>
      </c>
      <c r="S23" s="1">
        <f t="shared" si="34"/>
        <v>-300</v>
      </c>
      <c r="T23" s="1">
        <f t="shared" si="34"/>
        <v>-300</v>
      </c>
      <c r="U23" s="1">
        <f t="shared" si="34"/>
        <v>-300</v>
      </c>
      <c r="V23" s="1">
        <f t="shared" si="34"/>
        <v>-300</v>
      </c>
      <c r="W23" s="1">
        <f t="shared" si="34"/>
        <v>-300</v>
      </c>
      <c r="X23" s="1">
        <f t="shared" si="34"/>
        <v>-300</v>
      </c>
      <c r="Y23" s="1">
        <f t="shared" si="34"/>
        <v>-300</v>
      </c>
      <c r="Z23" s="1">
        <f t="shared" si="34"/>
        <v>-300</v>
      </c>
      <c r="AA23" s="1">
        <f t="shared" si="34"/>
        <v>-300</v>
      </c>
      <c r="AB23" s="1">
        <f t="shared" si="34"/>
        <v>-300</v>
      </c>
      <c r="AC23" s="1">
        <f t="shared" si="34"/>
        <v>-300</v>
      </c>
      <c r="AD23" s="1">
        <f t="shared" si="34"/>
        <v>-300</v>
      </c>
      <c r="AE23" s="1">
        <f t="shared" si="34"/>
        <v>-300</v>
      </c>
      <c r="AF23" s="1">
        <f t="shared" si="34"/>
        <v>-300</v>
      </c>
      <c r="AG23" s="1">
        <f t="shared" si="34"/>
        <v>-300</v>
      </c>
      <c r="AH23" s="1">
        <f t="shared" si="34"/>
        <v>-300</v>
      </c>
      <c r="AI23" s="1">
        <f t="shared" si="34"/>
        <v>-300</v>
      </c>
      <c r="AJ23" s="1">
        <f t="shared" si="34"/>
        <v>-300</v>
      </c>
      <c r="AK23" s="1">
        <f t="shared" si="34"/>
        <v>-300</v>
      </c>
      <c r="AL23" s="1">
        <f t="shared" si="34"/>
        <v>-300</v>
      </c>
      <c r="AM23" s="1">
        <f t="shared" si="34"/>
        <v>-300</v>
      </c>
      <c r="AN23" s="1">
        <f t="shared" si="34"/>
        <v>-300</v>
      </c>
      <c r="AO23" s="1">
        <f t="shared" si="34"/>
        <v>-300</v>
      </c>
      <c r="AP23" s="1">
        <f t="shared" si="34"/>
        <v>-300</v>
      </c>
      <c r="AQ23" s="1">
        <f t="shared" si="34"/>
        <v>-300</v>
      </c>
      <c r="AR23" s="1">
        <f t="shared" si="34"/>
        <v>-300</v>
      </c>
      <c r="AS23" s="1">
        <f t="shared" si="34"/>
        <v>-300</v>
      </c>
      <c r="AT23" s="1">
        <f t="shared" si="34"/>
        <v>-300</v>
      </c>
      <c r="AU23" s="1">
        <f t="shared" si="34"/>
        <v>-300</v>
      </c>
      <c r="AV23" s="1">
        <f t="shared" si="34"/>
        <v>-300</v>
      </c>
      <c r="AW23" s="1">
        <f t="shared" si="34"/>
        <v>-300</v>
      </c>
      <c r="AX23" s="1">
        <f t="shared" si="34"/>
        <v>-300</v>
      </c>
      <c r="AY23" s="1">
        <f t="shared" si="34"/>
        <v>-300</v>
      </c>
      <c r="AZ23" s="1">
        <f t="shared" si="34"/>
        <v>-300</v>
      </c>
      <c r="BA23" s="1">
        <f t="shared" si="34"/>
        <v>-300</v>
      </c>
      <c r="BB23" s="1">
        <f t="shared" si="34"/>
        <v>-300</v>
      </c>
      <c r="BC23" s="1">
        <f t="shared" si="34"/>
        <v>-300</v>
      </c>
      <c r="BD23" s="1">
        <f t="shared" si="34"/>
        <v>-300</v>
      </c>
      <c r="BE23" s="1">
        <f t="shared" si="34"/>
        <v>-300</v>
      </c>
      <c r="BF23" s="1">
        <f t="shared" si="34"/>
        <v>-300</v>
      </c>
      <c r="BG23" s="1">
        <f t="shared" si="34"/>
        <v>-300</v>
      </c>
      <c r="BH23" s="1">
        <f t="shared" si="34"/>
        <v>-300</v>
      </c>
    </row>
    <row r="24" spans="2:60" x14ac:dyDescent="0.2">
      <c r="K24" s="1">
        <v>57</v>
      </c>
      <c r="L24" s="1">
        <v>30</v>
      </c>
    </row>
    <row r="25" spans="2:60" x14ac:dyDescent="0.2">
      <c r="C25" s="1">
        <f t="shared" ref="C25:M25" si="35">SUM(C23:C24)</f>
        <v>8211</v>
      </c>
      <c r="D25" s="1">
        <f t="shared" si="35"/>
        <v>6582</v>
      </c>
      <c r="E25" s="1">
        <f t="shared" si="35"/>
        <v>5844</v>
      </c>
      <c r="F25" s="1">
        <f t="shared" si="35"/>
        <v>6447</v>
      </c>
      <c r="G25" s="1">
        <f t="shared" si="35"/>
        <v>7142</v>
      </c>
      <c r="H25" s="1">
        <f t="shared" si="35"/>
        <v>7009</v>
      </c>
      <c r="I25" s="1">
        <f t="shared" si="35"/>
        <v>9427</v>
      </c>
      <c r="J25" s="1">
        <f t="shared" si="35"/>
        <v>6214</v>
      </c>
      <c r="K25" s="1">
        <f t="shared" si="35"/>
        <v>233</v>
      </c>
      <c r="L25" s="1">
        <f t="shared" si="35"/>
        <v>-369</v>
      </c>
      <c r="M25" s="1">
        <f t="shared" si="35"/>
        <v>10700</v>
      </c>
      <c r="N25" s="1">
        <f t="shared" ref="N25:BH25" si="36">SUM(N23:N24)</f>
        <v>-300</v>
      </c>
      <c r="O25" s="1">
        <f t="shared" si="36"/>
        <v>-300</v>
      </c>
      <c r="P25" s="1">
        <f t="shared" si="36"/>
        <v>-300</v>
      </c>
      <c r="Q25" s="1">
        <f t="shared" si="36"/>
        <v>-300</v>
      </c>
      <c r="R25" s="1">
        <f t="shared" si="36"/>
        <v>-300</v>
      </c>
      <c r="S25" s="1">
        <f t="shared" si="36"/>
        <v>-300</v>
      </c>
      <c r="T25" s="1">
        <f t="shared" si="36"/>
        <v>-300</v>
      </c>
      <c r="U25" s="1">
        <f t="shared" si="36"/>
        <v>-300</v>
      </c>
      <c r="V25" s="1">
        <f t="shared" si="36"/>
        <v>-300</v>
      </c>
      <c r="W25" s="1">
        <f t="shared" si="36"/>
        <v>-300</v>
      </c>
      <c r="X25" s="1">
        <f t="shared" si="36"/>
        <v>-300</v>
      </c>
      <c r="Y25" s="1">
        <f t="shared" si="36"/>
        <v>-300</v>
      </c>
      <c r="Z25" s="1">
        <f t="shared" si="36"/>
        <v>-300</v>
      </c>
      <c r="AA25" s="1">
        <f t="shared" si="36"/>
        <v>-300</v>
      </c>
      <c r="AB25" s="1">
        <f t="shared" si="36"/>
        <v>-300</v>
      </c>
      <c r="AC25" s="1">
        <f t="shared" si="36"/>
        <v>-300</v>
      </c>
      <c r="AD25" s="1">
        <f t="shared" si="36"/>
        <v>-300</v>
      </c>
      <c r="AE25" s="1">
        <f t="shared" si="36"/>
        <v>-300</v>
      </c>
      <c r="AF25" s="1">
        <f t="shared" si="36"/>
        <v>-300</v>
      </c>
      <c r="AG25" s="1">
        <f t="shared" si="36"/>
        <v>-300</v>
      </c>
      <c r="AH25" s="1">
        <f t="shared" si="36"/>
        <v>-300</v>
      </c>
      <c r="AI25" s="1">
        <f t="shared" si="36"/>
        <v>-300</v>
      </c>
      <c r="AJ25" s="1">
        <f t="shared" si="36"/>
        <v>-300</v>
      </c>
      <c r="AK25" s="1">
        <f t="shared" si="36"/>
        <v>-300</v>
      </c>
      <c r="AL25" s="1">
        <f t="shared" si="36"/>
        <v>-300</v>
      </c>
      <c r="AM25" s="1">
        <f t="shared" si="36"/>
        <v>-300</v>
      </c>
      <c r="AN25" s="1">
        <f t="shared" si="36"/>
        <v>-300</v>
      </c>
      <c r="AO25" s="1">
        <f t="shared" si="36"/>
        <v>-300</v>
      </c>
      <c r="AP25" s="1">
        <f t="shared" si="36"/>
        <v>-300</v>
      </c>
      <c r="AQ25" s="1">
        <f t="shared" si="36"/>
        <v>-300</v>
      </c>
      <c r="AR25" s="1">
        <f t="shared" si="36"/>
        <v>-300</v>
      </c>
      <c r="AS25" s="1">
        <f t="shared" si="36"/>
        <v>-300</v>
      </c>
      <c r="AT25" s="1">
        <f t="shared" si="36"/>
        <v>-300</v>
      </c>
      <c r="AU25" s="1">
        <f t="shared" si="36"/>
        <v>-300</v>
      </c>
      <c r="AV25" s="1">
        <f t="shared" si="36"/>
        <v>-300</v>
      </c>
      <c r="AW25" s="1">
        <f t="shared" si="36"/>
        <v>-300</v>
      </c>
      <c r="AX25" s="1">
        <f t="shared" si="36"/>
        <v>-300</v>
      </c>
      <c r="AY25" s="1">
        <f t="shared" si="36"/>
        <v>-300</v>
      </c>
      <c r="AZ25" s="1">
        <f t="shared" si="36"/>
        <v>-300</v>
      </c>
      <c r="BA25" s="1">
        <f t="shared" si="36"/>
        <v>-300</v>
      </c>
      <c r="BB25" s="1">
        <f t="shared" si="36"/>
        <v>-300</v>
      </c>
      <c r="BC25" s="1">
        <f t="shared" si="36"/>
        <v>-300</v>
      </c>
      <c r="BD25" s="1">
        <f t="shared" si="36"/>
        <v>-300</v>
      </c>
      <c r="BE25" s="1">
        <f t="shared" si="36"/>
        <v>-300</v>
      </c>
      <c r="BF25" s="1">
        <f t="shared" si="36"/>
        <v>-300</v>
      </c>
      <c r="BG25" s="1">
        <f t="shared" si="36"/>
        <v>-300</v>
      </c>
      <c r="BH25" s="1">
        <f t="shared" si="36"/>
        <v>-300</v>
      </c>
    </row>
    <row r="26" spans="2:60" x14ac:dyDescent="0.2">
      <c r="K26" s="1">
        <v>933</v>
      </c>
      <c r="L26" s="1">
        <v>-60</v>
      </c>
    </row>
    <row r="27" spans="2:60" x14ac:dyDescent="0.2">
      <c r="B27" s="1" t="s">
        <v>32</v>
      </c>
      <c r="C27" s="1">
        <f t="shared" ref="C27:M27" si="37">SUM(C25:C26)</f>
        <v>8211</v>
      </c>
      <c r="D27" s="1">
        <f t="shared" si="37"/>
        <v>6582</v>
      </c>
      <c r="E27" s="1">
        <f t="shared" si="37"/>
        <v>5844</v>
      </c>
      <c r="F27" s="1">
        <f t="shared" si="37"/>
        <v>6447</v>
      </c>
      <c r="G27" s="1">
        <f t="shared" si="37"/>
        <v>7142</v>
      </c>
      <c r="H27" s="1">
        <f t="shared" si="37"/>
        <v>7009</v>
      </c>
      <c r="I27" s="1">
        <f t="shared" si="37"/>
        <v>9427</v>
      </c>
      <c r="J27" s="1">
        <f t="shared" si="37"/>
        <v>6214</v>
      </c>
      <c r="K27" s="1">
        <f t="shared" si="37"/>
        <v>1166</v>
      </c>
      <c r="L27" s="1">
        <f t="shared" si="37"/>
        <v>-429</v>
      </c>
      <c r="M27" s="1">
        <f t="shared" si="37"/>
        <v>10700</v>
      </c>
      <c r="N27" s="1">
        <f t="shared" ref="N27:BH27" si="38">SUM(N25:N26)</f>
        <v>-300</v>
      </c>
      <c r="O27" s="1">
        <f t="shared" si="38"/>
        <v>-300</v>
      </c>
      <c r="P27" s="1">
        <f t="shared" si="38"/>
        <v>-300</v>
      </c>
      <c r="Q27" s="1">
        <f t="shared" si="38"/>
        <v>-300</v>
      </c>
      <c r="R27" s="1">
        <f t="shared" si="38"/>
        <v>-300</v>
      </c>
      <c r="S27" s="1">
        <f t="shared" si="38"/>
        <v>-300</v>
      </c>
      <c r="T27" s="1">
        <f t="shared" si="38"/>
        <v>-300</v>
      </c>
      <c r="U27" s="1">
        <f t="shared" si="38"/>
        <v>-300</v>
      </c>
      <c r="V27" s="1">
        <f t="shared" si="38"/>
        <v>-300</v>
      </c>
      <c r="W27" s="1">
        <f t="shared" si="38"/>
        <v>-300</v>
      </c>
      <c r="X27" s="1">
        <f t="shared" si="38"/>
        <v>-300</v>
      </c>
      <c r="Y27" s="1">
        <f t="shared" si="38"/>
        <v>-300</v>
      </c>
      <c r="Z27" s="1">
        <f t="shared" si="38"/>
        <v>-300</v>
      </c>
      <c r="AA27" s="1">
        <f t="shared" si="38"/>
        <v>-300</v>
      </c>
      <c r="AB27" s="1">
        <f t="shared" si="38"/>
        <v>-300</v>
      </c>
      <c r="AC27" s="1">
        <f t="shared" si="38"/>
        <v>-300</v>
      </c>
      <c r="AD27" s="1">
        <f t="shared" si="38"/>
        <v>-300</v>
      </c>
      <c r="AE27" s="1">
        <f t="shared" si="38"/>
        <v>-300</v>
      </c>
      <c r="AF27" s="1">
        <f t="shared" si="38"/>
        <v>-300</v>
      </c>
      <c r="AG27" s="1">
        <f t="shared" si="38"/>
        <v>-300</v>
      </c>
      <c r="AH27" s="1">
        <f t="shared" si="38"/>
        <v>-300</v>
      </c>
      <c r="AI27" s="1">
        <f t="shared" si="38"/>
        <v>-300</v>
      </c>
      <c r="AJ27" s="1">
        <f t="shared" si="38"/>
        <v>-300</v>
      </c>
      <c r="AK27" s="1">
        <f t="shared" si="38"/>
        <v>-300</v>
      </c>
      <c r="AL27" s="1">
        <f t="shared" si="38"/>
        <v>-300</v>
      </c>
      <c r="AM27" s="1">
        <f t="shared" si="38"/>
        <v>-300</v>
      </c>
      <c r="AN27" s="1">
        <f t="shared" si="38"/>
        <v>-300</v>
      </c>
      <c r="AO27" s="1">
        <f t="shared" si="38"/>
        <v>-300</v>
      </c>
      <c r="AP27" s="1">
        <f t="shared" si="38"/>
        <v>-300</v>
      </c>
      <c r="AQ27" s="1">
        <f t="shared" si="38"/>
        <v>-300</v>
      </c>
      <c r="AR27" s="1">
        <f t="shared" si="38"/>
        <v>-300</v>
      </c>
      <c r="AS27" s="1">
        <f t="shared" si="38"/>
        <v>-300</v>
      </c>
      <c r="AT27" s="1">
        <f t="shared" si="38"/>
        <v>-300</v>
      </c>
      <c r="AU27" s="1">
        <f t="shared" si="38"/>
        <v>-300</v>
      </c>
      <c r="AV27" s="1">
        <f t="shared" si="38"/>
        <v>-300</v>
      </c>
      <c r="AW27" s="1">
        <f t="shared" si="38"/>
        <v>-300</v>
      </c>
      <c r="AX27" s="1">
        <f t="shared" si="38"/>
        <v>-300</v>
      </c>
      <c r="AY27" s="1">
        <f t="shared" si="38"/>
        <v>-300</v>
      </c>
      <c r="AZ27" s="1">
        <f t="shared" si="38"/>
        <v>-300</v>
      </c>
      <c r="BA27" s="1">
        <f t="shared" si="38"/>
        <v>-300</v>
      </c>
      <c r="BB27" s="1">
        <f t="shared" si="38"/>
        <v>-300</v>
      </c>
      <c r="BC27" s="1">
        <f t="shared" si="38"/>
        <v>-300</v>
      </c>
      <c r="BD27" s="1">
        <f t="shared" si="38"/>
        <v>-300</v>
      </c>
      <c r="BE27" s="1">
        <f t="shared" si="38"/>
        <v>-300</v>
      </c>
      <c r="BF27" s="1">
        <f t="shared" si="38"/>
        <v>-300</v>
      </c>
      <c r="BG27" s="1">
        <f t="shared" si="38"/>
        <v>-300</v>
      </c>
      <c r="BH27" s="1">
        <f t="shared" si="38"/>
        <v>-300</v>
      </c>
    </row>
    <row r="28" spans="2:60" x14ac:dyDescent="0.2">
      <c r="B28" s="1" t="s">
        <v>33</v>
      </c>
      <c r="I28" s="1">
        <v>737</v>
      </c>
      <c r="J28" s="1">
        <v>806</v>
      </c>
      <c r="K28" s="1">
        <v>801</v>
      </c>
      <c r="L28" s="1">
        <v>795</v>
      </c>
    </row>
    <row r="29" spans="2:60" x14ac:dyDescent="0.2">
      <c r="B29" s="1" t="s">
        <v>34</v>
      </c>
      <c r="C29" s="8" t="e">
        <f t="shared" ref="C29:L29" si="39">C27/C28</f>
        <v>#DIV/0!</v>
      </c>
      <c r="D29" s="8" t="e">
        <f t="shared" si="39"/>
        <v>#DIV/0!</v>
      </c>
      <c r="E29" s="8" t="e">
        <f t="shared" si="39"/>
        <v>#DIV/0!</v>
      </c>
      <c r="F29" s="8" t="e">
        <f t="shared" si="39"/>
        <v>#DIV/0!</v>
      </c>
      <c r="G29" s="8" t="e">
        <f t="shared" si="39"/>
        <v>#DIV/0!</v>
      </c>
      <c r="H29" s="8" t="e">
        <f t="shared" si="39"/>
        <v>#DIV/0!</v>
      </c>
      <c r="I29" s="8">
        <f t="shared" si="39"/>
        <v>12.791044776119403</v>
      </c>
      <c r="J29" s="8">
        <f t="shared" si="39"/>
        <v>7.709677419354839</v>
      </c>
      <c r="K29" s="8">
        <f t="shared" si="39"/>
        <v>1.4556803995006242</v>
      </c>
      <c r="L29" s="8">
        <f t="shared" si="39"/>
        <v>-0.53962264150943395</v>
      </c>
    </row>
    <row r="32" spans="2:60" x14ac:dyDescent="0.2">
      <c r="O32" s="1" t="s">
        <v>35</v>
      </c>
      <c r="P32" s="9">
        <v>0.1</v>
      </c>
    </row>
    <row r="33" spans="2:16" x14ac:dyDescent="0.2">
      <c r="O33" s="1" t="s">
        <v>36</v>
      </c>
      <c r="P33" s="1">
        <f>NPV(P32,M27:BH27)+Main!K6-Model!K7</f>
        <v>7584.9223411445892</v>
      </c>
    </row>
    <row r="34" spans="2:16" x14ac:dyDescent="0.2">
      <c r="B34" s="1" t="s">
        <v>38</v>
      </c>
      <c r="C34" s="9"/>
      <c r="D34" s="9">
        <f t="shared" ref="D34:K34" si="40">D5/C5</f>
        <v>0.81043498930354174</v>
      </c>
      <c r="E34" s="9">
        <f t="shared" si="40"/>
        <v>0.89235958351664468</v>
      </c>
      <c r="F34" s="9">
        <f t="shared" si="40"/>
        <v>1.0977814297452753</v>
      </c>
      <c r="G34" s="9">
        <f t="shared" si="40"/>
        <v>1.1046407185628742</v>
      </c>
      <c r="H34" s="9">
        <f t="shared" si="40"/>
        <v>0.98292451551700777</v>
      </c>
      <c r="I34" s="9">
        <f t="shared" si="40"/>
        <v>1.3428925961671032</v>
      </c>
      <c r="J34" s="9">
        <f t="shared" si="40"/>
        <v>1.1803901437371662</v>
      </c>
      <c r="K34" s="9">
        <f t="shared" si="40"/>
        <v>1.0630599286770461</v>
      </c>
      <c r="L34" s="9">
        <f>L5/K5</f>
        <v>0.9748813614792996</v>
      </c>
      <c r="O34" s="1" t="s">
        <v>37</v>
      </c>
      <c r="P34" s="1">
        <f>P33/Main!K4</f>
        <v>9.5466849519477623</v>
      </c>
    </row>
    <row r="37" spans="2:16" x14ac:dyDescent="0.2">
      <c r="L37" s="9"/>
    </row>
  </sheetData>
  <hyperlinks>
    <hyperlink ref="A1" location="Main!A1" display="Main" xr:uid="{358CCF75-DD09-A742-839E-F20D8EA07DAA}"/>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2023-03-29T00:13:10Z</dcterms:created>
  <dcterms:modified xsi:type="dcterms:W3CDTF">2023-03-30T15:03:01Z</dcterms:modified>
</cp:coreProperties>
</file>