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E1761CBC-C1F6-6047-89BC-AF207B102000}" xr6:coauthVersionLast="47" xr6:coauthVersionMax="47" xr10:uidLastSave="{00000000-0000-0000-0000-000000000000}"/>
  <bookViews>
    <workbookView xWindow="4060" yWindow="1900" windowWidth="30500" windowHeight="17700" activeTab="1" xr2:uid="{147E6B4C-CF72-E54C-9D5A-4B16A5BC3F81}"/>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2" l="1"/>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L8"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C8" i="2" l="1"/>
  <c r="D8" i="2"/>
  <c r="E8" i="2"/>
  <c r="F8" i="2"/>
  <c r="G8" i="2"/>
  <c r="H8" i="2"/>
  <c r="I8" i="2"/>
  <c r="J8" i="2"/>
  <c r="K8" i="2"/>
  <c r="D5" i="2" l="1"/>
  <c r="D9" i="2" s="1"/>
  <c r="E5" i="2"/>
  <c r="E9" i="2" s="1"/>
  <c r="F5" i="2"/>
  <c r="F9" i="2" s="1"/>
  <c r="G5" i="2"/>
  <c r="G9" i="2" s="1"/>
  <c r="H5" i="2"/>
  <c r="H9" i="2" s="1"/>
  <c r="I5" i="2"/>
  <c r="I9" i="2" s="1"/>
  <c r="J5" i="2"/>
  <c r="J9" i="2" s="1"/>
  <c r="K5" i="2"/>
  <c r="K9" i="2" s="1"/>
  <c r="L5" i="2"/>
  <c r="L9" i="2" s="1"/>
  <c r="C5" i="2"/>
  <c r="C9" i="2" s="1"/>
  <c r="E26" i="2"/>
  <c r="F26" i="2"/>
  <c r="G26" i="2"/>
  <c r="H26" i="2"/>
  <c r="I26" i="2"/>
  <c r="J26" i="2"/>
  <c r="K26" i="2"/>
  <c r="L26" i="2"/>
  <c r="D26" i="2"/>
  <c r="K4" i="1" a="1"/>
  <c r="K4" i="1" s="1"/>
  <c r="K3" i="1" a="1"/>
  <c r="K3" i="1" s="1"/>
  <c r="C27" i="2" l="1"/>
  <c r="L27" i="2"/>
  <c r="K27" i="2"/>
  <c r="J27" i="2"/>
  <c r="I27" i="2"/>
  <c r="H27" i="2"/>
  <c r="G27" i="2"/>
  <c r="F27" i="2"/>
  <c r="E27" i="2"/>
  <c r="D27" i="2"/>
  <c r="K5" i="1"/>
  <c r="K8" i="1" s="1"/>
  <c r="K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<sst xmlns="http://schemas.openxmlformats.org/spreadsheetml/2006/main" count="31" uniqueCount="31">
  <si>
    <t>Price</t>
  </si>
  <si>
    <t>S/O</t>
  </si>
  <si>
    <t>MC</t>
  </si>
  <si>
    <t>Cash</t>
  </si>
  <si>
    <t>Debt</t>
  </si>
  <si>
    <t>EV</t>
  </si>
  <si>
    <t>EV/Share</t>
  </si>
  <si>
    <t>Revenue</t>
  </si>
  <si>
    <t>In Millions</t>
  </si>
  <si>
    <t>Main</t>
  </si>
  <si>
    <t>Cost of Revenue</t>
  </si>
  <si>
    <t>Revenue YoY</t>
  </si>
  <si>
    <t>Gross Profit Margin</t>
  </si>
  <si>
    <t>Gross Profit</t>
  </si>
  <si>
    <t>SG&amp;A</t>
  </si>
  <si>
    <t>Other Operating Expenses</t>
  </si>
  <si>
    <t>Operating Expenses</t>
  </si>
  <si>
    <t>Operating Income</t>
  </si>
  <si>
    <t>Interest Expense</t>
  </si>
  <si>
    <t>Other Expenses</t>
  </si>
  <si>
    <t>Pretax Income</t>
  </si>
  <si>
    <t>Income Tax</t>
  </si>
  <si>
    <t>Net Income</t>
  </si>
  <si>
    <t>Shares</t>
  </si>
  <si>
    <t>EPS</t>
  </si>
  <si>
    <t>Interest Rate</t>
  </si>
  <si>
    <t>Tax Rate</t>
  </si>
  <si>
    <t>Cash &amp; Cash Equivalents</t>
  </si>
  <si>
    <t>Discount</t>
  </si>
  <si>
    <t>NPV</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</si>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</sst>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
    <xf numFmtId="0" fontId="0" fillId="0" borderId="0" xfId="0"/>
    <xf numFmtId="164" fontId="0" fillId="0" borderId="0" xfId="0" applyNumberFormat="1"/>
    <xf numFmtId="3" fontId="0" fillId="0" borderId="0" xfId="0" applyNumberFormat="1"/>
    <xf numFmtId="2" fontId="0" fillId="0" borderId="0" xfId="0" applyNumberFormat="1"/>
    <xf numFmtId="3" fontId="2" fillId="0" borderId="0" xfId="0" applyNumberFormat="1" applyFont="1"/>
    <xf numFmtId="0" fontId="3" fillId="0" borderId="0" xfId="2" applyNumberFormat="1"/>
    <xf numFmtId="0" fontId="0" fillId="0" borderId="0" xfId="0" applyNumberFormat="1"/>
    <xf numFmtId="9" fontId="0" fillId="0" borderId="0" xfId="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215900</xdr:colOff>
      <xdr:row>0</xdr:row>
      <xdr:rowOff>88900</xdr:rowOff>
    </xdr:from>
    <xdr:to>
      <xdr:col>12</xdr:col>
      <xdr:colOff>215900</xdr:colOff>
      <xdr:row>35</xdr:row>
      <xdr:rowOff>114300</xdr:rowOff>
    </xdr:to>
    <xdr:cxnSp macro="">
      <xdr:nvCxnSpPr>
        <xdr:cNvPr id="3" name="Straight Connector 2">
          <a:extLst>
            <a:ext uri="{FF2B5EF4-FFF2-40B4-BE49-F238E27FC236}">
              <a16:creationId xmlns:a16="http://schemas.microsoft.com/office/drawing/2014/main" id="{9C7B199E-3B12-356D-7E30-B86DEF1F611D}"/>
            </a:ext>
          </a:extLst>
        </xdr:cNvPr>
        <xdr:cNvCxnSpPr/>
      </xdr:nvCxnSpPr>
      <xdr:spPr>
        <a:xfrm>
          <a:off x="9702800" y="88900"/>
          <a:ext cx="0" cy="7543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https://www.bing.com/financeapi/forcetrigger?t=a232ec&amp;q=XNAS%3aSKYW&amp;form=skydnc</v>
    <v>Learn more on Bing</v>
  </rv>
  <rv s="1">
    <v>0</v>
    <v>SKYWEST, INC. (XNAS:SKYW)</v>
    <v>2</v>
    <v>3</v>
    <v>Finance</v>
    <v>4</v>
    <v>en-GB</v>
    <v>a232ec</v>
    <v>268435456</v>
    <v>1</v>
    <v>Powered by Refinitiv</v>
    <v>33.35</v>
    <v>14.76</v>
    <v>1.871</v>
    <v>0.71</v>
    <v>3.3085000000000003E-2</v>
    <v>-0.49</v>
    <v>-2.2102E-2</v>
    <v>USD</v>
    <v>SkyWest, Inc., through its subsidiary, SkyWest Airlines, Inc. (SkyWest Airlines) offers scheduled passenger service to destinations in the United States, Canada, and Mexico. The Company's segments include SkyWest Airlines and SkyWest Leasing. The SkyWest Airlines segment includes revenue earned under the applicable capacity purchase agreements attributed to operating such aircraft and the respective operating costs. The SkyWest Leasing segment includes applicable revenue earned under the applicable capacity purchase agreements attributed to the ownership of new aircraft acquired through the issuance of debt and the respective depreciation and interest expense of such aircraft. The Company offers scheduled passenger and air freight service with approximately 1,620 total daily departures to destinations in the United States, Canada, and Mexico. The Company’s flights are operated as Delta Connection, United Express, American Eagle or Alaska Airlines flights.</v>
    <v>13582</v>
    <v>Nasdaq Stock Market</v>
    <v>XNAS</v>
    <v>XNAS</v>
    <v>444 S River Rd, ST GEORGE, UT, 84790 US</v>
    <v>22.36</v>
    <v>Passenger Transportation Services</v>
    <v>Stock</v>
    <v>45016.97746775391</v>
    <v>0</v>
    <v>21.49</v>
    <v>1082329000</v>
    <v>SKYWEST, INC.</v>
    <v>SKYWEST, INC.</v>
    <v>21.52</v>
    <v>14.892099999999999</v>
    <v>21.46</v>
    <v>22.17</v>
    <v>21.68</v>
    <v>48819520</v>
    <v>SKYW</v>
    <v>SKYWEST, INC. (XNAS:SKYW)</v>
    <v>674705</v>
    <v>895968</v>
    <v>1972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6C3B-B3BE-1644-B3C2-08400962C4ED}">
  <dimension ref="A1:K9"/>
  <sheetViews>
    <sheetView workbookViewId="0">
      <selection activeCell="J10" sqref="J10"/>
    </sheetView>
  </sheetViews>
  <sheetFormatPr baseColWidth="10" defaultRowHeight="16" x14ac:dyDescent="0.2"/>
  <cols>
    <col min="11" max="11" width="12.6640625" bestFit="1" customWidth="1"/>
  </cols>
  <sheetData>
    <row r="1" spans="1:11" x14ac:dyDescent="0.2">
      <c r="A1" t="e" vm="1">
        <v>#VALUE!</v>
      </c>
    </row>
    <row r="3" spans="1:11" x14ac:dyDescent="0.2">
      <c r="J3" t="s">
        <v>0</v>
      </c>
      <c r="K3" s="1" cm="1">
        <f t="array" ref="K3">_FV(A1,"Price")</f>
        <v>22.17</v>
      </c>
    </row>
    <row r="4" spans="1:11" x14ac:dyDescent="0.2">
      <c r="J4" t="s">
        <v>1</v>
      </c>
      <c r="K4" s="2" cm="1">
        <f t="array" ref="K4">_FV(A1,"Shares outstanding",TRUE)/1000000</f>
        <v>48.819519999999997</v>
      </c>
    </row>
    <row r="5" spans="1:11" x14ac:dyDescent="0.2">
      <c r="J5" t="s">
        <v>2</v>
      </c>
      <c r="K5" s="2">
        <f>K3*K4</f>
        <v>1082.3287584</v>
      </c>
    </row>
    <row r="6" spans="1:11" x14ac:dyDescent="0.2">
      <c r="J6" t="s">
        <v>3</v>
      </c>
      <c r="K6" s="2">
        <v>1047.22</v>
      </c>
    </row>
    <row r="7" spans="1:11" x14ac:dyDescent="0.2">
      <c r="J7" t="s">
        <v>4</v>
      </c>
      <c r="K7" s="2">
        <v>3030.39</v>
      </c>
    </row>
    <row r="8" spans="1:11" x14ac:dyDescent="0.2">
      <c r="J8" t="s">
        <v>5</v>
      </c>
      <c r="K8" s="2">
        <f>K5+K7-K6</f>
        <v>3065.4987584</v>
      </c>
    </row>
    <row r="9" spans="1:11" x14ac:dyDescent="0.2">
      <c r="J9" t="s">
        <v>6</v>
      </c>
      <c r="K9" s="3">
        <f>K8/K4</f>
        <v>62.792480515990327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AAFA-D9D1-074A-A736-B2282A60501F}">
  <dimension ref="A1:BH29"/>
  <sheetViews>
    <sheetView tabSelected="1" workbookViewId="0">
      <pane xSplit="2" ySplit="2" topLeftCell="C3" activePane="bottomRight" state="frozen"/>
      <selection pane="topRight" activeCell="C1" sqref="C1"/>
      <selection pane="bottomLeft" activeCell="A3" sqref="A3"/>
      <selection pane="bottomRight" activeCell="C21" sqref="C21"/>
    </sheetView>
  </sheetViews>
  <sheetFormatPr baseColWidth="10" defaultRowHeight="16" x14ac:dyDescent="0.2"/>
  <cols>
    <col min="1" max="1" width="5.33203125" style="2" bestFit="1" customWidth="1"/>
    <col min="2" max="2" width="22.83203125" style="2" bestFit="1" customWidth="1"/>
    <col min="3" max="16384" width="10.83203125" style="2"/>
  </cols>
  <sheetData>
    <row r="1" spans="1:60" s="6" customFormat="1" x14ac:dyDescent="0.2">
      <c r="A1" s="5" t="s">
        <v>9</v>
      </c>
      <c r="B1" s="6" t="s">
        <v>8</v>
      </c>
    </row>
    <row r="2" spans="1:60" s="6" customFormat="1" x14ac:dyDescent="0.2">
      <c r="C2" s="6">
        <v>2013</v>
      </c>
      <c r="D2" s="6">
        <v>2014</v>
      </c>
      <c r="E2" s="6">
        <v>2015</v>
      </c>
      <c r="F2" s="6">
        <v>2016</v>
      </c>
      <c r="G2" s="6">
        <v>2017</v>
      </c>
      <c r="H2" s="6">
        <v>2018</v>
      </c>
      <c r="I2" s="6">
        <v>2019</v>
      </c>
      <c r="J2" s="6">
        <v>2020</v>
      </c>
      <c r="K2" s="6">
        <v>2021</v>
      </c>
      <c r="L2" s="6">
        <v>2022</v>
      </c>
      <c r="M2" s="6">
        <v>2023</v>
      </c>
      <c r="N2" s="6">
        <v>2024</v>
      </c>
      <c r="O2" s="6">
        <v>2025</v>
      </c>
      <c r="P2" s="6">
        <v>2026</v>
      </c>
      <c r="Q2" s="6">
        <v>2027</v>
      </c>
      <c r="R2" s="6">
        <v>2028</v>
      </c>
      <c r="S2" s="6">
        <v>2029</v>
      </c>
      <c r="T2" s="6">
        <v>2030</v>
      </c>
      <c r="U2" s="6">
        <v>2031</v>
      </c>
      <c r="V2" s="6">
        <v>2032</v>
      </c>
      <c r="W2" s="6">
        <v>2033</v>
      </c>
      <c r="X2" s="6">
        <v>2034</v>
      </c>
      <c r="Y2" s="6">
        <v>2035</v>
      </c>
      <c r="Z2" s="6">
        <v>2036</v>
      </c>
      <c r="AA2" s="6">
        <v>2037</v>
      </c>
      <c r="AB2" s="6">
        <v>2038</v>
      </c>
      <c r="AC2" s="6">
        <v>2039</v>
      </c>
      <c r="AD2" s="6">
        <v>2040</v>
      </c>
      <c r="AE2" s="6">
        <v>2041</v>
      </c>
      <c r="AF2" s="6">
        <v>2042</v>
      </c>
      <c r="AG2" s="6">
        <v>2043</v>
      </c>
      <c r="AH2" s="6">
        <v>2044</v>
      </c>
      <c r="AI2" s="6">
        <v>2045</v>
      </c>
      <c r="AJ2" s="6">
        <v>2046</v>
      </c>
      <c r="AK2" s="6">
        <v>2047</v>
      </c>
      <c r="AL2" s="6">
        <v>2048</v>
      </c>
      <c r="AM2" s="6">
        <v>2049</v>
      </c>
      <c r="AN2" s="6">
        <v>2050</v>
      </c>
      <c r="AO2" s="6">
        <v>2051</v>
      </c>
      <c r="AP2" s="6">
        <v>2052</v>
      </c>
      <c r="AQ2" s="6">
        <v>2053</v>
      </c>
      <c r="AR2" s="6">
        <v>2054</v>
      </c>
      <c r="AS2" s="6">
        <v>2055</v>
      </c>
      <c r="AT2" s="6">
        <v>2056</v>
      </c>
      <c r="AU2" s="6">
        <v>2057</v>
      </c>
      <c r="AV2" s="6">
        <v>2058</v>
      </c>
      <c r="AW2" s="6">
        <v>2059</v>
      </c>
      <c r="AX2" s="6">
        <v>2060</v>
      </c>
      <c r="AY2" s="6">
        <v>2061</v>
      </c>
      <c r="AZ2" s="6">
        <v>2062</v>
      </c>
      <c r="BA2" s="6">
        <v>2063</v>
      </c>
      <c r="BB2" s="6">
        <v>2064</v>
      </c>
      <c r="BC2" s="6">
        <v>2065</v>
      </c>
      <c r="BD2" s="6">
        <v>2066</v>
      </c>
      <c r="BE2" s="6">
        <v>2067</v>
      </c>
      <c r="BF2" s="6">
        <v>2068</v>
      </c>
      <c r="BG2" s="6">
        <v>2069</v>
      </c>
      <c r="BH2" s="6">
        <v>2070</v>
      </c>
    </row>
    <row r="3" spans="1:60" s="4" customFormat="1" x14ac:dyDescent="0.2">
      <c r="B3" s="4" t="s">
        <v>7</v>
      </c>
      <c r="C3" s="4">
        <v>3297.73</v>
      </c>
      <c r="D3" s="4">
        <v>3237.45</v>
      </c>
      <c r="E3" s="4">
        <v>3095.56</v>
      </c>
      <c r="F3" s="4">
        <v>3063.7</v>
      </c>
      <c r="G3" s="4">
        <v>3122.59</v>
      </c>
      <c r="H3" s="4">
        <v>3221.68</v>
      </c>
      <c r="I3" s="4">
        <v>2971.96</v>
      </c>
      <c r="J3" s="4">
        <v>2127.11</v>
      </c>
      <c r="K3" s="4">
        <v>2713.49</v>
      </c>
      <c r="L3" s="4">
        <v>3004.93</v>
      </c>
    </row>
    <row r="4" spans="1:60" x14ac:dyDescent="0.2">
      <c r="B4" s="2" t="s">
        <v>10</v>
      </c>
      <c r="C4" s="2">
        <v>1677.91</v>
      </c>
      <c r="D4" s="2">
        <v>1335.59</v>
      </c>
      <c r="E4" s="2">
        <v>1045.72</v>
      </c>
      <c r="F4" s="2">
        <v>1024.8399999999999</v>
      </c>
      <c r="G4" s="2">
        <v>998.38</v>
      </c>
      <c r="H4" s="2">
        <v>934.85</v>
      </c>
      <c r="I4" s="2">
        <v>824.26</v>
      </c>
      <c r="J4" s="2">
        <v>839.93</v>
      </c>
      <c r="K4" s="2">
        <v>1092.9100000000001</v>
      </c>
      <c r="L4" s="2">
        <v>899.52</v>
      </c>
    </row>
    <row r="5" spans="1:60" x14ac:dyDescent="0.2">
      <c r="B5" s="2" t="s">
        <v>13</v>
      </c>
      <c r="C5" s="2">
        <f>C3-C4</f>
        <v>1619.82</v>
      </c>
      <c r="D5" s="2">
        <f t="shared" ref="D5:L5" si="0">D3-D4</f>
        <v>1901.86</v>
      </c>
      <c r="E5" s="2">
        <f t="shared" si="0"/>
        <v>2049.84</v>
      </c>
      <c r="F5" s="2">
        <f t="shared" si="0"/>
        <v>2038.86</v>
      </c>
      <c r="G5" s="2">
        <f t="shared" si="0"/>
        <v>2124.21</v>
      </c>
      <c r="H5" s="2">
        <f t="shared" si="0"/>
        <v>2286.83</v>
      </c>
      <c r="I5" s="2">
        <f t="shared" si="0"/>
        <v>2147.6999999999998</v>
      </c>
      <c r="J5" s="2">
        <f t="shared" si="0"/>
        <v>1287.1800000000003</v>
      </c>
      <c r="K5" s="2">
        <f t="shared" si="0"/>
        <v>1620.5799999999997</v>
      </c>
      <c r="L5" s="2">
        <f t="shared" si="0"/>
        <v>2105.41</v>
      </c>
      <c r="M5" s="2">
        <f>M3-M4</f>
        <v>0</v>
      </c>
      <c r="N5" s="2">
        <f t="shared" ref="N5" si="1">N3-N4</f>
        <v>0</v>
      </c>
      <c r="O5" s="2">
        <f t="shared" ref="O5" si="2">O3-O4</f>
        <v>0</v>
      </c>
      <c r="P5" s="2">
        <f t="shared" ref="P5" si="3">P3-P4</f>
        <v>0</v>
      </c>
      <c r="Q5" s="2">
        <f t="shared" ref="Q5" si="4">Q3-Q4</f>
        <v>0</v>
      </c>
      <c r="R5" s="2">
        <f t="shared" ref="R5" si="5">R3-R4</f>
        <v>0</v>
      </c>
      <c r="S5" s="2">
        <f t="shared" ref="S5" si="6">S3-S4</f>
        <v>0</v>
      </c>
      <c r="T5" s="2">
        <f t="shared" ref="T5" si="7">T3-T4</f>
        <v>0</v>
      </c>
      <c r="U5" s="2">
        <f t="shared" ref="U5" si="8">U3-U4</f>
        <v>0</v>
      </c>
      <c r="V5" s="2">
        <f t="shared" ref="V5" si="9">V3-V4</f>
        <v>0</v>
      </c>
      <c r="W5" s="2">
        <f t="shared" ref="W5" si="10">W3-W4</f>
        <v>0</v>
      </c>
      <c r="X5" s="2">
        <f t="shared" ref="X5" si="11">X3-X4</f>
        <v>0</v>
      </c>
      <c r="Y5" s="2">
        <f t="shared" ref="Y5" si="12">Y3-Y4</f>
        <v>0</v>
      </c>
      <c r="Z5" s="2">
        <f t="shared" ref="Z5" si="13">Z3-Z4</f>
        <v>0</v>
      </c>
      <c r="AA5" s="2">
        <f t="shared" ref="AA5" si="14">AA3-AA4</f>
        <v>0</v>
      </c>
      <c r="AB5" s="2">
        <f t="shared" ref="AB5" si="15">AB3-AB4</f>
        <v>0</v>
      </c>
      <c r="AC5" s="2">
        <f t="shared" ref="AC5" si="16">AC3-AC4</f>
        <v>0</v>
      </c>
      <c r="AD5" s="2">
        <f t="shared" ref="AD5" si="17">AD3-AD4</f>
        <v>0</v>
      </c>
      <c r="AE5" s="2">
        <f t="shared" ref="AE5" si="18">AE3-AE4</f>
        <v>0</v>
      </c>
      <c r="AF5" s="2">
        <f t="shared" ref="AF5" si="19">AF3-AF4</f>
        <v>0</v>
      </c>
      <c r="AG5" s="2">
        <f t="shared" ref="AG5" si="20">AG3-AG4</f>
        <v>0</v>
      </c>
      <c r="AH5" s="2">
        <f t="shared" ref="AH5" si="21">AH3-AH4</f>
        <v>0</v>
      </c>
      <c r="AI5" s="2">
        <f t="shared" ref="AI5" si="22">AI3-AI4</f>
        <v>0</v>
      </c>
      <c r="AJ5" s="2">
        <f t="shared" ref="AJ5" si="23">AJ3-AJ4</f>
        <v>0</v>
      </c>
      <c r="AK5" s="2">
        <f t="shared" ref="AK5" si="24">AK3-AK4</f>
        <v>0</v>
      </c>
      <c r="AL5" s="2">
        <f t="shared" ref="AL5" si="25">AL3-AL4</f>
        <v>0</v>
      </c>
      <c r="AM5" s="2">
        <f t="shared" ref="AM5" si="26">AM3-AM4</f>
        <v>0</v>
      </c>
      <c r="AN5" s="2">
        <f t="shared" ref="AN5" si="27">AN3-AN4</f>
        <v>0</v>
      </c>
      <c r="AO5" s="2">
        <f t="shared" ref="AO5" si="28">AO3-AO4</f>
        <v>0</v>
      </c>
      <c r="AP5" s="2">
        <f t="shared" ref="AP5" si="29">AP3-AP4</f>
        <v>0</v>
      </c>
      <c r="AQ5" s="2">
        <f t="shared" ref="AQ5" si="30">AQ3-AQ4</f>
        <v>0</v>
      </c>
      <c r="AR5" s="2">
        <f t="shared" ref="AR5" si="31">AR3-AR4</f>
        <v>0</v>
      </c>
      <c r="AS5" s="2">
        <f t="shared" ref="AS5" si="32">AS3-AS4</f>
        <v>0</v>
      </c>
      <c r="AT5" s="2">
        <f t="shared" ref="AT5" si="33">AT3-AT4</f>
        <v>0</v>
      </c>
      <c r="AU5" s="2">
        <f t="shared" ref="AU5" si="34">AU3-AU4</f>
        <v>0</v>
      </c>
      <c r="AV5" s="2">
        <f t="shared" ref="AV5" si="35">AV3-AV4</f>
        <v>0</v>
      </c>
      <c r="AW5" s="2">
        <f t="shared" ref="AW5" si="36">AW3-AW4</f>
        <v>0</v>
      </c>
      <c r="AX5" s="2">
        <f t="shared" ref="AX5" si="37">AX3-AX4</f>
        <v>0</v>
      </c>
      <c r="AY5" s="2">
        <f t="shared" ref="AY5" si="38">AY3-AY4</f>
        <v>0</v>
      </c>
      <c r="AZ5" s="2">
        <f t="shared" ref="AZ5" si="39">AZ3-AZ4</f>
        <v>0</v>
      </c>
      <c r="BA5" s="2">
        <f t="shared" ref="BA5" si="40">BA3-BA4</f>
        <v>0</v>
      </c>
      <c r="BB5" s="2">
        <f t="shared" ref="BB5" si="41">BB3-BB4</f>
        <v>0</v>
      </c>
      <c r="BC5" s="2">
        <f t="shared" ref="BC5" si="42">BC3-BC4</f>
        <v>0</v>
      </c>
      <c r="BD5" s="2">
        <f t="shared" ref="BD5" si="43">BD3-BD4</f>
        <v>0</v>
      </c>
      <c r="BE5" s="2">
        <f t="shared" ref="BE5" si="44">BE3-BE4</f>
        <v>0</v>
      </c>
      <c r="BF5" s="2">
        <f t="shared" ref="BF5" si="45">BF3-BF4</f>
        <v>0</v>
      </c>
      <c r="BG5" s="2">
        <f t="shared" ref="BG5" si="46">BG3-BG4</f>
        <v>0</v>
      </c>
      <c r="BH5" s="2">
        <f t="shared" ref="BH5" si="47">BH3-BH4</f>
        <v>0</v>
      </c>
    </row>
    <row r="6" spans="1:60" x14ac:dyDescent="0.2">
      <c r="B6" s="2" t="s">
        <v>14</v>
      </c>
      <c r="C6" s="2">
        <v>1211.31</v>
      </c>
      <c r="D6" s="2">
        <v>125816</v>
      </c>
      <c r="E6" s="2">
        <v>1203.31</v>
      </c>
      <c r="F6" s="2">
        <v>1205.46</v>
      </c>
      <c r="G6" s="2">
        <v>1192.07</v>
      </c>
      <c r="H6" s="2">
        <v>1201.52</v>
      </c>
      <c r="I6" s="2">
        <v>1001.75</v>
      </c>
      <c r="J6" s="2">
        <v>826.11</v>
      </c>
      <c r="K6" s="2">
        <v>986.66</v>
      </c>
      <c r="L6" s="2">
        <v>1211.55</v>
      </c>
    </row>
    <row r="7" spans="1:60" x14ac:dyDescent="0.2">
      <c r="B7" s="2" t="s">
        <v>15</v>
      </c>
      <c r="C7" s="2">
        <v>245.01</v>
      </c>
      <c r="D7" s="2">
        <v>598.15</v>
      </c>
      <c r="E7" s="2">
        <v>578.36</v>
      </c>
      <c r="F7" s="2">
        <v>1006.18</v>
      </c>
      <c r="G7" s="2">
        <v>543.54999999999995</v>
      </c>
      <c r="H7" s="2">
        <v>607.41999999999996</v>
      </c>
      <c r="I7" s="2">
        <v>633.70000000000005</v>
      </c>
      <c r="J7" s="2">
        <v>352.27</v>
      </c>
      <c r="K7" s="2">
        <v>358.05</v>
      </c>
      <c r="L7" s="2">
        <v>712.7</v>
      </c>
    </row>
    <row r="8" spans="1:60" x14ac:dyDescent="0.2">
      <c r="B8" s="2" t="s">
        <v>16</v>
      </c>
      <c r="C8" s="2">
        <f t="shared" ref="C8:K8" si="48">SUM(C6:C7)</f>
        <v>1456.32</v>
      </c>
      <c r="D8" s="2">
        <f t="shared" si="48"/>
        <v>126414.15</v>
      </c>
      <c r="E8" s="2">
        <f t="shared" si="48"/>
        <v>1781.67</v>
      </c>
      <c r="F8" s="2">
        <f t="shared" si="48"/>
        <v>2211.64</v>
      </c>
      <c r="G8" s="2">
        <f t="shared" si="48"/>
        <v>1735.62</v>
      </c>
      <c r="H8" s="2">
        <f t="shared" si="48"/>
        <v>1808.94</v>
      </c>
      <c r="I8" s="2">
        <f t="shared" si="48"/>
        <v>1635.45</v>
      </c>
      <c r="J8" s="2">
        <f t="shared" si="48"/>
        <v>1178.3800000000001</v>
      </c>
      <c r="K8" s="2">
        <f t="shared" si="48"/>
        <v>1344.71</v>
      </c>
      <c r="L8" s="2">
        <f>SUM(L6:L7)</f>
        <v>1924.25</v>
      </c>
      <c r="M8" s="2">
        <f t="shared" ref="M8:BH8" si="49">SUM(M6:M7)</f>
        <v>0</v>
      </c>
      <c r="N8" s="2">
        <f t="shared" si="49"/>
        <v>0</v>
      </c>
      <c r="O8" s="2">
        <f t="shared" si="49"/>
        <v>0</v>
      </c>
      <c r="P8" s="2">
        <f t="shared" si="49"/>
        <v>0</v>
      </c>
      <c r="Q8" s="2">
        <f t="shared" si="49"/>
        <v>0</v>
      </c>
      <c r="R8" s="2">
        <f t="shared" si="49"/>
        <v>0</v>
      </c>
      <c r="S8" s="2">
        <f t="shared" si="49"/>
        <v>0</v>
      </c>
      <c r="T8" s="2">
        <f t="shared" si="49"/>
        <v>0</v>
      </c>
      <c r="U8" s="2">
        <f t="shared" si="49"/>
        <v>0</v>
      </c>
      <c r="V8" s="2">
        <f t="shared" si="49"/>
        <v>0</v>
      </c>
      <c r="W8" s="2">
        <f t="shared" si="49"/>
        <v>0</v>
      </c>
      <c r="X8" s="2">
        <f t="shared" si="49"/>
        <v>0</v>
      </c>
      <c r="Y8" s="2">
        <f t="shared" si="49"/>
        <v>0</v>
      </c>
      <c r="Z8" s="2">
        <f t="shared" si="49"/>
        <v>0</v>
      </c>
      <c r="AA8" s="2">
        <f t="shared" si="49"/>
        <v>0</v>
      </c>
      <c r="AB8" s="2">
        <f t="shared" si="49"/>
        <v>0</v>
      </c>
      <c r="AC8" s="2">
        <f t="shared" si="49"/>
        <v>0</v>
      </c>
      <c r="AD8" s="2">
        <f t="shared" si="49"/>
        <v>0</v>
      </c>
      <c r="AE8" s="2">
        <f t="shared" si="49"/>
        <v>0</v>
      </c>
      <c r="AF8" s="2">
        <f t="shared" si="49"/>
        <v>0</v>
      </c>
      <c r="AG8" s="2">
        <f t="shared" si="49"/>
        <v>0</v>
      </c>
      <c r="AH8" s="2">
        <f t="shared" si="49"/>
        <v>0</v>
      </c>
      <c r="AI8" s="2">
        <f t="shared" si="49"/>
        <v>0</v>
      </c>
      <c r="AJ8" s="2">
        <f t="shared" si="49"/>
        <v>0</v>
      </c>
      <c r="AK8" s="2">
        <f t="shared" si="49"/>
        <v>0</v>
      </c>
      <c r="AL8" s="2">
        <f t="shared" si="49"/>
        <v>0</v>
      </c>
      <c r="AM8" s="2">
        <f t="shared" si="49"/>
        <v>0</v>
      </c>
      <c r="AN8" s="2">
        <f t="shared" si="49"/>
        <v>0</v>
      </c>
      <c r="AO8" s="2">
        <f t="shared" si="49"/>
        <v>0</v>
      </c>
      <c r="AP8" s="2">
        <f t="shared" si="49"/>
        <v>0</v>
      </c>
      <c r="AQ8" s="2">
        <f t="shared" si="49"/>
        <v>0</v>
      </c>
      <c r="AR8" s="2">
        <f t="shared" si="49"/>
        <v>0</v>
      </c>
      <c r="AS8" s="2">
        <f t="shared" si="49"/>
        <v>0</v>
      </c>
      <c r="AT8" s="2">
        <f t="shared" si="49"/>
        <v>0</v>
      </c>
      <c r="AU8" s="2">
        <f t="shared" si="49"/>
        <v>0</v>
      </c>
      <c r="AV8" s="2">
        <f t="shared" si="49"/>
        <v>0</v>
      </c>
      <c r="AW8" s="2">
        <f t="shared" si="49"/>
        <v>0</v>
      </c>
      <c r="AX8" s="2">
        <f t="shared" si="49"/>
        <v>0</v>
      </c>
      <c r="AY8" s="2">
        <f t="shared" si="49"/>
        <v>0</v>
      </c>
      <c r="AZ8" s="2">
        <f t="shared" si="49"/>
        <v>0</v>
      </c>
      <c r="BA8" s="2">
        <f t="shared" si="49"/>
        <v>0</v>
      </c>
      <c r="BB8" s="2">
        <f t="shared" si="49"/>
        <v>0</v>
      </c>
      <c r="BC8" s="2">
        <f t="shared" si="49"/>
        <v>0</v>
      </c>
      <c r="BD8" s="2">
        <f t="shared" si="49"/>
        <v>0</v>
      </c>
      <c r="BE8" s="2">
        <f t="shared" si="49"/>
        <v>0</v>
      </c>
      <c r="BF8" s="2">
        <f t="shared" si="49"/>
        <v>0</v>
      </c>
      <c r="BG8" s="2">
        <f t="shared" si="49"/>
        <v>0</v>
      </c>
      <c r="BH8" s="2">
        <f t="shared" si="49"/>
        <v>0</v>
      </c>
    </row>
    <row r="9" spans="1:60" x14ac:dyDescent="0.2">
      <c r="B9" s="2" t="s">
        <v>17</v>
      </c>
      <c r="C9" s="2">
        <f>C5-C8</f>
        <v>163.5</v>
      </c>
      <c r="D9" s="2">
        <f t="shared" ref="D9:L9" si="50">D5-D8</f>
        <v>-124512.29</v>
      </c>
      <c r="E9" s="2">
        <f t="shared" si="50"/>
        <v>268.17000000000007</v>
      </c>
      <c r="F9" s="2">
        <f t="shared" si="50"/>
        <v>-172.77999999999997</v>
      </c>
      <c r="G9" s="2">
        <f t="shared" si="50"/>
        <v>388.59000000000015</v>
      </c>
      <c r="H9" s="2">
        <f t="shared" si="50"/>
        <v>477.88999999999987</v>
      </c>
      <c r="I9" s="2">
        <f t="shared" si="50"/>
        <v>512.24999999999977</v>
      </c>
      <c r="J9" s="2">
        <f t="shared" si="50"/>
        <v>108.80000000000018</v>
      </c>
      <c r="K9" s="2">
        <f t="shared" si="50"/>
        <v>275.86999999999966</v>
      </c>
      <c r="L9" s="2">
        <f t="shared" si="50"/>
        <v>181.15999999999985</v>
      </c>
    </row>
    <row r="10" spans="1:60" x14ac:dyDescent="0.2">
      <c r="B10" s="2" t="s">
        <v>18</v>
      </c>
    </row>
    <row r="11" spans="1:60" x14ac:dyDescent="0.2">
      <c r="B11" s="2" t="s">
        <v>19</v>
      </c>
    </row>
    <row r="12" spans="1:60" x14ac:dyDescent="0.2">
      <c r="B12" s="2" t="s">
        <v>20</v>
      </c>
    </row>
    <row r="13" spans="1:60" x14ac:dyDescent="0.2">
      <c r="B13" s="2" t="s">
        <v>21</v>
      </c>
    </row>
    <row r="14" spans="1:60" x14ac:dyDescent="0.2">
      <c r="B14" s="2" t="s">
        <v>22</v>
      </c>
    </row>
    <row r="15" spans="1:60" x14ac:dyDescent="0.2">
      <c r="B15" s="2" t="s">
        <v>23</v>
      </c>
    </row>
    <row r="16" spans="1:60" x14ac:dyDescent="0.2">
      <c r="B16" s="2" t="s">
        <v>24</v>
      </c>
    </row>
    <row r="19" spans="2:16" x14ac:dyDescent="0.2">
      <c r="B19" s="2" t="s">
        <v>27</v>
      </c>
    </row>
    <row r="22" spans="2:16" x14ac:dyDescent="0.2">
      <c r="O22" s="2" t="s">
        <v>28</v>
      </c>
      <c r="P22" s="7">
        <v>0.1</v>
      </c>
    </row>
    <row r="23" spans="2:16" x14ac:dyDescent="0.2">
      <c r="O23" s="2" t="s">
        <v>29</v>
      </c>
    </row>
    <row r="24" spans="2:16" x14ac:dyDescent="0.2">
      <c r="O24" s="2" t="s">
        <v>30</v>
      </c>
    </row>
    <row r="26" spans="2:16" x14ac:dyDescent="0.2">
      <c r="B26" s="2" t="s">
        <v>11</v>
      </c>
      <c r="D26" s="7">
        <f>D3/C3</f>
        <v>0.98172075943148762</v>
      </c>
      <c r="E26" s="7">
        <f t="shared" ref="E26:L26" si="51">E3/D3</f>
        <v>0.95617229609723708</v>
      </c>
      <c r="F26" s="7">
        <f t="shared" si="51"/>
        <v>0.98970783961544917</v>
      </c>
      <c r="G26" s="7">
        <f t="shared" si="51"/>
        <v>1.0192218559258415</v>
      </c>
      <c r="H26" s="7">
        <f t="shared" si="51"/>
        <v>1.031733272699906</v>
      </c>
      <c r="I26" s="7">
        <f t="shared" si="51"/>
        <v>0.92248764619701529</v>
      </c>
      <c r="J26" s="7">
        <f t="shared" si="51"/>
        <v>0.71572632202317665</v>
      </c>
      <c r="K26" s="7">
        <f t="shared" si="51"/>
        <v>1.2756698055107631</v>
      </c>
      <c r="L26" s="7">
        <f t="shared" si="51"/>
        <v>1.1074041179440499</v>
      </c>
    </row>
    <row r="27" spans="2:16" x14ac:dyDescent="0.2">
      <c r="B27" s="2" t="s">
        <v>12</v>
      </c>
      <c r="C27" s="7">
        <f>C5/C3</f>
        <v>0.49119242630536764</v>
      </c>
      <c r="D27" s="7">
        <f t="shared" ref="D27:L27" si="52">D5/D3</f>
        <v>0.58745617692937346</v>
      </c>
      <c r="E27" s="7">
        <f t="shared" si="52"/>
        <v>0.66218713253821604</v>
      </c>
      <c r="F27" s="7">
        <f t="shared" si="52"/>
        <v>0.66548944087214801</v>
      </c>
      <c r="G27" s="7">
        <f t="shared" si="52"/>
        <v>0.68027182563192734</v>
      </c>
      <c r="H27" s="7">
        <f t="shared" si="52"/>
        <v>0.70982530853467762</v>
      </c>
      <c r="I27" s="7">
        <f t="shared" si="52"/>
        <v>0.72265440988438601</v>
      </c>
      <c r="J27" s="7">
        <f t="shared" si="52"/>
        <v>0.60513090531284242</v>
      </c>
      <c r="K27" s="7">
        <f t="shared" si="52"/>
        <v>0.59723087241891437</v>
      </c>
      <c r="L27" s="7">
        <f t="shared" si="52"/>
        <v>0.7006519286638957</v>
      </c>
    </row>
    <row r="28" spans="2:16" x14ac:dyDescent="0.2">
      <c r="B28" s="2" t="s">
        <v>25</v>
      </c>
    </row>
    <row r="29" spans="2:16" x14ac:dyDescent="0.2">
      <c r="B29" s="2" t="s">
        <v>26</v>
      </c>
    </row>
  </sheetData>
  <hyperlinks>
    <hyperlink ref="A1" location="Main!A1" display="Main" xr:uid="{D84F1831-61C9-7D47-B788-9F44694E538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2023-04-01T15:42:59Z</dcterms:created>
  <dcterms:modified xsi:type="dcterms:W3CDTF">2023-04-05T11:09:29Z</dcterms:modified>
</cp:coreProperties>
</file>