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B04BBD25-328F-C04B-AF9C-608A8A722A06}" xr6:coauthVersionLast="47" xr6:coauthVersionMax="47" xr10:uidLastSave="{00000000-0000-0000-0000-000000000000}"/>
  <bookViews>
    <workbookView xWindow="1080" yWindow="2260" windowWidth="32080" windowHeight="16940" activeTab="1" xr2:uid="{FE584CED-3ACF-B147-B5AE-28CA622B7E3D}"/>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K15" i="2"/>
  <c r="L15" i="2"/>
  <c r="K14" i="2"/>
  <c r="L14" i="2"/>
  <c r="J10" i="2"/>
  <c r="J6" i="2"/>
  <c r="K6" i="2"/>
  <c r="K10" i="2"/>
  <c r="L10" i="2"/>
  <c r="L6" i="2"/>
  <c r="C36" i="2"/>
  <c r="D36" i="2"/>
  <c r="E36" i="2"/>
  <c r="F36" i="2"/>
  <c r="G36" i="2"/>
  <c r="H36" i="2"/>
  <c r="I36" i="2"/>
  <c r="J22" i="2"/>
  <c r="K22" i="2"/>
  <c r="C22" i="2"/>
  <c r="C23" i="2" s="1"/>
  <c r="D22" i="2"/>
  <c r="D23" i="2" s="1"/>
  <c r="E22" i="2"/>
  <c r="E23" i="2" s="1"/>
  <c r="F22" i="2"/>
  <c r="F23" i="2" s="1"/>
  <c r="G22" i="2"/>
  <c r="G23" i="2" s="1"/>
  <c r="H22" i="2"/>
  <c r="H23" i="2" s="1"/>
  <c r="I22" i="2"/>
  <c r="I23" i="2" s="1"/>
  <c r="L22" i="2"/>
  <c r="D33" i="2"/>
  <c r="E33" i="2"/>
  <c r="F33" i="2"/>
  <c r="G33" i="2"/>
  <c r="H33" i="2"/>
  <c r="I33" i="2"/>
  <c r="K36" i="2" l="1"/>
  <c r="K23" i="2"/>
  <c r="J36" i="2"/>
  <c r="F34" i="2"/>
  <c r="H34" i="2"/>
  <c r="I34" i="2"/>
  <c r="D34" i="2"/>
  <c r="E34" i="2"/>
  <c r="G34" i="2"/>
  <c r="J33" i="2" l="1"/>
  <c r="J23" i="2"/>
  <c r="J34" i="2" s="1"/>
  <c r="K33" i="2"/>
  <c r="K34" i="2"/>
  <c r="L36" i="2"/>
  <c r="L23" i="2"/>
  <c r="L34" i="2" s="1"/>
  <c r="M15" i="2"/>
  <c r="L33" i="2"/>
  <c r="K3" i="1" a="1"/>
  <c r="K3" i="1" s="1"/>
  <c r="K4" i="1" a="1"/>
  <c r="K4" i="1" s="1"/>
  <c r="N15" i="2" l="1"/>
  <c r="M16" i="2"/>
  <c r="M22" i="2" s="1"/>
  <c r="M23" i="2" s="1"/>
  <c r="K5" i="1"/>
  <c r="K8" i="1" s="1"/>
  <c r="K9" i="1" s="1"/>
  <c r="O15" i="2" l="1"/>
  <c r="N16" i="2"/>
  <c r="N22" i="2" s="1"/>
  <c r="N23" i="2" s="1"/>
  <c r="P15" i="2" l="1"/>
  <c r="O16" i="2"/>
  <c r="O22" i="2" s="1"/>
  <c r="O23" i="2" s="1"/>
  <c r="Q15" i="2" l="1"/>
  <c r="P16" i="2"/>
  <c r="P22" i="2" s="1"/>
  <c r="P23" i="2" s="1"/>
  <c r="R15" i="2" l="1"/>
  <c r="Q16" i="2"/>
  <c r="Q22" i="2" s="1"/>
  <c r="Q23" i="2" s="1"/>
  <c r="R16" i="2" l="1"/>
  <c r="R22" i="2" s="1"/>
  <c r="R23" i="2" s="1"/>
  <c r="S15" i="2"/>
  <c r="T15" i="2" l="1"/>
  <c r="S16" i="2"/>
  <c r="S22" i="2" s="1"/>
  <c r="S23" i="2" s="1"/>
  <c r="U15" i="2" l="1"/>
  <c r="T16" i="2"/>
  <c r="T22" i="2" s="1"/>
  <c r="T23" i="2" s="1"/>
  <c r="V15" i="2" l="1"/>
  <c r="U16" i="2"/>
  <c r="U22" i="2" s="1"/>
  <c r="U23" i="2" s="1"/>
  <c r="V16" i="2" l="1"/>
  <c r="V22" i="2" s="1"/>
  <c r="V23" i="2" s="1"/>
  <c r="W15" i="2"/>
  <c r="X15" i="2" l="1"/>
  <c r="W16" i="2"/>
  <c r="W22" i="2" s="1"/>
  <c r="W23" i="2" s="1"/>
  <c r="Y15" i="2" l="1"/>
  <c r="X16" i="2"/>
  <c r="X22" i="2" s="1"/>
  <c r="X23" i="2" s="1"/>
  <c r="Z15" i="2" l="1"/>
  <c r="Y16" i="2"/>
  <c r="Y22" i="2" s="1"/>
  <c r="Y23" i="2" s="1"/>
  <c r="AA15" i="2" l="1"/>
  <c r="Z16" i="2"/>
  <c r="Z22" i="2" s="1"/>
  <c r="Z23" i="2" s="1"/>
  <c r="AB15" i="2" l="1"/>
  <c r="AA16" i="2"/>
  <c r="AA22" i="2" s="1"/>
  <c r="AA23" i="2" s="1"/>
  <c r="AC15" i="2" l="1"/>
  <c r="AB16" i="2"/>
  <c r="AB22" i="2" s="1"/>
  <c r="AB23" i="2" s="1"/>
  <c r="AD15" i="2" l="1"/>
  <c r="AC16" i="2"/>
  <c r="AC22" i="2" s="1"/>
  <c r="AC23" i="2" s="1"/>
  <c r="AE15" i="2" l="1"/>
  <c r="AD16" i="2"/>
  <c r="AD22" i="2" s="1"/>
  <c r="AD23" i="2" s="1"/>
  <c r="AF15" i="2" l="1"/>
  <c r="AE16" i="2"/>
  <c r="AE22" i="2" s="1"/>
  <c r="AE23" i="2" s="1"/>
  <c r="AG15" i="2" l="1"/>
  <c r="AF16" i="2"/>
  <c r="AF22" i="2" s="1"/>
  <c r="AF23" i="2" s="1"/>
  <c r="AH15" i="2" l="1"/>
  <c r="AG16" i="2"/>
  <c r="AG22" i="2" s="1"/>
  <c r="AG23" i="2" s="1"/>
  <c r="AI15" i="2" l="1"/>
  <c r="AH16" i="2"/>
  <c r="AH22" i="2" s="1"/>
  <c r="AH23" i="2" s="1"/>
  <c r="AJ15" i="2" l="1"/>
  <c r="AI16" i="2"/>
  <c r="AI22" i="2" s="1"/>
  <c r="AI23" i="2" s="1"/>
  <c r="AK15" i="2" l="1"/>
  <c r="AJ16" i="2"/>
  <c r="AJ22" i="2" s="1"/>
  <c r="AJ23" i="2" s="1"/>
  <c r="AL15" i="2" l="1"/>
  <c r="AK16" i="2"/>
  <c r="AK22" i="2" s="1"/>
  <c r="AK23" i="2" s="1"/>
  <c r="AM15" i="2" l="1"/>
  <c r="AL16" i="2"/>
  <c r="AL22" i="2" s="1"/>
  <c r="AL23" i="2" s="1"/>
  <c r="AN15" i="2" l="1"/>
  <c r="AM16" i="2"/>
  <c r="AM22" i="2" s="1"/>
  <c r="AM23" i="2" s="1"/>
  <c r="AO15" i="2" l="1"/>
  <c r="AN16" i="2"/>
  <c r="AN22" i="2" s="1"/>
  <c r="AN23" i="2" s="1"/>
  <c r="AP15" i="2" l="1"/>
  <c r="AO16" i="2"/>
  <c r="AO22" i="2" s="1"/>
  <c r="AO23" i="2" s="1"/>
  <c r="AQ15" i="2" l="1"/>
  <c r="AP16" i="2"/>
  <c r="AP22" i="2" s="1"/>
  <c r="AP23" i="2" s="1"/>
  <c r="AR15" i="2" l="1"/>
  <c r="AQ16" i="2"/>
  <c r="AQ22" i="2" s="1"/>
  <c r="AQ23" i="2" s="1"/>
  <c r="AS15" i="2" l="1"/>
  <c r="AR16" i="2"/>
  <c r="AR22" i="2" s="1"/>
  <c r="AR23" i="2" s="1"/>
  <c r="AT15" i="2" l="1"/>
  <c r="AS16" i="2"/>
  <c r="AS22" i="2" s="1"/>
  <c r="AS23" i="2" s="1"/>
  <c r="AU15" i="2" l="1"/>
  <c r="AT16" i="2"/>
  <c r="AT22" i="2" s="1"/>
  <c r="AT23" i="2" s="1"/>
  <c r="AV15" i="2" l="1"/>
  <c r="AU16" i="2"/>
  <c r="AU22" i="2" s="1"/>
  <c r="AU23" i="2" s="1"/>
  <c r="AV16" i="2" l="1"/>
  <c r="AV22" i="2" s="1"/>
  <c r="AV23" i="2" s="1"/>
  <c r="AW15" i="2"/>
  <c r="AX15" i="2" l="1"/>
  <c r="AX16" i="2" s="1"/>
  <c r="AX22" i="2" s="1"/>
  <c r="AX23" i="2" s="1"/>
  <c r="AW16" i="2"/>
  <c r="AW22" i="2" s="1"/>
  <c r="AW23" i="2" s="1"/>
  <c r="O31" i="2" l="1"/>
  <c r="O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<sst xmlns="http://schemas.openxmlformats.org/spreadsheetml/2006/main" count="52" uniqueCount="33">
  <si>
    <t>Price</t>
  </si>
  <si>
    <t>S/O</t>
  </si>
  <si>
    <t>MC</t>
  </si>
  <si>
    <t>Cash</t>
  </si>
  <si>
    <t>Debt</t>
  </si>
  <si>
    <t>EV</t>
  </si>
  <si>
    <t>EV/Share</t>
  </si>
  <si>
    <t>US</t>
  </si>
  <si>
    <t>Norway</t>
  </si>
  <si>
    <t>Other Countries</t>
  </si>
  <si>
    <t>In millions</t>
  </si>
  <si>
    <t>Main</t>
  </si>
  <si>
    <t>Interest Income</t>
  </si>
  <si>
    <t>Revenue</t>
  </si>
  <si>
    <t>EV / EBITDA</t>
  </si>
  <si>
    <t>Discount</t>
  </si>
  <si>
    <t>Terminal</t>
  </si>
  <si>
    <t>NPV</t>
  </si>
  <si>
    <t>Share</t>
  </si>
  <si>
    <t>Net Income</t>
  </si>
  <si>
    <t>Revenue YoY</t>
  </si>
  <si>
    <t>Cost of revenue</t>
  </si>
  <si>
    <t>Revenue Increase</t>
  </si>
  <si>
    <t>SG &amp; A</t>
  </si>
  <si>
    <t>Other Expenses</t>
  </si>
  <si>
    <t>Other Operating Expenses</t>
  </si>
  <si>
    <t>Income Tax</t>
  </si>
  <si>
    <t>All Expenses</t>
  </si>
  <si>
    <t>Net Income YoY</t>
  </si>
  <si>
    <t>Ultra Deep Water</t>
  </si>
  <si>
    <t>Harsh Environment</t>
  </si>
  <si>
    <t>-</t>
  </si>
  <si>
    <t>Mid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</si>
</sst>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3" fontId="0" fillId="0" borderId="0" xfId="0" applyNumberFormat="1"/>
    <xf numFmtId="164" fontId="3" fillId="0" borderId="0" xfId="2" applyNumberFormat="1"/>
    <xf numFmtId="2" fontId="0" fillId="0" borderId="0" xfId="0" applyNumberFormat="1"/>
    <xf numFmtId="0" fontId="3" fillId="0" borderId="0" xfId="2" applyNumberFormat="1"/>
    <xf numFmtId="0" fontId="2" fillId="0" borderId="0" xfId="0" applyFont="1"/>
    <xf numFmtId="3" fontId="2" fillId="0" borderId="0" xfId="0" applyNumberFormat="1" applyFont="1"/>
    <xf numFmtId="4" fontId="0" fillId="0" borderId="0" xfId="0" applyNumberFormat="1"/>
    <xf numFmtId="9" fontId="0" fillId="0" borderId="0" xfId="1" applyFont="1"/>
    <xf numFmtId="0" fontId="0" fillId="0" borderId="0" xfId="0" applyAlignment="1">
      <alignment horizontal="center"/>
    </xf>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122766</xdr:colOff>
      <xdr:row>1</xdr:row>
      <xdr:rowOff>190500</xdr:rowOff>
    </xdr:from>
    <xdr:to>
      <xdr:col>12</xdr:col>
      <xdr:colOff>122766</xdr:colOff>
      <xdr:row>43</xdr:row>
      <xdr:rowOff>38100</xdr:rowOff>
    </xdr:to>
    <xdr:cxnSp macro="">
      <xdr:nvCxnSpPr>
        <xdr:cNvPr id="3" name="Straight Connector 2">
          <a:extLst>
            <a:ext uri="{FF2B5EF4-FFF2-40B4-BE49-F238E27FC236}">
              <a16:creationId xmlns:a16="http://schemas.microsoft.com/office/drawing/2014/main" id="{4F7169E9-1187-FA64-2758-9EFBFD4F9772}"/>
            </a:ext>
          </a:extLst>
        </xdr:cNvPr>
        <xdr:cNvCxnSpPr/>
      </xdr:nvCxnSpPr>
      <xdr:spPr>
        <a:xfrm>
          <a:off x="10553699" y="393700"/>
          <a:ext cx="0" cy="6553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https://www.bing.com/financeapi/forcetrigger?t=a2215r&amp;q=XNYS%3aRIG&amp;form=skydnc</v>
    <v>Learn more on Bing</v>
  </rv>
  <rv s="1">
    <v>0</v>
    <v>Transocean Ltd (XNYS:RIG)</v>
    <v>2</v>
    <v>3</v>
    <v>Finance</v>
    <v>4</v>
    <v>en-GB</v>
    <v>a2215r</v>
    <v>268435456</v>
    <v>1</v>
    <v>Powered by Refinitiv</v>
    <v>7.74</v>
    <v>2.3199999999999998</v>
    <v>2.9382999999999999</v>
    <v>0.48</v>
    <v>7.7419000000000002E-2</v>
    <v>0.01</v>
    <v>1.4970000000000001E-3</v>
    <v>USD</v>
    <v>Transocean Ltd. is an international provider of offshore contract drilling services for oil and gas wells. The Company's primary business is to contract its drilling rigs, related equipment and work crews on a dayrate basis to drill oil and gas wells. As of February 9, 2017, it owned or had partial ownership interests in and operated 56 mobile offshore drilling units. As of February 9, 2017, its fleet consisted of 30 floaters, seven harsh environment floaters, three deepwater floaters, six midwater floaters and 10 high-specification jackups. As February 9, 2017, it also had four ultra-deepwater drillships and five high-specification jackups under construction or under contract to be constructed. Its contract drilling services operations are spread across oil and gas exploration and development areas throughout the world. The Company's drilling fleet can be characterized as floaters, including drillships and semisubmersibles, and jackups.</v>
    <v>5340</v>
    <v>New York Stock Exchange</v>
    <v>XNYS</v>
    <v>XNYS</v>
    <v>Turmstrasse 30, STEINHAUSEN, ZUG, 6312 CH</v>
    <v>6.7</v>
    <v>Oil &amp; Gas Related Equipment and Services</v>
    <v>Stock</v>
    <v>45013.99155918906</v>
    <v>0</v>
    <v>6.14</v>
    <v>4888743972</v>
    <v>Transocean Ltd</v>
    <v>Transocean Ltd</v>
    <v>6.21</v>
    <v>0</v>
    <v>6.2</v>
    <v>6.68</v>
    <v>6.69</v>
    <v>731847900</v>
    <v>RIG</v>
    <v>Transocean Ltd (XNYS:RIG)</v>
    <v>25067842</v>
    <v>26039254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radingview.com/chart/MMuJBSyq/?symbol=NYSE%3ARI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0B0EA-6F37-7D46-8413-E6D7F5EF0EA5}">
  <dimension ref="A1:K9"/>
  <sheetViews>
    <sheetView workbookViewId="0">
      <selection activeCell="K7" sqref="K7"/>
    </sheetView>
  </sheetViews>
  <sheetFormatPr baseColWidth="10" defaultRowHeight="16" x14ac:dyDescent="0.2"/>
  <cols>
    <col min="11" max="11" width="13.6640625" bestFit="1" customWidth="1"/>
  </cols>
  <sheetData>
    <row r="1" spans="1:11" x14ac:dyDescent="0.2">
      <c r="A1" t="e" vm="1">
        <v>#VALUE!</v>
      </c>
    </row>
    <row r="3" spans="1:11" x14ac:dyDescent="0.2">
      <c r="J3" t="s">
        <v>0</v>
      </c>
      <c r="K3" s="2" cm="1">
        <f t="array" ref="K3">_FV(A1,"Price")</f>
        <v>6.68</v>
      </c>
    </row>
    <row r="4" spans="1:11" x14ac:dyDescent="0.2">
      <c r="J4" t="s">
        <v>1</v>
      </c>
      <c r="K4" s="1" cm="1">
        <f t="array" ref="K4">_FV(A1,"Shares outstanding",TRUE)</f>
        <v>731847900</v>
      </c>
    </row>
    <row r="5" spans="1:11" x14ac:dyDescent="0.2">
      <c r="J5" t="s">
        <v>2</v>
      </c>
      <c r="K5" s="1">
        <f>K3*K4</f>
        <v>4888743972</v>
      </c>
    </row>
    <row r="6" spans="1:11" x14ac:dyDescent="0.2">
      <c r="J6" t="s">
        <v>3</v>
      </c>
      <c r="K6" s="1">
        <v>683000000</v>
      </c>
    </row>
    <row r="7" spans="1:11" x14ac:dyDescent="0.2">
      <c r="J7" t="s">
        <v>4</v>
      </c>
      <c r="K7" s="1">
        <v>6628000000</v>
      </c>
    </row>
    <row r="8" spans="1:11" x14ac:dyDescent="0.2">
      <c r="J8" t="s">
        <v>5</v>
      </c>
      <c r="K8" s="1">
        <f>K5+K7-K6</f>
        <v>10833743972</v>
      </c>
    </row>
    <row r="9" spans="1:11" x14ac:dyDescent="0.2">
      <c r="J9" t="s">
        <v>6</v>
      </c>
      <c r="K9" s="3">
        <f>K8/K4</f>
        <v>14.803272608966973</v>
      </c>
    </row>
  </sheetData>
  <hyperlinks>
    <hyperlink ref="K3" r:id="rId1" display="https://www.tradingview.com/chart/MMuJBSyq/?symbol=NYSE%3ARIG" xr:uid="{EBC35169-E1AC-AA4D-89E4-FFC0826537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8B31-9812-B644-B450-5D373BD561FA}">
  <dimension ref="A1:AX36"/>
  <sheetViews>
    <sheetView tabSelected="1" zoomScale="92" workbookViewId="0">
      <pane xSplit="2" ySplit="2" topLeftCell="C3" activePane="bottomRight" state="frozen"/>
      <selection pane="topRight" activeCell="C1" sqref="C1"/>
      <selection pane="bottomLeft" activeCell="A3" sqref="A3"/>
      <selection pane="bottomRight" activeCell="J15" sqref="J15"/>
    </sheetView>
  </sheetViews>
  <sheetFormatPr baseColWidth="10" defaultRowHeight="16" x14ac:dyDescent="0.2"/>
  <cols>
    <col min="1" max="1" width="5.33203125" bestFit="1" customWidth="1"/>
    <col min="2" max="2" width="22.6640625" bestFit="1" customWidth="1"/>
    <col min="3" max="14" width="10.83203125" style="1"/>
    <col min="15" max="15" width="14.6640625" style="1" bestFit="1" customWidth="1"/>
    <col min="16" max="16384" width="10.83203125" style="1"/>
  </cols>
  <sheetData>
    <row r="1" spans="1:50" customFormat="1" x14ac:dyDescent="0.2">
      <c r="A1" s="4" t="s">
        <v>11</v>
      </c>
      <c r="B1" t="s">
        <v>10</v>
      </c>
    </row>
    <row r="2" spans="1:50" customFormat="1" x14ac:dyDescent="0.2">
      <c r="C2">
        <v>2013</v>
      </c>
      <c r="D2">
        <v>2014</v>
      </c>
      <c r="E2">
        <v>2015</v>
      </c>
      <c r="F2">
        <v>2016</v>
      </c>
      <c r="G2">
        <v>2017</v>
      </c>
      <c r="H2">
        <v>2018</v>
      </c>
      <c r="I2">
        <v>2019</v>
      </c>
      <c r="J2">
        <v>2020</v>
      </c>
      <c r="K2">
        <v>2021</v>
      </c>
      <c r="L2">
        <v>2022</v>
      </c>
      <c r="M2">
        <v>2023</v>
      </c>
      <c r="N2">
        <v>2024</v>
      </c>
      <c r="O2">
        <v>2025</v>
      </c>
      <c r="P2">
        <v>2026</v>
      </c>
      <c r="Q2">
        <v>2027</v>
      </c>
      <c r="R2">
        <v>2028</v>
      </c>
      <c r="S2">
        <v>2029</v>
      </c>
      <c r="T2">
        <v>2030</v>
      </c>
      <c r="U2">
        <v>2031</v>
      </c>
      <c r="V2">
        <v>2032</v>
      </c>
      <c r="W2">
        <v>2033</v>
      </c>
      <c r="X2">
        <v>2034</v>
      </c>
      <c r="Y2">
        <v>2035</v>
      </c>
      <c r="Z2">
        <v>2036</v>
      </c>
      <c r="AA2">
        <v>2037</v>
      </c>
      <c r="AB2">
        <v>2038</v>
      </c>
      <c r="AC2">
        <v>2039</v>
      </c>
      <c r="AD2">
        <v>2040</v>
      </c>
      <c r="AE2">
        <v>2041</v>
      </c>
      <c r="AF2">
        <v>2042</v>
      </c>
      <c r="AG2">
        <v>2043</v>
      </c>
      <c r="AH2">
        <v>2044</v>
      </c>
      <c r="AI2">
        <v>2045</v>
      </c>
      <c r="AJ2">
        <v>2046</v>
      </c>
      <c r="AK2">
        <v>2047</v>
      </c>
      <c r="AL2">
        <v>2048</v>
      </c>
      <c r="AM2">
        <v>2049</v>
      </c>
      <c r="AN2">
        <v>2050</v>
      </c>
      <c r="AO2">
        <v>2051</v>
      </c>
      <c r="AP2">
        <v>2052</v>
      </c>
      <c r="AQ2">
        <v>2053</v>
      </c>
      <c r="AR2">
        <v>2054</v>
      </c>
      <c r="AS2">
        <v>2055</v>
      </c>
      <c r="AT2">
        <v>2056</v>
      </c>
      <c r="AU2">
        <v>2057</v>
      </c>
      <c r="AV2">
        <v>2058</v>
      </c>
      <c r="AW2">
        <v>2059</v>
      </c>
      <c r="AX2">
        <v>2060</v>
      </c>
    </row>
    <row r="3" spans="1:50" customFormat="1" x14ac:dyDescent="0.2">
      <c r="B3" t="s">
        <v>7</v>
      </c>
      <c r="J3">
        <v>1302</v>
      </c>
      <c r="K3">
        <v>1096</v>
      </c>
      <c r="L3">
        <v>1135</v>
      </c>
    </row>
    <row r="4" spans="1:50" customFormat="1" x14ac:dyDescent="0.2">
      <c r="B4" t="s">
        <v>8</v>
      </c>
      <c r="J4" s="9" t="s">
        <v>31</v>
      </c>
      <c r="K4" s="9" t="s">
        <v>31</v>
      </c>
      <c r="L4" s="9" t="s">
        <v>31</v>
      </c>
    </row>
    <row r="5" spans="1:50" customFormat="1" x14ac:dyDescent="0.2">
      <c r="B5" t="s">
        <v>9</v>
      </c>
      <c r="J5">
        <v>792</v>
      </c>
      <c r="K5">
        <v>624</v>
      </c>
      <c r="L5">
        <v>573</v>
      </c>
    </row>
    <row r="6" spans="1:50" x14ac:dyDescent="0.2">
      <c r="B6" t="s">
        <v>29</v>
      </c>
      <c r="J6" s="1">
        <f>SUM(J3:J5)</f>
        <v>2094</v>
      </c>
      <c r="K6" s="1">
        <f>SUM(K3:K5)</f>
        <v>1720</v>
      </c>
      <c r="L6" s="1">
        <f>SUM(L3:L5)</f>
        <v>1708</v>
      </c>
    </row>
    <row r="7" spans="1:50" x14ac:dyDescent="0.2">
      <c r="B7" t="s">
        <v>7</v>
      </c>
      <c r="J7" s="9" t="s">
        <v>31</v>
      </c>
      <c r="K7" s="1">
        <v>2</v>
      </c>
      <c r="L7" s="9" t="s">
        <v>31</v>
      </c>
    </row>
    <row r="8" spans="1:50" x14ac:dyDescent="0.2">
      <c r="B8" t="s">
        <v>8</v>
      </c>
      <c r="J8" s="1">
        <v>876</v>
      </c>
      <c r="K8" s="1">
        <v>790</v>
      </c>
      <c r="L8" s="1">
        <v>835</v>
      </c>
    </row>
    <row r="9" spans="1:50" x14ac:dyDescent="0.2">
      <c r="B9" t="s">
        <v>9</v>
      </c>
      <c r="J9" s="1">
        <v>170</v>
      </c>
      <c r="K9" s="1">
        <v>44</v>
      </c>
      <c r="L9" s="1">
        <v>32</v>
      </c>
    </row>
    <row r="10" spans="1:50" x14ac:dyDescent="0.2">
      <c r="B10" t="s">
        <v>30</v>
      </c>
      <c r="J10" s="1">
        <f>SUM(J7:J9)</f>
        <v>1046</v>
      </c>
      <c r="K10" s="1">
        <f>SUM(K7:K9)</f>
        <v>836</v>
      </c>
      <c r="L10" s="1">
        <f>SUM(L7:L9)</f>
        <v>867</v>
      </c>
    </row>
    <row r="11" spans="1:50" x14ac:dyDescent="0.2">
      <c r="B11" t="s">
        <v>7</v>
      </c>
      <c r="J11" s="9" t="s">
        <v>31</v>
      </c>
      <c r="K11" s="9" t="s">
        <v>31</v>
      </c>
      <c r="L11" s="9" t="s">
        <v>31</v>
      </c>
    </row>
    <row r="12" spans="1:50" x14ac:dyDescent="0.2">
      <c r="B12" t="s">
        <v>8</v>
      </c>
      <c r="J12" s="9" t="s">
        <v>31</v>
      </c>
      <c r="K12" s="9" t="s">
        <v>31</v>
      </c>
      <c r="L12" s="9" t="s">
        <v>31</v>
      </c>
    </row>
    <row r="13" spans="1:50" x14ac:dyDescent="0.2">
      <c r="B13" t="s">
        <v>9</v>
      </c>
      <c r="J13" s="1">
        <v>2</v>
      </c>
      <c r="K13" s="9" t="s">
        <v>31</v>
      </c>
      <c r="L13" s="9" t="s">
        <v>31</v>
      </c>
    </row>
    <row r="14" spans="1:50" x14ac:dyDescent="0.2">
      <c r="B14" t="s">
        <v>32</v>
      </c>
      <c r="J14" s="1">
        <v>12</v>
      </c>
      <c r="K14" s="1">
        <f t="shared" ref="K14:L14" si="0">SUM(K11:K13)</f>
        <v>0</v>
      </c>
      <c r="L14" s="1">
        <f t="shared" si="0"/>
        <v>0</v>
      </c>
    </row>
    <row r="15" spans="1:50" s="6" customFormat="1" x14ac:dyDescent="0.2">
      <c r="A15" s="5"/>
      <c r="B15" s="5" t="s">
        <v>13</v>
      </c>
      <c r="C15" s="6">
        <v>9249</v>
      </c>
      <c r="D15" s="6">
        <v>9185</v>
      </c>
      <c r="E15" s="6">
        <v>7386</v>
      </c>
      <c r="F15" s="6">
        <v>4161</v>
      </c>
      <c r="G15" s="6">
        <v>2973</v>
      </c>
      <c r="H15" s="6">
        <v>3018</v>
      </c>
      <c r="I15" s="6">
        <v>3088</v>
      </c>
      <c r="J15" s="6">
        <f>SUM(J6,J10,J14)</f>
        <v>3152</v>
      </c>
      <c r="K15" s="6">
        <f>SUM(K6,K10,K14)</f>
        <v>2556</v>
      </c>
      <c r="L15" s="6">
        <f>SUM(L6,L10,L14)</f>
        <v>2575</v>
      </c>
      <c r="M15" s="6">
        <f>L15*$O$28</f>
        <v>2832.5000000000005</v>
      </c>
      <c r="N15" s="6">
        <f t="shared" ref="N15:AX15" si="1">M15*$O$28</f>
        <v>3115.7500000000009</v>
      </c>
      <c r="O15" s="6">
        <f t="shared" si="1"/>
        <v>3427.3250000000012</v>
      </c>
      <c r="P15" s="6">
        <f t="shared" si="1"/>
        <v>3770.0575000000017</v>
      </c>
      <c r="Q15" s="6">
        <f t="shared" si="1"/>
        <v>4147.063250000002</v>
      </c>
      <c r="R15" s="6">
        <f t="shared" si="1"/>
        <v>4561.769575000003</v>
      </c>
      <c r="S15" s="6">
        <f t="shared" si="1"/>
        <v>5017.9465325000037</v>
      </c>
      <c r="T15" s="6">
        <f t="shared" si="1"/>
        <v>5519.7411857500047</v>
      </c>
      <c r="U15" s="6">
        <f t="shared" si="1"/>
        <v>6071.7153043250055</v>
      </c>
      <c r="V15" s="6">
        <f t="shared" si="1"/>
        <v>6678.8868347575062</v>
      </c>
      <c r="W15" s="6">
        <f t="shared" si="1"/>
        <v>7346.7755182332576</v>
      </c>
      <c r="X15" s="6">
        <f t="shared" si="1"/>
        <v>8081.4530700565838</v>
      </c>
      <c r="Y15" s="6">
        <f t="shared" si="1"/>
        <v>8889.5983770622424</v>
      </c>
      <c r="Z15" s="6">
        <f t="shared" si="1"/>
        <v>9778.5582147684672</v>
      </c>
      <c r="AA15" s="6">
        <f t="shared" si="1"/>
        <v>10756.414036245314</v>
      </c>
      <c r="AB15" s="6">
        <f t="shared" si="1"/>
        <v>11832.055439869848</v>
      </c>
      <c r="AC15" s="6">
        <f t="shared" si="1"/>
        <v>13015.260983856833</v>
      </c>
      <c r="AD15" s="6">
        <f t="shared" si="1"/>
        <v>14316.787082242517</v>
      </c>
      <c r="AE15" s="6">
        <f t="shared" si="1"/>
        <v>15748.465790466771</v>
      </c>
      <c r="AF15" s="6">
        <f t="shared" si="1"/>
        <v>17323.312369513449</v>
      </c>
      <c r="AG15" s="6">
        <f t="shared" si="1"/>
        <v>19055.643606464797</v>
      </c>
      <c r="AH15" s="6">
        <f t="shared" si="1"/>
        <v>20961.207967111277</v>
      </c>
      <c r="AI15" s="6">
        <f t="shared" si="1"/>
        <v>23057.328763822406</v>
      </c>
      <c r="AJ15" s="6">
        <f t="shared" si="1"/>
        <v>25363.061640204651</v>
      </c>
      <c r="AK15" s="6">
        <f t="shared" si="1"/>
        <v>27899.367804225119</v>
      </c>
      <c r="AL15" s="6">
        <f t="shared" si="1"/>
        <v>30689.304584647634</v>
      </c>
      <c r="AM15" s="6">
        <f t="shared" si="1"/>
        <v>33758.2350431124</v>
      </c>
      <c r="AN15" s="6">
        <f t="shared" si="1"/>
        <v>37134.058547423643</v>
      </c>
      <c r="AO15" s="6">
        <f t="shared" si="1"/>
        <v>40847.464402166013</v>
      </c>
      <c r="AP15" s="6">
        <f t="shared" si="1"/>
        <v>44932.210842382621</v>
      </c>
      <c r="AQ15" s="6">
        <f t="shared" si="1"/>
        <v>49425.431926620884</v>
      </c>
      <c r="AR15" s="6">
        <f t="shared" si="1"/>
        <v>54367.975119282979</v>
      </c>
      <c r="AS15" s="6">
        <f t="shared" si="1"/>
        <v>59804.772631211279</v>
      </c>
      <c r="AT15" s="6">
        <f t="shared" si="1"/>
        <v>65785.249894332417</v>
      </c>
      <c r="AU15" s="6">
        <f t="shared" si="1"/>
        <v>72363.774883765669</v>
      </c>
      <c r="AV15" s="6">
        <f t="shared" si="1"/>
        <v>79600.152372142242</v>
      </c>
      <c r="AW15" s="6">
        <f t="shared" si="1"/>
        <v>87560.167609356475</v>
      </c>
      <c r="AX15" s="6">
        <f t="shared" si="1"/>
        <v>96316.184370292132</v>
      </c>
    </row>
    <row r="16" spans="1:50" x14ac:dyDescent="0.2">
      <c r="B16" t="s">
        <v>21</v>
      </c>
      <c r="C16" s="1">
        <v>5563</v>
      </c>
      <c r="D16" s="1">
        <v>5100</v>
      </c>
      <c r="E16" s="1">
        <v>2955</v>
      </c>
      <c r="F16" s="1">
        <v>1901</v>
      </c>
      <c r="G16" s="1">
        <v>1389</v>
      </c>
      <c r="H16" s="1">
        <v>1799</v>
      </c>
      <c r="I16" s="1">
        <v>2140</v>
      </c>
      <c r="J16" s="1">
        <v>2000</v>
      </c>
      <c r="K16" s="1">
        <v>1679</v>
      </c>
      <c r="L16" s="1">
        <v>1679</v>
      </c>
      <c r="M16" s="1">
        <f>M15*0.6</f>
        <v>1699.5000000000002</v>
      </c>
      <c r="N16" s="1">
        <f t="shared" ref="N16:AX16" si="2">N15*0.6</f>
        <v>1869.4500000000005</v>
      </c>
      <c r="O16" s="1">
        <f t="shared" si="2"/>
        <v>2056.3950000000004</v>
      </c>
      <c r="P16" s="1">
        <f t="shared" si="2"/>
        <v>2262.0345000000011</v>
      </c>
      <c r="Q16" s="1">
        <f t="shared" si="2"/>
        <v>2488.2379500000011</v>
      </c>
      <c r="R16" s="1">
        <f t="shared" si="2"/>
        <v>2737.0617450000018</v>
      </c>
      <c r="S16" s="1">
        <f t="shared" si="2"/>
        <v>3010.7679195000023</v>
      </c>
      <c r="T16" s="1">
        <f t="shared" si="2"/>
        <v>3311.8447114500027</v>
      </c>
      <c r="U16" s="1">
        <f t="shared" si="2"/>
        <v>3643.029182595003</v>
      </c>
      <c r="V16" s="1">
        <f t="shared" si="2"/>
        <v>4007.3321008545036</v>
      </c>
      <c r="W16" s="1">
        <f t="shared" si="2"/>
        <v>4408.0653109399545</v>
      </c>
      <c r="X16" s="1">
        <f t="shared" si="2"/>
        <v>4848.8718420339501</v>
      </c>
      <c r="Y16" s="1">
        <f t="shared" si="2"/>
        <v>5333.7590262373451</v>
      </c>
      <c r="Z16" s="1">
        <f t="shared" si="2"/>
        <v>5867.13492886108</v>
      </c>
      <c r="AA16" s="1">
        <f t="shared" si="2"/>
        <v>6453.8484217471887</v>
      </c>
      <c r="AB16" s="1">
        <f t="shared" si="2"/>
        <v>7099.2332639219085</v>
      </c>
      <c r="AC16" s="1">
        <f t="shared" si="2"/>
        <v>7809.1565903141</v>
      </c>
      <c r="AD16" s="1">
        <f t="shared" si="2"/>
        <v>8590.0722493455105</v>
      </c>
      <c r="AE16" s="1">
        <f t="shared" si="2"/>
        <v>9449.0794742800626</v>
      </c>
      <c r="AF16" s="1">
        <f t="shared" si="2"/>
        <v>10393.987421708069</v>
      </c>
      <c r="AG16" s="1">
        <f t="shared" si="2"/>
        <v>11433.386163878879</v>
      </c>
      <c r="AH16" s="1">
        <f t="shared" si="2"/>
        <v>12576.724780266766</v>
      </c>
      <c r="AI16" s="1">
        <f t="shared" si="2"/>
        <v>13834.397258293444</v>
      </c>
      <c r="AJ16" s="1">
        <f t="shared" si="2"/>
        <v>15217.83698412279</v>
      </c>
      <c r="AK16" s="1">
        <f t="shared" si="2"/>
        <v>16739.620682535071</v>
      </c>
      <c r="AL16" s="1">
        <f t="shared" si="2"/>
        <v>18413.582750788581</v>
      </c>
      <c r="AM16" s="1">
        <f t="shared" si="2"/>
        <v>20254.94102586744</v>
      </c>
      <c r="AN16" s="1">
        <f t="shared" si="2"/>
        <v>22280.435128454184</v>
      </c>
      <c r="AO16" s="1">
        <f t="shared" si="2"/>
        <v>24508.478641299607</v>
      </c>
      <c r="AP16" s="1">
        <f t="shared" si="2"/>
        <v>26959.326505429573</v>
      </c>
      <c r="AQ16" s="1">
        <f t="shared" si="2"/>
        <v>29655.25915597253</v>
      </c>
      <c r="AR16" s="1">
        <f t="shared" si="2"/>
        <v>32620.785071569786</v>
      </c>
      <c r="AS16" s="1">
        <f t="shared" si="2"/>
        <v>35882.863578726763</v>
      </c>
      <c r="AT16" s="1">
        <f t="shared" si="2"/>
        <v>39471.149936599446</v>
      </c>
      <c r="AU16" s="1">
        <f t="shared" si="2"/>
        <v>43418.2649302594</v>
      </c>
      <c r="AV16" s="1">
        <f t="shared" si="2"/>
        <v>47760.091423285347</v>
      </c>
      <c r="AW16" s="1">
        <f t="shared" si="2"/>
        <v>52536.10056561388</v>
      </c>
      <c r="AX16" s="1">
        <f t="shared" si="2"/>
        <v>57789.710622175277</v>
      </c>
    </row>
    <row r="17" spans="1:50" x14ac:dyDescent="0.2">
      <c r="B17" t="s">
        <v>23</v>
      </c>
      <c r="C17" s="1">
        <v>286</v>
      </c>
      <c r="D17" s="1">
        <v>234</v>
      </c>
      <c r="E17" s="1">
        <v>192</v>
      </c>
      <c r="F17" s="1">
        <v>172</v>
      </c>
      <c r="G17" s="1">
        <v>156</v>
      </c>
      <c r="H17" s="1">
        <v>188</v>
      </c>
      <c r="I17" s="1">
        <v>193</v>
      </c>
      <c r="J17" s="1">
        <v>183</v>
      </c>
      <c r="K17" s="1">
        <v>167</v>
      </c>
      <c r="L17" s="1">
        <v>182</v>
      </c>
      <c r="M17" s="1">
        <v>190</v>
      </c>
      <c r="N17" s="1">
        <v>190</v>
      </c>
      <c r="O17" s="1">
        <v>190</v>
      </c>
      <c r="P17" s="1">
        <v>190</v>
      </c>
      <c r="Q17" s="1">
        <v>190</v>
      </c>
      <c r="R17" s="1">
        <v>190</v>
      </c>
      <c r="S17" s="1">
        <v>190</v>
      </c>
      <c r="T17" s="1">
        <v>190</v>
      </c>
      <c r="U17" s="1">
        <v>190</v>
      </c>
      <c r="V17" s="1">
        <v>190</v>
      </c>
      <c r="W17" s="1">
        <v>190</v>
      </c>
      <c r="X17" s="1">
        <v>190</v>
      </c>
      <c r="Y17" s="1">
        <v>190</v>
      </c>
      <c r="Z17" s="1">
        <v>190</v>
      </c>
      <c r="AA17" s="1">
        <v>190</v>
      </c>
      <c r="AB17" s="1">
        <v>190</v>
      </c>
      <c r="AC17" s="1">
        <v>190</v>
      </c>
      <c r="AD17" s="1">
        <v>190</v>
      </c>
      <c r="AE17" s="1">
        <v>190</v>
      </c>
      <c r="AF17" s="1">
        <v>190</v>
      </c>
      <c r="AG17" s="1">
        <v>190</v>
      </c>
      <c r="AH17" s="1">
        <v>190</v>
      </c>
      <c r="AI17" s="1">
        <v>190</v>
      </c>
      <c r="AJ17" s="1">
        <v>190</v>
      </c>
      <c r="AK17" s="1">
        <v>190</v>
      </c>
      <c r="AL17" s="1">
        <v>190</v>
      </c>
      <c r="AM17" s="1">
        <v>190</v>
      </c>
      <c r="AN17" s="1">
        <v>190</v>
      </c>
      <c r="AO17" s="1">
        <v>190</v>
      </c>
      <c r="AP17" s="1">
        <v>190</v>
      </c>
      <c r="AQ17" s="1">
        <v>190</v>
      </c>
      <c r="AR17" s="1">
        <v>190</v>
      </c>
      <c r="AS17" s="1">
        <v>190</v>
      </c>
      <c r="AT17" s="1">
        <v>190</v>
      </c>
      <c r="AU17" s="1">
        <v>190</v>
      </c>
      <c r="AV17" s="1">
        <v>190</v>
      </c>
      <c r="AW17" s="1">
        <v>190</v>
      </c>
      <c r="AX17" s="1">
        <v>190</v>
      </c>
    </row>
    <row r="18" spans="1:50" x14ac:dyDescent="0.2">
      <c r="B18" t="s">
        <v>25</v>
      </c>
      <c r="C18" s="1">
        <v>1183</v>
      </c>
      <c r="D18" s="1">
        <v>5198</v>
      </c>
      <c r="E18" s="1">
        <v>2874</v>
      </c>
      <c r="F18" s="1">
        <v>982</v>
      </c>
      <c r="G18" s="1">
        <v>3933</v>
      </c>
      <c r="H18" s="1">
        <v>2282</v>
      </c>
      <c r="I18" s="1">
        <v>1476</v>
      </c>
      <c r="J18" s="1">
        <v>1462</v>
      </c>
      <c r="K18" s="1">
        <v>804</v>
      </c>
      <c r="L18" s="1">
        <v>745</v>
      </c>
      <c r="M18" s="1">
        <v>900</v>
      </c>
      <c r="N18" s="1">
        <v>900</v>
      </c>
      <c r="O18" s="1">
        <v>900</v>
      </c>
      <c r="P18" s="1">
        <v>900</v>
      </c>
      <c r="Q18" s="1">
        <v>900</v>
      </c>
      <c r="R18" s="1">
        <v>900</v>
      </c>
      <c r="S18" s="1">
        <v>900</v>
      </c>
      <c r="T18" s="1">
        <v>900</v>
      </c>
      <c r="U18" s="1">
        <v>900</v>
      </c>
      <c r="V18" s="1">
        <v>900</v>
      </c>
      <c r="W18" s="1">
        <v>900</v>
      </c>
      <c r="X18" s="1">
        <v>900</v>
      </c>
      <c r="Y18" s="1">
        <v>900</v>
      </c>
      <c r="Z18" s="1">
        <v>900</v>
      </c>
      <c r="AA18" s="1">
        <v>900</v>
      </c>
      <c r="AB18" s="1">
        <v>900</v>
      </c>
      <c r="AC18" s="1">
        <v>900</v>
      </c>
      <c r="AD18" s="1">
        <v>900</v>
      </c>
      <c r="AE18" s="1">
        <v>900</v>
      </c>
      <c r="AF18" s="1">
        <v>900</v>
      </c>
      <c r="AG18" s="1">
        <v>900</v>
      </c>
      <c r="AH18" s="1">
        <v>900</v>
      </c>
      <c r="AI18" s="1">
        <v>900</v>
      </c>
      <c r="AJ18" s="1">
        <v>900</v>
      </c>
      <c r="AK18" s="1">
        <v>900</v>
      </c>
      <c r="AL18" s="1">
        <v>900</v>
      </c>
      <c r="AM18" s="1">
        <v>900</v>
      </c>
      <c r="AN18" s="1">
        <v>900</v>
      </c>
      <c r="AO18" s="1">
        <v>900</v>
      </c>
      <c r="AP18" s="1">
        <v>900</v>
      </c>
      <c r="AQ18" s="1">
        <v>900</v>
      </c>
      <c r="AR18" s="1">
        <v>900</v>
      </c>
      <c r="AS18" s="1">
        <v>900</v>
      </c>
      <c r="AT18" s="1">
        <v>900</v>
      </c>
      <c r="AU18" s="1">
        <v>900</v>
      </c>
      <c r="AV18" s="1">
        <v>900</v>
      </c>
      <c r="AW18" s="1">
        <v>900</v>
      </c>
      <c r="AX18" s="1">
        <v>900</v>
      </c>
    </row>
    <row r="19" spans="1:50" x14ac:dyDescent="0.2">
      <c r="A19" s="1"/>
      <c r="B19" s="1" t="s">
        <v>12</v>
      </c>
      <c r="C19" s="1">
        <v>584</v>
      </c>
      <c r="D19" s="1">
        <v>483</v>
      </c>
      <c r="E19" s="1">
        <v>432</v>
      </c>
      <c r="F19" s="1">
        <v>409</v>
      </c>
      <c r="G19" s="1">
        <v>491</v>
      </c>
      <c r="H19" s="1">
        <v>620</v>
      </c>
      <c r="I19" s="1">
        <v>660</v>
      </c>
      <c r="J19" s="1">
        <v>575</v>
      </c>
      <c r="K19" s="1">
        <v>447</v>
      </c>
      <c r="L19" s="1">
        <v>561</v>
      </c>
      <c r="M19" s="1">
        <v>500</v>
      </c>
      <c r="N19" s="1">
        <v>500</v>
      </c>
      <c r="O19" s="1">
        <v>500</v>
      </c>
      <c r="P19" s="1">
        <v>500</v>
      </c>
      <c r="Q19" s="1">
        <v>500</v>
      </c>
      <c r="R19" s="1">
        <v>500</v>
      </c>
      <c r="S19" s="1">
        <v>500</v>
      </c>
      <c r="T19" s="1">
        <v>500</v>
      </c>
      <c r="U19" s="1">
        <v>500</v>
      </c>
      <c r="V19" s="1">
        <v>500</v>
      </c>
      <c r="W19" s="1">
        <v>500</v>
      </c>
      <c r="X19" s="1">
        <v>500</v>
      </c>
      <c r="Y19" s="1">
        <v>500</v>
      </c>
      <c r="Z19" s="1">
        <v>500</v>
      </c>
      <c r="AA19" s="1">
        <v>500</v>
      </c>
      <c r="AB19" s="1">
        <v>500</v>
      </c>
      <c r="AC19" s="1">
        <v>500</v>
      </c>
      <c r="AD19" s="1">
        <v>500</v>
      </c>
      <c r="AE19" s="1">
        <v>500</v>
      </c>
      <c r="AF19" s="1">
        <v>500</v>
      </c>
      <c r="AG19" s="1">
        <v>500</v>
      </c>
      <c r="AH19" s="1">
        <v>500</v>
      </c>
      <c r="AI19" s="1">
        <v>500</v>
      </c>
      <c r="AJ19" s="1">
        <v>500</v>
      </c>
      <c r="AK19" s="1">
        <v>500</v>
      </c>
      <c r="AL19" s="1">
        <v>500</v>
      </c>
      <c r="AM19" s="1">
        <v>500</v>
      </c>
      <c r="AN19" s="1">
        <v>500</v>
      </c>
      <c r="AO19" s="1">
        <v>500</v>
      </c>
      <c r="AP19" s="1">
        <v>500</v>
      </c>
      <c r="AQ19" s="1">
        <v>500</v>
      </c>
      <c r="AR19" s="1">
        <v>500</v>
      </c>
      <c r="AS19" s="1">
        <v>500</v>
      </c>
      <c r="AT19" s="1">
        <v>500</v>
      </c>
      <c r="AU19" s="1">
        <v>500</v>
      </c>
      <c r="AV19" s="1">
        <v>500</v>
      </c>
      <c r="AW19" s="1">
        <v>500</v>
      </c>
      <c r="AX19" s="1">
        <v>500</v>
      </c>
    </row>
    <row r="20" spans="1:50" x14ac:dyDescent="0.2">
      <c r="B20" t="s">
        <v>24</v>
      </c>
      <c r="C20" s="1">
        <v>-32</v>
      </c>
      <c r="D20" s="1">
        <v>-83</v>
      </c>
      <c r="E20" s="1">
        <v>-52</v>
      </c>
      <c r="F20" s="1">
        <v>-188</v>
      </c>
      <c r="G20" s="1">
        <v>37</v>
      </c>
      <c r="H20" s="1">
        <v>-103</v>
      </c>
      <c r="I20" s="1">
        <v>-185</v>
      </c>
      <c r="J20" s="1">
        <v>-528</v>
      </c>
      <c r="K20" s="1">
        <v>-88</v>
      </c>
      <c r="L20" s="1">
        <v>-30</v>
      </c>
      <c r="M20" s="1">
        <v>-120</v>
      </c>
      <c r="N20" s="1">
        <v>-120</v>
      </c>
      <c r="O20" s="1">
        <v>-120</v>
      </c>
      <c r="P20" s="1">
        <v>-120</v>
      </c>
      <c r="Q20" s="1">
        <v>-120</v>
      </c>
      <c r="R20" s="1">
        <v>-120</v>
      </c>
      <c r="S20" s="1">
        <v>-120</v>
      </c>
      <c r="T20" s="1">
        <v>-120</v>
      </c>
      <c r="U20" s="1">
        <v>-120</v>
      </c>
      <c r="V20" s="1">
        <v>-120</v>
      </c>
      <c r="W20" s="1">
        <v>-120</v>
      </c>
      <c r="X20" s="1">
        <v>-120</v>
      </c>
      <c r="Y20" s="1">
        <v>-120</v>
      </c>
      <c r="Z20" s="1">
        <v>-120</v>
      </c>
      <c r="AA20" s="1">
        <v>-120</v>
      </c>
      <c r="AB20" s="1">
        <v>-120</v>
      </c>
      <c r="AC20" s="1">
        <v>-120</v>
      </c>
      <c r="AD20" s="1">
        <v>-120</v>
      </c>
      <c r="AE20" s="1">
        <v>-120</v>
      </c>
      <c r="AF20" s="1">
        <v>-120</v>
      </c>
      <c r="AG20" s="1">
        <v>-120</v>
      </c>
      <c r="AH20" s="1">
        <v>-120</v>
      </c>
      <c r="AI20" s="1">
        <v>-120</v>
      </c>
      <c r="AJ20" s="1">
        <v>-120</v>
      </c>
      <c r="AK20" s="1">
        <v>-120</v>
      </c>
      <c r="AL20" s="1">
        <v>-120</v>
      </c>
      <c r="AM20" s="1">
        <v>-120</v>
      </c>
      <c r="AN20" s="1">
        <v>-120</v>
      </c>
      <c r="AO20" s="1">
        <v>-120</v>
      </c>
      <c r="AP20" s="1">
        <v>-120</v>
      </c>
      <c r="AQ20" s="1">
        <v>-120</v>
      </c>
      <c r="AR20" s="1">
        <v>-120</v>
      </c>
      <c r="AS20" s="1">
        <v>-120</v>
      </c>
      <c r="AT20" s="1">
        <v>-120</v>
      </c>
      <c r="AU20" s="1">
        <v>-120</v>
      </c>
      <c r="AV20" s="1">
        <v>-120</v>
      </c>
      <c r="AW20" s="1">
        <v>-120</v>
      </c>
      <c r="AX20" s="1">
        <v>-120</v>
      </c>
    </row>
    <row r="21" spans="1:50" x14ac:dyDescent="0.2">
      <c r="B21" t="s">
        <v>26</v>
      </c>
      <c r="C21" s="1">
        <v>258</v>
      </c>
      <c r="D21" s="1">
        <v>92</v>
      </c>
      <c r="E21" s="1">
        <v>120</v>
      </c>
      <c r="F21" s="1">
        <v>107</v>
      </c>
      <c r="G21" s="1">
        <v>94</v>
      </c>
      <c r="H21" s="1">
        <v>228</v>
      </c>
      <c r="I21" s="1">
        <v>59</v>
      </c>
      <c r="J21" s="1">
        <v>27</v>
      </c>
      <c r="K21" s="1">
        <v>121</v>
      </c>
      <c r="L21" s="1">
        <v>59</v>
      </c>
      <c r="M21" s="1">
        <v>100</v>
      </c>
      <c r="N21" s="1">
        <v>100</v>
      </c>
      <c r="O21" s="1">
        <v>100</v>
      </c>
      <c r="P21" s="1">
        <v>100</v>
      </c>
      <c r="Q21" s="1">
        <v>100</v>
      </c>
      <c r="R21" s="1">
        <v>100</v>
      </c>
      <c r="S21" s="1">
        <v>100</v>
      </c>
      <c r="T21" s="1">
        <v>100</v>
      </c>
      <c r="U21" s="1">
        <v>100</v>
      </c>
      <c r="V21" s="1">
        <v>100</v>
      </c>
      <c r="W21" s="1">
        <v>100</v>
      </c>
      <c r="X21" s="1">
        <v>100</v>
      </c>
      <c r="Y21" s="1">
        <v>100</v>
      </c>
      <c r="Z21" s="1">
        <v>100</v>
      </c>
      <c r="AA21" s="1">
        <v>100</v>
      </c>
      <c r="AB21" s="1">
        <v>100</v>
      </c>
      <c r="AC21" s="1">
        <v>100</v>
      </c>
      <c r="AD21" s="1">
        <v>100</v>
      </c>
      <c r="AE21" s="1">
        <v>100</v>
      </c>
      <c r="AF21" s="1">
        <v>100</v>
      </c>
      <c r="AG21" s="1">
        <v>100</v>
      </c>
      <c r="AH21" s="1">
        <v>100</v>
      </c>
      <c r="AI21" s="1">
        <v>100</v>
      </c>
      <c r="AJ21" s="1">
        <v>100</v>
      </c>
      <c r="AK21" s="1">
        <v>100</v>
      </c>
      <c r="AL21" s="1">
        <v>100</v>
      </c>
      <c r="AM21" s="1">
        <v>100</v>
      </c>
      <c r="AN21" s="1">
        <v>100</v>
      </c>
      <c r="AO21" s="1">
        <v>100</v>
      </c>
      <c r="AP21" s="1">
        <v>100</v>
      </c>
      <c r="AQ21" s="1">
        <v>100</v>
      </c>
      <c r="AR21" s="1">
        <v>100</v>
      </c>
      <c r="AS21" s="1">
        <v>100</v>
      </c>
      <c r="AT21" s="1">
        <v>100</v>
      </c>
      <c r="AU21" s="1">
        <v>100</v>
      </c>
      <c r="AV21" s="1">
        <v>100</v>
      </c>
      <c r="AW21" s="1">
        <v>100</v>
      </c>
      <c r="AX21" s="1">
        <v>100</v>
      </c>
    </row>
    <row r="22" spans="1:50" x14ac:dyDescent="0.2">
      <c r="B22" t="s">
        <v>27</v>
      </c>
      <c r="C22" s="1">
        <f t="shared" ref="C22:I22" si="3">SUM(C16:C21)</f>
        <v>7842</v>
      </c>
      <c r="D22" s="1">
        <f t="shared" si="3"/>
        <v>11024</v>
      </c>
      <c r="E22" s="1">
        <f t="shared" si="3"/>
        <v>6521</v>
      </c>
      <c r="F22" s="1">
        <f t="shared" si="3"/>
        <v>3383</v>
      </c>
      <c r="G22" s="1">
        <f t="shared" si="3"/>
        <v>6100</v>
      </c>
      <c r="H22" s="1">
        <f t="shared" si="3"/>
        <v>5014</v>
      </c>
      <c r="I22" s="1">
        <f t="shared" si="3"/>
        <v>4343</v>
      </c>
      <c r="J22" s="1">
        <f>SUM(J16:J21)</f>
        <v>3719</v>
      </c>
      <c r="K22" s="1">
        <f>SUM(K16:K21)</f>
        <v>3130</v>
      </c>
      <c r="L22" s="1">
        <f>SUM(L16:L21)</f>
        <v>3196</v>
      </c>
      <c r="M22" s="1">
        <f t="shared" ref="M22:AW22" si="4">SUM(M16:M21)</f>
        <v>3269.5</v>
      </c>
      <c r="N22" s="1">
        <f t="shared" si="4"/>
        <v>3439.4500000000007</v>
      </c>
      <c r="O22" s="1">
        <f t="shared" si="4"/>
        <v>3626.3950000000004</v>
      </c>
      <c r="P22" s="1">
        <f t="shared" si="4"/>
        <v>3832.0345000000011</v>
      </c>
      <c r="Q22" s="1">
        <f t="shared" si="4"/>
        <v>4058.2379500000011</v>
      </c>
      <c r="R22" s="1">
        <f t="shared" si="4"/>
        <v>4307.0617450000018</v>
      </c>
      <c r="S22" s="1">
        <f t="shared" si="4"/>
        <v>4580.7679195000019</v>
      </c>
      <c r="T22" s="1">
        <f t="shared" si="4"/>
        <v>4881.8447114500032</v>
      </c>
      <c r="U22" s="1">
        <f t="shared" si="4"/>
        <v>5213.0291825950026</v>
      </c>
      <c r="V22" s="1">
        <f t="shared" si="4"/>
        <v>5577.3321008545036</v>
      </c>
      <c r="W22" s="1">
        <f t="shared" si="4"/>
        <v>5978.0653109399545</v>
      </c>
      <c r="X22" s="1">
        <f t="shared" si="4"/>
        <v>6418.8718420339501</v>
      </c>
      <c r="Y22" s="1">
        <f t="shared" si="4"/>
        <v>6903.7590262373451</v>
      </c>
      <c r="Z22" s="1">
        <f t="shared" si="4"/>
        <v>7437.13492886108</v>
      </c>
      <c r="AA22" s="1">
        <f t="shared" si="4"/>
        <v>8023.8484217471887</v>
      </c>
      <c r="AB22" s="1">
        <f t="shared" si="4"/>
        <v>8669.2332639219094</v>
      </c>
      <c r="AC22" s="1">
        <f t="shared" si="4"/>
        <v>9379.1565903141</v>
      </c>
      <c r="AD22" s="1">
        <f t="shared" si="4"/>
        <v>10160.07224934551</v>
      </c>
      <c r="AE22" s="1">
        <f t="shared" si="4"/>
        <v>11019.079474280063</v>
      </c>
      <c r="AF22" s="1">
        <f t="shared" si="4"/>
        <v>11963.987421708069</v>
      </c>
      <c r="AG22" s="1">
        <f t="shared" si="4"/>
        <v>13003.386163878879</v>
      </c>
      <c r="AH22" s="1">
        <f t="shared" si="4"/>
        <v>14146.724780266766</v>
      </c>
      <c r="AI22" s="1">
        <f t="shared" si="4"/>
        <v>15404.397258293444</v>
      </c>
      <c r="AJ22" s="1">
        <f t="shared" si="4"/>
        <v>16787.83698412279</v>
      </c>
      <c r="AK22" s="1">
        <f t="shared" si="4"/>
        <v>18309.620682535071</v>
      </c>
      <c r="AL22" s="1">
        <f t="shared" si="4"/>
        <v>19983.582750788581</v>
      </c>
      <c r="AM22" s="1">
        <f t="shared" si="4"/>
        <v>21824.94102586744</v>
      </c>
      <c r="AN22" s="1">
        <f t="shared" si="4"/>
        <v>23850.435128454184</v>
      </c>
      <c r="AO22" s="1">
        <f t="shared" si="4"/>
        <v>26078.478641299607</v>
      </c>
      <c r="AP22" s="1">
        <f t="shared" si="4"/>
        <v>28529.326505429573</v>
      </c>
      <c r="AQ22" s="1">
        <f t="shared" si="4"/>
        <v>31225.25915597253</v>
      </c>
      <c r="AR22" s="1">
        <f t="shared" si="4"/>
        <v>34190.785071569786</v>
      </c>
      <c r="AS22" s="1">
        <f t="shared" si="4"/>
        <v>37452.863578726763</v>
      </c>
      <c r="AT22" s="1">
        <f t="shared" si="4"/>
        <v>41041.149936599446</v>
      </c>
      <c r="AU22" s="1">
        <f t="shared" si="4"/>
        <v>44988.2649302594</v>
      </c>
      <c r="AV22" s="1">
        <f t="shared" si="4"/>
        <v>49330.091423285347</v>
      </c>
      <c r="AW22" s="1">
        <f t="shared" si="4"/>
        <v>54106.10056561388</v>
      </c>
      <c r="AX22" s="1">
        <f>SUM(AX16:AX21)</f>
        <v>59359.710622175277</v>
      </c>
    </row>
    <row r="23" spans="1:50" x14ac:dyDescent="0.2">
      <c r="B23" t="s">
        <v>19</v>
      </c>
      <c r="C23" s="1">
        <f t="shared" ref="C23:J23" si="5">C15-C22</f>
        <v>1407</v>
      </c>
      <c r="D23" s="1">
        <f t="shared" si="5"/>
        <v>-1839</v>
      </c>
      <c r="E23" s="1">
        <f t="shared" si="5"/>
        <v>865</v>
      </c>
      <c r="F23" s="1">
        <f t="shared" si="5"/>
        <v>778</v>
      </c>
      <c r="G23" s="1">
        <f t="shared" si="5"/>
        <v>-3127</v>
      </c>
      <c r="H23" s="1">
        <f t="shared" si="5"/>
        <v>-1996</v>
      </c>
      <c r="I23" s="1">
        <f t="shared" si="5"/>
        <v>-1255</v>
      </c>
      <c r="J23" s="1">
        <f t="shared" si="5"/>
        <v>-567</v>
      </c>
      <c r="K23" s="1">
        <f>K15-K22</f>
        <v>-574</v>
      </c>
      <c r="L23" s="1">
        <f>L15-L22</f>
        <v>-621</v>
      </c>
      <c r="M23" s="1">
        <f t="shared" ref="M23:AW23" si="6">M15-M22</f>
        <v>-436.99999999999955</v>
      </c>
      <c r="N23" s="1">
        <f t="shared" si="6"/>
        <v>-323.69999999999982</v>
      </c>
      <c r="O23" s="1">
        <f t="shared" si="6"/>
        <v>-199.06999999999925</v>
      </c>
      <c r="P23" s="1">
        <f t="shared" si="6"/>
        <v>-61.976999999999407</v>
      </c>
      <c r="Q23" s="1">
        <f t="shared" si="6"/>
        <v>88.82530000000088</v>
      </c>
      <c r="R23" s="1">
        <f t="shared" si="6"/>
        <v>254.7078300000012</v>
      </c>
      <c r="S23" s="1">
        <f t="shared" si="6"/>
        <v>437.17861300000186</v>
      </c>
      <c r="T23" s="1">
        <f t="shared" si="6"/>
        <v>637.8964743000015</v>
      </c>
      <c r="U23" s="1">
        <f t="shared" si="6"/>
        <v>858.68612173000292</v>
      </c>
      <c r="V23" s="1">
        <f t="shared" si="6"/>
        <v>1101.5547339030027</v>
      </c>
      <c r="W23" s="1">
        <f t="shared" si="6"/>
        <v>1368.710207293303</v>
      </c>
      <c r="X23" s="1">
        <f t="shared" si="6"/>
        <v>1662.5812280226337</v>
      </c>
      <c r="Y23" s="1">
        <f t="shared" si="6"/>
        <v>1985.8393508248973</v>
      </c>
      <c r="Z23" s="1">
        <f t="shared" si="6"/>
        <v>2341.4232859073873</v>
      </c>
      <c r="AA23" s="1">
        <f t="shared" si="6"/>
        <v>2732.5656144981258</v>
      </c>
      <c r="AB23" s="1">
        <f t="shared" si="6"/>
        <v>3162.8221759479384</v>
      </c>
      <c r="AC23" s="1">
        <f t="shared" si="6"/>
        <v>3636.1043935427333</v>
      </c>
      <c r="AD23" s="1">
        <f t="shared" si="6"/>
        <v>4156.714832897007</v>
      </c>
      <c r="AE23" s="1">
        <f t="shared" si="6"/>
        <v>4729.3863161867084</v>
      </c>
      <c r="AF23" s="1">
        <f t="shared" si="6"/>
        <v>5359.3249478053804</v>
      </c>
      <c r="AG23" s="1">
        <f t="shared" si="6"/>
        <v>6052.2574425859184</v>
      </c>
      <c r="AH23" s="1">
        <f t="shared" si="6"/>
        <v>6814.4831868445108</v>
      </c>
      <c r="AI23" s="1">
        <f t="shared" si="6"/>
        <v>7652.9315055289626</v>
      </c>
      <c r="AJ23" s="1">
        <f t="shared" si="6"/>
        <v>8575.2246560818603</v>
      </c>
      <c r="AK23" s="1">
        <f t="shared" si="6"/>
        <v>9589.7471216900485</v>
      </c>
      <c r="AL23" s="1">
        <f t="shared" si="6"/>
        <v>10705.721833859054</v>
      </c>
      <c r="AM23" s="1">
        <f t="shared" si="6"/>
        <v>11933.29401724496</v>
      </c>
      <c r="AN23" s="1">
        <f t="shared" si="6"/>
        <v>13283.623418969459</v>
      </c>
      <c r="AO23" s="1">
        <f t="shared" si="6"/>
        <v>14768.985760866406</v>
      </c>
      <c r="AP23" s="1">
        <f t="shared" si="6"/>
        <v>16402.884336953048</v>
      </c>
      <c r="AQ23" s="1">
        <f t="shared" si="6"/>
        <v>18200.172770648354</v>
      </c>
      <c r="AR23" s="1">
        <f t="shared" si="6"/>
        <v>20177.190047713193</v>
      </c>
      <c r="AS23" s="1">
        <f t="shared" si="6"/>
        <v>22351.909052484516</v>
      </c>
      <c r="AT23" s="1">
        <f t="shared" si="6"/>
        <v>24744.099957732971</v>
      </c>
      <c r="AU23" s="1">
        <f t="shared" si="6"/>
        <v>27375.509953506269</v>
      </c>
      <c r="AV23" s="1">
        <f t="shared" si="6"/>
        <v>30270.060948856895</v>
      </c>
      <c r="AW23" s="1">
        <f t="shared" si="6"/>
        <v>33454.067043742594</v>
      </c>
      <c r="AX23" s="1">
        <f>AX15-AX22</f>
        <v>36956.473748116856</v>
      </c>
    </row>
    <row r="25" spans="1:50" x14ac:dyDescent="0.2">
      <c r="B25" s="7" t="s">
        <v>14</v>
      </c>
      <c r="C25" s="7">
        <v>7.53</v>
      </c>
      <c r="D25" s="7">
        <v>-103.27</v>
      </c>
      <c r="E25" s="7">
        <v>4.33</v>
      </c>
      <c r="F25" s="7">
        <v>4.72</v>
      </c>
      <c r="G25" s="7">
        <v>-4.76</v>
      </c>
      <c r="H25" s="7">
        <v>-31.74</v>
      </c>
      <c r="I25" s="7">
        <v>34.869999999999997</v>
      </c>
      <c r="J25" s="7">
        <v>9.4</v>
      </c>
      <c r="K25" s="7">
        <v>10.54</v>
      </c>
      <c r="L25" s="7">
        <v>13.14</v>
      </c>
    </row>
    <row r="28" spans="1:50" x14ac:dyDescent="0.2">
      <c r="N28" s="1" t="s">
        <v>22</v>
      </c>
      <c r="O28" s="8">
        <v>1.1000000000000001</v>
      </c>
    </row>
    <row r="29" spans="1:50" x14ac:dyDescent="0.2">
      <c r="B29" t="s">
        <v>3</v>
      </c>
      <c r="C29" s="1">
        <v>3243</v>
      </c>
      <c r="D29" s="1">
        <v>2749</v>
      </c>
      <c r="E29" s="1">
        <v>2679</v>
      </c>
      <c r="F29" s="1">
        <v>3518</v>
      </c>
      <c r="G29" s="1">
        <v>2985</v>
      </c>
      <c r="H29" s="1">
        <v>2711</v>
      </c>
      <c r="I29" s="1">
        <v>2348</v>
      </c>
      <c r="J29" s="1">
        <v>1560</v>
      </c>
      <c r="K29" s="1">
        <v>1412</v>
      </c>
      <c r="L29" s="1">
        <v>991</v>
      </c>
      <c r="N29" s="1" t="s">
        <v>15</v>
      </c>
      <c r="O29" s="8">
        <v>0.1</v>
      </c>
    </row>
    <row r="30" spans="1:50" x14ac:dyDescent="0.2">
      <c r="N30" s="1" t="s">
        <v>16</v>
      </c>
    </row>
    <row r="31" spans="1:50" x14ac:dyDescent="0.2">
      <c r="N31" s="1" t="s">
        <v>17</v>
      </c>
      <c r="O31" s="1">
        <f>NPV(O29,M23:AX23)+(Main!K6/1000000)-(Main!K7/1000000)</f>
        <v>17914.737350106992</v>
      </c>
    </row>
    <row r="32" spans="1:50" x14ac:dyDescent="0.2">
      <c r="N32" s="1" t="s">
        <v>18</v>
      </c>
      <c r="O32" s="1">
        <f>O31/(Main!K4/1000000)</f>
        <v>24.478771272155036</v>
      </c>
    </row>
    <row r="33" spans="2:12" x14ac:dyDescent="0.2">
      <c r="B33" t="s">
        <v>20</v>
      </c>
      <c r="D33" s="8">
        <f t="shared" ref="D33:J33" si="7">D15/C15-1</f>
        <v>-6.9196669910260855E-3</v>
      </c>
      <c r="E33" s="8">
        <f t="shared" si="7"/>
        <v>-0.1958628198149156</v>
      </c>
      <c r="F33" s="8">
        <f t="shared" si="7"/>
        <v>-0.43663688058489036</v>
      </c>
      <c r="G33" s="8">
        <f t="shared" si="7"/>
        <v>-0.28550829127613553</v>
      </c>
      <c r="H33" s="8">
        <f t="shared" si="7"/>
        <v>1.5136226034308864E-2</v>
      </c>
      <c r="I33" s="8">
        <f t="shared" si="7"/>
        <v>2.3194168323392939E-2</v>
      </c>
      <c r="J33" s="8">
        <f t="shared" si="7"/>
        <v>2.0725388601036343E-2</v>
      </c>
      <c r="K33" s="8">
        <f>K15/J15-1</f>
        <v>-0.18908629441624369</v>
      </c>
      <c r="L33" s="8">
        <f>L15/K15-1</f>
        <v>7.4334898278560768E-3</v>
      </c>
    </row>
    <row r="34" spans="2:12" x14ac:dyDescent="0.2">
      <c r="B34" t="s">
        <v>28</v>
      </c>
      <c r="D34" s="8">
        <f t="shared" ref="D34:K34" si="8">D23/C23-1</f>
        <v>-2.3070362473347545</v>
      </c>
      <c r="E34" s="8">
        <f t="shared" si="8"/>
        <v>-1.4703643284393693</v>
      </c>
      <c r="F34" s="8">
        <f t="shared" si="8"/>
        <v>-0.10057803468208093</v>
      </c>
      <c r="G34" s="8">
        <f t="shared" si="8"/>
        <v>-5.0192802056555266</v>
      </c>
      <c r="H34" s="8">
        <f t="shared" si="8"/>
        <v>-0.36168851934761748</v>
      </c>
      <c r="I34" s="8">
        <f t="shared" si="8"/>
        <v>-0.37124248496993983</v>
      </c>
      <c r="J34" s="8">
        <f t="shared" si="8"/>
        <v>-0.54820717131474106</v>
      </c>
      <c r="K34" s="8">
        <f t="shared" si="8"/>
        <v>1.2345679012345734E-2</v>
      </c>
      <c r="L34" s="8">
        <f>L23/K23-1</f>
        <v>8.1881533101045401E-2</v>
      </c>
    </row>
    <row r="36" spans="2:12" x14ac:dyDescent="0.2">
      <c r="C36" s="8">
        <f t="shared" ref="C36:K36" si="9">C16/C15</f>
        <v>0.60147042923559302</v>
      </c>
      <c r="D36" s="8">
        <f t="shared" si="9"/>
        <v>0.55525313010342947</v>
      </c>
      <c r="E36" s="8">
        <f t="shared" si="9"/>
        <v>0.4000812347684809</v>
      </c>
      <c r="F36" s="8">
        <f t="shared" si="9"/>
        <v>0.45686133141071855</v>
      </c>
      <c r="G36" s="8">
        <f t="shared" si="9"/>
        <v>0.467204843592331</v>
      </c>
      <c r="H36" s="8">
        <f t="shared" si="9"/>
        <v>0.59609012591119948</v>
      </c>
      <c r="I36" s="8">
        <f t="shared" si="9"/>
        <v>0.69300518134715028</v>
      </c>
      <c r="J36" s="8">
        <f t="shared" si="9"/>
        <v>0.63451776649746194</v>
      </c>
      <c r="K36" s="8">
        <f t="shared" si="9"/>
        <v>0.65688575899843504</v>
      </c>
      <c r="L36" s="8">
        <f>L16/L15</f>
        <v>0.65203883495145631</v>
      </c>
    </row>
  </sheetData>
  <hyperlinks>
    <hyperlink ref="A1" location="Main!A1" display="Main" xr:uid="{F088E203-3842-3746-B3E1-5859FF81492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2023-03-26T16:30:53Z</dcterms:created>
  <dcterms:modified xsi:type="dcterms:W3CDTF">2023-03-28T23:53:55Z</dcterms:modified>
</cp:coreProperties>
</file>