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637A0304-9D7C-324F-A5A0-3252054C5E87}" xr6:coauthVersionLast="47" xr6:coauthVersionMax="47" xr10:uidLastSave="{00000000-0000-0000-0000-000000000000}"/>
  <bookViews>
    <workbookView xWindow="2760" yWindow="2020" windowWidth="30040" windowHeight="15920" activeTab="1" xr2:uid="{694E65D2-A90B-FA41-B453-CFEB63AD28E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7" i="2" l="1"/>
  <c r="G22" i="2"/>
  <c r="G15" i="2"/>
  <c r="G5" i="2"/>
  <c r="G30" i="2" s="1"/>
  <c r="C22" i="2"/>
  <c r="C15" i="2"/>
  <c r="C5" i="2"/>
  <c r="E5" i="2"/>
  <c r="E22" i="2"/>
  <c r="E15" i="2"/>
  <c r="F36" i="2"/>
  <c r="F39" i="2" s="1"/>
  <c r="J36" i="2"/>
  <c r="J39" i="2" s="1"/>
  <c r="G16" i="2" l="1"/>
  <c r="G23" i="2" s="1"/>
  <c r="G25" i="2" s="1"/>
  <c r="G27" i="2" s="1"/>
  <c r="C16" i="2"/>
  <c r="E16" i="2"/>
  <c r="E23" i="2" s="1"/>
  <c r="E25" i="2" s="1"/>
  <c r="E27" i="2" s="1"/>
  <c r="H22" i="2"/>
  <c r="H15" i="2"/>
  <c r="H5" i="2"/>
  <c r="H16" i="2" s="1"/>
  <c r="H23" i="2" s="1"/>
  <c r="H25" i="2" s="1"/>
  <c r="I22" i="2"/>
  <c r="I5" i="2"/>
  <c r="I30" i="2" s="1"/>
  <c r="F22" i="2"/>
  <c r="F15" i="2"/>
  <c r="F5" i="2"/>
  <c r="C23" i="2" l="1"/>
  <c r="C25" i="2" s="1"/>
  <c r="F16" i="2"/>
  <c r="F23" i="2" s="1"/>
  <c r="F25" i="2" s="1"/>
  <c r="J22" i="2" l="1"/>
  <c r="J15" i="2"/>
  <c r="J5" i="2"/>
  <c r="J30" i="2" s="1"/>
  <c r="G5" i="1" a="1"/>
  <c r="G5" i="1" s="1"/>
  <c r="G7" i="1" a="1"/>
  <c r="G7" i="1" s="1"/>
  <c r="G6" i="1" a="1"/>
  <c r="G6" i="1" s="1"/>
  <c r="G13" i="1" a="1"/>
  <c r="G13" i="1" s="1"/>
  <c r="G15" i="1" s="1"/>
  <c r="G27" i="1" l="1"/>
  <c r="G18" i="1"/>
  <c r="J16" i="2"/>
  <c r="J23" i="2" s="1"/>
  <c r="J25" i="2" s="1"/>
  <c r="J27" i="2" s="1"/>
  <c r="G19" i="1" l="1"/>
  <c r="G22" i="1"/>
  <c r="I15" i="2"/>
  <c r="I16" i="2" s="1"/>
  <c r="I23" i="2" s="1"/>
  <c r="I25" i="2" s="1"/>
  <c r="I2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<sst xmlns="http://schemas.openxmlformats.org/spreadsheetml/2006/main" count="60" uniqueCount="51">
  <si>
    <t>P</t>
  </si>
  <si>
    <t>S/O</t>
  </si>
  <si>
    <t>MC</t>
  </si>
  <si>
    <t>Cash</t>
  </si>
  <si>
    <t>Debt</t>
  </si>
  <si>
    <t>EV</t>
  </si>
  <si>
    <t>Company Name</t>
  </si>
  <si>
    <t>Ticker</t>
  </si>
  <si>
    <t>Stock Exchange</t>
  </si>
  <si>
    <t>Fiscal Year Ending</t>
  </si>
  <si>
    <t>Moody's</t>
  </si>
  <si>
    <t>S&amp;P Rating</t>
  </si>
  <si>
    <t>General Info</t>
  </si>
  <si>
    <t>Select Market Data</t>
  </si>
  <si>
    <t>Net Sales</t>
  </si>
  <si>
    <t xml:space="preserve">Net Sales to related parties </t>
  </si>
  <si>
    <t>CoS</t>
  </si>
  <si>
    <t>SG&amp;A</t>
  </si>
  <si>
    <t>Earnings from Investees</t>
  </si>
  <si>
    <t>Asset Impairment Charges</t>
  </si>
  <si>
    <t>Gain on Equity Investee Transactions</t>
  </si>
  <si>
    <t>-</t>
  </si>
  <si>
    <t>Restructuring and Other Charges</t>
  </si>
  <si>
    <t>Net gain on Sale of Assets</t>
  </si>
  <si>
    <t>Other Gains, net</t>
  </si>
  <si>
    <t>Operating Expenses</t>
  </si>
  <si>
    <t>EBIT</t>
  </si>
  <si>
    <t>Interest Expense</t>
  </si>
  <si>
    <t>Interest Income</t>
  </si>
  <si>
    <t>Loss on Debt Extinguishment</t>
  </si>
  <si>
    <t>Other Financial Costs</t>
  </si>
  <si>
    <t>Net Periodic Benefit Income</t>
  </si>
  <si>
    <t>EBITDA</t>
  </si>
  <si>
    <t>Income Tax Expense</t>
  </si>
  <si>
    <t>Net Earnings</t>
  </si>
  <si>
    <t>Total</t>
  </si>
  <si>
    <t>Revenue Y/Y</t>
  </si>
  <si>
    <t>EV / Share</t>
  </si>
  <si>
    <t>EPS</t>
  </si>
  <si>
    <t>Shares</t>
  </si>
  <si>
    <t>Main</t>
  </si>
  <si>
    <t>Receivables</t>
  </si>
  <si>
    <t>Inventories</t>
  </si>
  <si>
    <t>Other</t>
  </si>
  <si>
    <t>Current Assets</t>
  </si>
  <si>
    <t>Trading Multiples</t>
  </si>
  <si>
    <t>EV/EBIT</t>
  </si>
  <si>
    <t>Credit Statistics</t>
  </si>
  <si>
    <t>Debt/MC</t>
  </si>
  <si>
    <t>Net Interest &amp; Other Financial Costs</t>
  </si>
  <si>
    <t>Depreciation, Depletion &amp; Amortization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</si>
</sst>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12"/>
      <color theme="1"/>
      <name val="Calibri"/>
      <family val="2"/>
      <scheme val="minor"/>
    </font>
    <font>
      <sz val="12"/>
      <color theme="1"/>
      <name val="Calibri"/>
      <family val="2"/>
      <scheme val="minor"/>
    </font>
    <font>
      <b/>
      <sz val="12"/>
      <color theme="1"/>
      <name val="Calibri"/>
      <family val="2"/>
      <scheme val="minor"/>
    </font>
    <font>
      <sz val="12"/>
      <color rgb="FF000000"/>
      <name val="Arial"/>
      <family val="2"/>
    </font>
    <font>
      <sz val="16"/>
      <color rgb="FF212529"/>
      <name val="Helvetica Neue"/>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3" fontId="0" fillId="0" borderId="0" xfId="0" applyNumberFormat="1"/>
    <xf numFmtId="3" fontId="0" fillId="0" borderId="0" xfId="0" applyNumberFormat="1" applyAlignment="1">
      <alignment horizontal="left" vertical="center"/>
    </xf>
    <xf numFmtId="3" fontId="2" fillId="0" borderId="0" xfId="0" applyNumberFormat="1" applyFont="1"/>
    <xf numFmtId="3" fontId="0" fillId="0" borderId="0" xfId="0" applyNumberFormat="1" applyAlignment="1">
      <alignment horizontal="right"/>
    </xf>
    <xf numFmtId="4" fontId="0" fillId="0" borderId="0" xfId="0" applyNumberFormat="1" applyAlignment="1">
      <alignment horizontal="right"/>
    </xf>
    <xf numFmtId="4" fontId="0" fillId="0" borderId="0" xfId="0" applyNumberFormat="1"/>
    <xf numFmtId="3" fontId="0" fillId="0" borderId="0" xfId="0" applyNumberFormat="1" applyAlignment="1"/>
    <xf numFmtId="10" fontId="0" fillId="0" borderId="0" xfId="1" applyNumberFormat="1" applyFont="1"/>
    <xf numFmtId="3" fontId="0" fillId="0" borderId="0" xfId="0" applyNumberFormat="1" applyAlignment="1">
      <alignment horizontal="center" vertical="center"/>
    </xf>
    <xf numFmtId="3" fontId="0" fillId="0" borderId="0" xfId="0" applyNumberFormat="1" applyAlignment="1">
      <alignment vertical="center"/>
    </xf>
    <xf numFmtId="14" fontId="0" fillId="0" borderId="0" xfId="0" applyNumberFormat="1" applyAlignment="1">
      <alignment vertical="center"/>
    </xf>
    <xf numFmtId="3" fontId="5" fillId="0" borderId="0" xfId="0" applyNumberFormat="1" applyFont="1" applyAlignment="1">
      <alignment vertical="center"/>
    </xf>
    <xf numFmtId="0" fontId="3" fillId="0" borderId="0" xfId="0" applyFont="1" applyAlignment="1">
      <alignment vertical="center"/>
    </xf>
    <xf numFmtId="3" fontId="0" fillId="0" borderId="0" xfId="0" applyNumberFormat="1" applyAlignment="1">
      <alignment horizontal="right" vertical="center"/>
    </xf>
    <xf numFmtId="0" fontId="0" fillId="0" borderId="0" xfId="0" applyAlignment="1">
      <alignment vertical="center"/>
    </xf>
    <xf numFmtId="0" fontId="4" fillId="0" borderId="0" xfId="0" applyFont="1" applyAlignment="1">
      <alignment vertical="center"/>
    </xf>
    <xf numFmtId="3" fontId="2" fillId="0" borderId="0" xfId="0" applyNumberFormat="1" applyFont="1" applyAlignment="1">
      <alignment vertical="center"/>
    </xf>
    <xf numFmtId="4" fontId="2" fillId="0" borderId="0" xfId="0" applyNumberFormat="1" applyFont="1" applyAlignment="1">
      <alignment vertical="center" wrapText="1"/>
    </xf>
    <xf numFmtId="4" fontId="0" fillId="0" borderId="0" xfId="0" applyNumberFormat="1" applyAlignment="1">
      <alignment vertical="center"/>
    </xf>
    <xf numFmtId="164" fontId="0" fillId="0" borderId="0" xfId="0" applyNumberFormat="1" applyAlignment="1">
      <alignment vertical="center"/>
    </xf>
    <xf numFmtId="9" fontId="0" fillId="0" borderId="0" xfId="1" applyFont="1" applyAlignment="1">
      <alignment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10</xdr:col>
      <xdr:colOff>101600</xdr:colOff>
      <xdr:row>0</xdr:row>
      <xdr:rowOff>0</xdr:rowOff>
    </xdr:from>
    <xdr:to>
      <xdr:col>10</xdr:col>
      <xdr:colOff>101600</xdr:colOff>
      <xdr:row>48</xdr:row>
      <xdr:rowOff>177800</xdr:rowOff>
    </xdr:to>
    <xdr:cxnSp macro="">
      <xdr:nvCxnSpPr>
        <xdr:cNvPr id="5" name="Straight Connector 4">
          <a:extLst>
            <a:ext uri="{FF2B5EF4-FFF2-40B4-BE49-F238E27FC236}">
              <a16:creationId xmlns:a16="http://schemas.microsoft.com/office/drawing/2014/main" id="{E2D62B90-B554-89A9-5E7E-DF508988677E}"/>
            </a:ext>
          </a:extLst>
        </xdr:cNvPr>
        <xdr:cNvCxnSpPr/>
      </xdr:nvCxnSpPr>
      <xdr:spPr>
        <a:xfrm>
          <a:off x="11747500" y="0"/>
          <a:ext cx="0" cy="9982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https://www.bing.com/financeapi/forcetrigger?t=a265bh&amp;q=XNYS%3aX&amp;form=skydnc</v>
    <v>Learn more on Bing</v>
  </rv>
  <rv s="1">
    <v>0</v>
    <v>UNITED STATES STEEL CORPORATION (XNYS:X)</v>
    <v>2</v>
    <v>3</v>
    <v>Finance</v>
    <v>4</v>
    <v>en-GB</v>
    <v>a265bh</v>
    <v>268435456</v>
    <v>1</v>
    <v>Powered by Refinitiv</v>
    <v>39.249899999999997</v>
    <v>16.41</v>
    <v>2.1604999999999999</v>
    <v>0.28999999999999998</v>
    <v>1.2404E-2</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It operates through four segments: North American Flat-Rolled (Flat-Rolled), Mini Mill, U.S. Steel Europe (USSE); and Tubular Products (Tubular). The Company owns approximately 45,000 acres of real estate assets, either held for development or managed, in Alabama, Illinois, Michigan, Minnesota and Pennsylvania. It performs a range of applied research, development, and technical support functions at facilities in Pennsylvania, Michigan, Texas and Slovakia. It serves customers primarily in the automotive, construction, consumer, electrical, industrial equipment, distribution and energy markets.</v>
    <v>24540</v>
    <v>New York Stock Exchange</v>
    <v>XNYS</v>
    <v>XNYS</v>
    <v>ROOM 1500, 600 GRANT ST, PITTSBURGH, PA, 15219-2800 US</v>
    <v>23.83</v>
    <v>Metals &amp; Mining</v>
    <v>Stock</v>
    <v>44791.999878923438</v>
    <v>0</v>
    <v>23.35</v>
    <v>5615163090</v>
    <v>UNITED STATES STEEL CORPORATION</v>
    <v>UNITED STATES STEEL CORPORATION</v>
    <v>23.605</v>
    <v>1.3809</v>
    <v>23.38</v>
    <v>23.67</v>
    <v>237227000</v>
    <v>X</v>
    <v>UNITED STATES STEEL CORPORATION (XNYS:X)</v>
    <v>1513</v>
    <v>10483576</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A9747-81C1-EF42-9FCF-41258BD798B9}">
  <dimension ref="A1:I27"/>
  <sheetViews>
    <sheetView workbookViewId="0">
      <selection activeCell="D3" sqref="D3"/>
    </sheetView>
  </sheetViews>
  <sheetFormatPr baseColWidth="10" defaultRowHeight="16" x14ac:dyDescent="0.2"/>
  <cols>
    <col min="1" max="6" width="10.83203125" style="1"/>
    <col min="7" max="7" width="12.6640625" style="1" bestFit="1" customWidth="1"/>
    <col min="8" max="16384" width="10.83203125" style="1"/>
  </cols>
  <sheetData>
    <row r="1" spans="1:7" x14ac:dyDescent="0.2">
      <c r="A1" s="2" t="e" vm="1">
        <v>#VALUE!</v>
      </c>
      <c r="B1" s="7"/>
    </row>
    <row r="4" spans="1:7" x14ac:dyDescent="0.2">
      <c r="C4" s="3" t="s">
        <v>12</v>
      </c>
    </row>
    <row r="5" spans="1:7" x14ac:dyDescent="0.2">
      <c r="C5" s="1" t="s">
        <v>6</v>
      </c>
      <c r="G5" s="4" t="str" cm="1">
        <f t="array" ref="G5">_FV(A1,"Name")</f>
        <v>UNITED STATES STEEL CORPORATION</v>
      </c>
    </row>
    <row r="6" spans="1:7" x14ac:dyDescent="0.2">
      <c r="C6" s="1" t="s">
        <v>7</v>
      </c>
      <c r="G6" s="4" t="str" cm="1">
        <f t="array" ref="G6">_FV(A1,"Ticker symbol",TRUE)</f>
        <v>X</v>
      </c>
    </row>
    <row r="7" spans="1:7" x14ac:dyDescent="0.2">
      <c r="C7" s="1" t="s">
        <v>8</v>
      </c>
      <c r="G7" s="4" t="str" cm="1">
        <f t="array" ref="G7">_FV(A1,"Exchange")</f>
        <v>New York Stock Exchange</v>
      </c>
    </row>
    <row r="8" spans="1:7" x14ac:dyDescent="0.2">
      <c r="C8" s="1" t="s">
        <v>9</v>
      </c>
    </row>
    <row r="9" spans="1:7" x14ac:dyDescent="0.2">
      <c r="C9" s="1" t="s">
        <v>10</v>
      </c>
    </row>
    <row r="10" spans="1:7" x14ac:dyDescent="0.2">
      <c r="C10" s="1" t="s">
        <v>11</v>
      </c>
    </row>
    <row r="12" spans="1:7" x14ac:dyDescent="0.2">
      <c r="C12" s="3" t="s">
        <v>13</v>
      </c>
    </row>
    <row r="13" spans="1:7" x14ac:dyDescent="0.2">
      <c r="C13" s="1" t="s">
        <v>0</v>
      </c>
      <c r="G13" s="5" cm="1">
        <f t="array" ref="G13">_FV(A1,"Price")</f>
        <v>23.67</v>
      </c>
    </row>
    <row r="14" spans="1:7" x14ac:dyDescent="0.2">
      <c r="C14" s="1" t="s">
        <v>1</v>
      </c>
      <c r="G14" s="1">
        <v>237226996</v>
      </c>
    </row>
    <row r="15" spans="1:7" x14ac:dyDescent="0.2">
      <c r="C15" s="1" t="s">
        <v>2</v>
      </c>
      <c r="G15" s="1">
        <f>G13*G14</f>
        <v>5615162995.3200006</v>
      </c>
    </row>
    <row r="16" spans="1:7" x14ac:dyDescent="0.2">
      <c r="C16" s="1" t="s">
        <v>3</v>
      </c>
      <c r="G16" s="1">
        <v>3035000000</v>
      </c>
    </row>
    <row r="17" spans="3:9" x14ac:dyDescent="0.2">
      <c r="C17" s="1" t="s">
        <v>4</v>
      </c>
      <c r="G17" s="1">
        <v>54000000</v>
      </c>
    </row>
    <row r="18" spans="3:9" x14ac:dyDescent="0.2">
      <c r="C18" s="1" t="s">
        <v>5</v>
      </c>
      <c r="G18" s="1">
        <f>G15-G16+G17</f>
        <v>2634162995.3200006</v>
      </c>
      <c r="I18" s="6"/>
    </row>
    <row r="19" spans="3:9" x14ac:dyDescent="0.2">
      <c r="C19" s="1" t="s">
        <v>37</v>
      </c>
      <c r="G19" s="6">
        <f>G18/G14</f>
        <v>11.103976527696707</v>
      </c>
    </row>
    <row r="20" spans="3:9" x14ac:dyDescent="0.2">
      <c r="G20" s="6"/>
    </row>
    <row r="21" spans="3:9" x14ac:dyDescent="0.2">
      <c r="C21" s="3" t="s">
        <v>45</v>
      </c>
    </row>
    <row r="22" spans="3:9" x14ac:dyDescent="0.2">
      <c r="C22" s="1" t="s">
        <v>46</v>
      </c>
      <c r="G22" s="6">
        <f>(G18/1000000)/Model!J23</f>
        <v>2.0872923893185429</v>
      </c>
    </row>
    <row r="26" spans="3:9" x14ac:dyDescent="0.2">
      <c r="C26" s="3" t="s">
        <v>47</v>
      </c>
    </row>
    <row r="27" spans="3:9" x14ac:dyDescent="0.2">
      <c r="C27" s="1" t="s">
        <v>48</v>
      </c>
      <c r="G27" s="8">
        <f>G17/G15</f>
        <v>9.6168178991432127E-3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ADF3-DF66-A14C-9FB3-5D9BE7FD3FFD}">
  <dimension ref="A1:P39"/>
  <sheetViews>
    <sheetView tabSelected="1" workbookViewId="0">
      <pane xSplit="2" ySplit="2" topLeftCell="C3" activePane="bottomRight" state="frozen"/>
      <selection pane="topRight" activeCell="C1" sqref="C1"/>
      <selection pane="bottomLeft" activeCell="A3" sqref="A3"/>
      <selection pane="bottomRight" activeCell="C28" sqref="C28"/>
    </sheetView>
  </sheetViews>
  <sheetFormatPr baseColWidth="10" defaultRowHeight="16" x14ac:dyDescent="0.2"/>
  <cols>
    <col min="1" max="1" width="5.6640625" style="10" customWidth="1"/>
    <col min="2" max="2" width="35.5" style="10" bestFit="1" customWidth="1"/>
    <col min="3" max="3" width="10.83203125" style="10" customWidth="1"/>
    <col min="4" max="9" width="10.83203125" style="10"/>
    <col min="10" max="10" width="11.1640625" style="10" bestFit="1" customWidth="1"/>
    <col min="11" max="16384" width="10.83203125" style="10"/>
  </cols>
  <sheetData>
    <row r="1" spans="1:10" x14ac:dyDescent="0.2">
      <c r="A1" s="10" t="s">
        <v>40</v>
      </c>
    </row>
    <row r="2" spans="1:10" s="11" customFormat="1" x14ac:dyDescent="0.2">
      <c r="C2" s="11">
        <v>44104</v>
      </c>
      <c r="E2" s="11">
        <v>44286</v>
      </c>
      <c r="F2" s="11">
        <v>44377</v>
      </c>
      <c r="G2" s="11">
        <v>44469</v>
      </c>
      <c r="I2" s="11">
        <v>44651</v>
      </c>
      <c r="J2" s="11">
        <v>44742</v>
      </c>
    </row>
    <row r="3" spans="1:10" x14ac:dyDescent="0.2">
      <c r="B3" s="10" t="s">
        <v>14</v>
      </c>
      <c r="C3" s="10">
        <v>2072</v>
      </c>
      <c r="E3" s="12">
        <v>3369</v>
      </c>
      <c r="F3" s="10">
        <v>4684</v>
      </c>
      <c r="G3" s="12">
        <v>5623</v>
      </c>
      <c r="I3" s="10">
        <v>4843</v>
      </c>
      <c r="J3" s="10">
        <v>5794</v>
      </c>
    </row>
    <row r="4" spans="1:10" x14ac:dyDescent="0.2">
      <c r="B4" s="10" t="s">
        <v>15</v>
      </c>
      <c r="C4" s="10">
        <v>268</v>
      </c>
      <c r="E4" s="12">
        <v>295</v>
      </c>
      <c r="F4" s="10">
        <v>341</v>
      </c>
      <c r="G4" s="12">
        <v>341</v>
      </c>
      <c r="I4" s="10">
        <v>391</v>
      </c>
      <c r="J4" s="10">
        <v>496</v>
      </c>
    </row>
    <row r="5" spans="1:10" x14ac:dyDescent="0.2">
      <c r="B5" s="10" t="s">
        <v>35</v>
      </c>
      <c r="C5" s="10">
        <f>SUM(C3:C4)</f>
        <v>2340</v>
      </c>
      <c r="E5" s="10">
        <f>SUM(E3:E4)</f>
        <v>3664</v>
      </c>
      <c r="F5" s="10">
        <f>SUM(F3:F4)</f>
        <v>5025</v>
      </c>
      <c r="G5" s="10">
        <f>SUM(G3:G4)</f>
        <v>5964</v>
      </c>
      <c r="H5" s="10">
        <f>SUM(H3:H4)</f>
        <v>0</v>
      </c>
      <c r="I5" s="10">
        <f>SUM(I3:I4)</f>
        <v>5234</v>
      </c>
      <c r="J5" s="10">
        <f>SUM(J3:J4)</f>
        <v>6290</v>
      </c>
    </row>
    <row r="6" spans="1:10" x14ac:dyDescent="0.2">
      <c r="B6" s="10" t="s">
        <v>16</v>
      </c>
      <c r="E6" s="10">
        <v>3074</v>
      </c>
      <c r="F6" s="10">
        <v>3678</v>
      </c>
      <c r="G6" s="10">
        <v>3881</v>
      </c>
      <c r="I6" s="10">
        <v>3823</v>
      </c>
      <c r="J6" s="10">
        <v>4661</v>
      </c>
    </row>
    <row r="7" spans="1:10" x14ac:dyDescent="0.2">
      <c r="B7" s="10" t="s">
        <v>17</v>
      </c>
      <c r="E7" s="10">
        <v>102</v>
      </c>
      <c r="F7" s="10">
        <v>106</v>
      </c>
      <c r="G7" s="10">
        <v>108</v>
      </c>
      <c r="I7" s="10">
        <v>117</v>
      </c>
      <c r="J7" s="10">
        <v>112</v>
      </c>
    </row>
    <row r="8" spans="1:10" x14ac:dyDescent="0.2">
      <c r="B8" s="10" t="s">
        <v>50</v>
      </c>
      <c r="E8" s="10">
        <v>189</v>
      </c>
      <c r="F8" s="10">
        <v>202</v>
      </c>
      <c r="G8" s="10">
        <v>196</v>
      </c>
      <c r="I8" s="10">
        <v>198</v>
      </c>
      <c r="J8" s="10">
        <v>198</v>
      </c>
    </row>
    <row r="9" spans="1:10" x14ac:dyDescent="0.2">
      <c r="B9" s="10" t="s">
        <v>18</v>
      </c>
      <c r="E9" s="10">
        <v>-14</v>
      </c>
      <c r="F9" s="10">
        <v>-35</v>
      </c>
      <c r="G9" s="10">
        <v>-57</v>
      </c>
      <c r="I9" s="10">
        <v>-36</v>
      </c>
      <c r="J9" s="10">
        <v>-95</v>
      </c>
    </row>
    <row r="10" spans="1:10" x14ac:dyDescent="0.2">
      <c r="B10" s="10" t="s">
        <v>19</v>
      </c>
      <c r="C10" s="9"/>
      <c r="E10" s="9" t="s">
        <v>21</v>
      </c>
      <c r="F10" s="10">
        <v>28</v>
      </c>
      <c r="G10" s="9"/>
      <c r="I10" s="9" t="s">
        <v>21</v>
      </c>
      <c r="J10" s="10">
        <v>151</v>
      </c>
    </row>
    <row r="11" spans="1:10" x14ac:dyDescent="0.2">
      <c r="B11" s="13" t="s">
        <v>20</v>
      </c>
      <c r="C11" s="9"/>
      <c r="D11" s="13"/>
      <c r="E11" s="14">
        <v>-111</v>
      </c>
      <c r="F11" s="9" t="s">
        <v>21</v>
      </c>
      <c r="G11" s="9"/>
      <c r="H11" s="9"/>
      <c r="I11" s="9" t="s">
        <v>21</v>
      </c>
      <c r="J11" s="9" t="s">
        <v>21</v>
      </c>
    </row>
    <row r="12" spans="1:10" x14ac:dyDescent="0.2">
      <c r="B12" s="10" t="s">
        <v>22</v>
      </c>
      <c r="E12" s="10">
        <v>6</v>
      </c>
      <c r="F12" s="10">
        <v>31</v>
      </c>
      <c r="I12" s="10">
        <v>17</v>
      </c>
      <c r="J12" s="10">
        <v>17</v>
      </c>
    </row>
    <row r="13" spans="1:10" x14ac:dyDescent="0.2">
      <c r="B13" s="10" t="s">
        <v>23</v>
      </c>
      <c r="E13" s="9" t="s">
        <v>21</v>
      </c>
      <c r="F13" s="10">
        <v>-15</v>
      </c>
      <c r="I13" s="10">
        <v>-2</v>
      </c>
      <c r="J13" s="10">
        <v>-2</v>
      </c>
    </row>
    <row r="14" spans="1:10" x14ac:dyDescent="0.2">
      <c r="B14" s="10" t="s">
        <v>24</v>
      </c>
      <c r="C14" s="9" t="s">
        <v>21</v>
      </c>
      <c r="E14" s="10">
        <v>-7</v>
      </c>
      <c r="F14" s="10">
        <v>-4</v>
      </c>
      <c r="G14" s="10">
        <v>-7</v>
      </c>
      <c r="I14" s="10">
        <v>-1</v>
      </c>
      <c r="J14" s="10">
        <v>-6</v>
      </c>
    </row>
    <row r="15" spans="1:10" x14ac:dyDescent="0.2">
      <c r="B15" s="10" t="s">
        <v>25</v>
      </c>
      <c r="C15" s="10">
        <f>SUM(C6:C14)</f>
        <v>0</v>
      </c>
      <c r="E15" s="10">
        <f>SUM(E6:E14)</f>
        <v>3239</v>
      </c>
      <c r="F15" s="10">
        <f>SUM(F6:F14)</f>
        <v>3991</v>
      </c>
      <c r="G15" s="10">
        <f>SUM(G6:G14)</f>
        <v>4121</v>
      </c>
      <c r="H15" s="10">
        <f>SUM(H6:H14)</f>
        <v>0</v>
      </c>
      <c r="I15" s="10">
        <f>SUM(I6:I14)</f>
        <v>4116</v>
      </c>
      <c r="J15" s="10">
        <f>SUM(J6:J14)</f>
        <v>5036</v>
      </c>
    </row>
    <row r="16" spans="1:10" x14ac:dyDescent="0.2">
      <c r="B16" s="10" t="s">
        <v>32</v>
      </c>
      <c r="C16" s="10">
        <f>C5-C15</f>
        <v>2340</v>
      </c>
      <c r="E16" s="10">
        <f>E5-E15</f>
        <v>425</v>
      </c>
      <c r="F16" s="10">
        <f>F5-F15</f>
        <v>1034</v>
      </c>
      <c r="G16" s="10">
        <f>G5-G15</f>
        <v>1843</v>
      </c>
      <c r="H16" s="10">
        <f>H5-H15</f>
        <v>0</v>
      </c>
      <c r="I16" s="10">
        <f>I5-I15</f>
        <v>1118</v>
      </c>
      <c r="J16" s="10">
        <f>J5-J15</f>
        <v>1254</v>
      </c>
    </row>
    <row r="17" spans="2:16" x14ac:dyDescent="0.2">
      <c r="B17" s="10" t="s">
        <v>27</v>
      </c>
      <c r="C17" s="10">
        <v>84</v>
      </c>
      <c r="E17" s="10">
        <v>92</v>
      </c>
      <c r="F17" s="10">
        <v>84</v>
      </c>
      <c r="G17" s="10">
        <v>75</v>
      </c>
      <c r="I17" s="10">
        <v>50</v>
      </c>
      <c r="J17" s="10">
        <v>39</v>
      </c>
    </row>
    <row r="18" spans="2:16" x14ac:dyDescent="0.2">
      <c r="B18" s="10" t="s">
        <v>28</v>
      </c>
      <c r="C18" s="10">
        <v>-1</v>
      </c>
      <c r="E18" s="10">
        <v>-1</v>
      </c>
      <c r="F18" s="10">
        <v>-1</v>
      </c>
      <c r="G18" s="10">
        <v>-1</v>
      </c>
      <c r="I18" s="10">
        <v>-1</v>
      </c>
      <c r="J18" s="10">
        <v>-4</v>
      </c>
    </row>
    <row r="19" spans="2:16" x14ac:dyDescent="0.2">
      <c r="B19" s="10" t="s">
        <v>29</v>
      </c>
      <c r="C19" s="9" t="s">
        <v>21</v>
      </c>
      <c r="E19" s="14">
        <v>255</v>
      </c>
      <c r="F19" s="10">
        <v>1</v>
      </c>
      <c r="G19" s="14">
        <v>26</v>
      </c>
      <c r="I19" s="9" t="s">
        <v>21</v>
      </c>
      <c r="J19" s="10">
        <v>2</v>
      </c>
    </row>
    <row r="20" spans="2:16" x14ac:dyDescent="0.2">
      <c r="B20" s="10" t="s">
        <v>30</v>
      </c>
      <c r="C20" s="10">
        <v>-30</v>
      </c>
      <c r="E20" s="10">
        <v>18</v>
      </c>
      <c r="F20" s="10">
        <v>4</v>
      </c>
      <c r="G20" s="10">
        <v>17</v>
      </c>
      <c r="I20" s="10">
        <v>2</v>
      </c>
      <c r="J20" s="10">
        <v>16</v>
      </c>
      <c r="P20" s="15"/>
    </row>
    <row r="21" spans="2:16" ht="16" customHeight="1" x14ac:dyDescent="0.2">
      <c r="B21" s="10" t="s">
        <v>31</v>
      </c>
      <c r="C21" s="10">
        <v>-6</v>
      </c>
      <c r="E21" s="10">
        <v>-31</v>
      </c>
      <c r="F21" s="10">
        <v>-29</v>
      </c>
      <c r="G21" s="10">
        <v>-37</v>
      </c>
      <c r="I21" s="10">
        <v>-61</v>
      </c>
      <c r="J21" s="10">
        <v>-61</v>
      </c>
      <c r="P21" s="16"/>
    </row>
    <row r="22" spans="2:16" x14ac:dyDescent="0.2">
      <c r="B22" s="10" t="s">
        <v>49</v>
      </c>
      <c r="C22" s="10">
        <f>SUM(C17:C21)</f>
        <v>47</v>
      </c>
      <c r="E22" s="10">
        <f>SUM(E17:E21)</f>
        <v>333</v>
      </c>
      <c r="F22" s="10">
        <f>SUM(F17:F21)</f>
        <v>59</v>
      </c>
      <c r="G22" s="10">
        <f>SUM(G17:G21)</f>
        <v>80</v>
      </c>
      <c r="H22" s="10">
        <f>SUM(H17:H21)</f>
        <v>0</v>
      </c>
      <c r="I22" s="10">
        <f>SUM(I17:I21)</f>
        <v>-10</v>
      </c>
      <c r="J22" s="10">
        <f>SUM(J17:J21)</f>
        <v>-8</v>
      </c>
    </row>
    <row r="23" spans="2:16" x14ac:dyDescent="0.2">
      <c r="B23" s="10" t="s">
        <v>26</v>
      </c>
      <c r="C23" s="10">
        <f>C16-C22</f>
        <v>2293</v>
      </c>
      <c r="E23" s="10">
        <f>E16-E22</f>
        <v>92</v>
      </c>
      <c r="F23" s="10">
        <f>F16-F22</f>
        <v>975</v>
      </c>
      <c r="G23" s="10">
        <f>G16-G22</f>
        <v>1763</v>
      </c>
      <c r="H23" s="10">
        <f>H16-H22</f>
        <v>0</v>
      </c>
      <c r="I23" s="10">
        <f>I16-I22</f>
        <v>1128</v>
      </c>
      <c r="J23" s="10">
        <f>J16-J22</f>
        <v>1262</v>
      </c>
    </row>
    <row r="24" spans="2:16" x14ac:dyDescent="0.2">
      <c r="B24" s="10" t="s">
        <v>33</v>
      </c>
      <c r="E24" s="10">
        <v>1</v>
      </c>
      <c r="F24" s="10">
        <v>-37</v>
      </c>
      <c r="I24" s="10">
        <v>246</v>
      </c>
      <c r="J24" s="10">
        <v>284</v>
      </c>
    </row>
    <row r="25" spans="2:16" x14ac:dyDescent="0.2">
      <c r="B25" s="10" t="s">
        <v>34</v>
      </c>
      <c r="C25" s="10">
        <f>C23-C24</f>
        <v>2293</v>
      </c>
      <c r="E25" s="10">
        <f>E23-E24</f>
        <v>91</v>
      </c>
      <c r="F25" s="10">
        <f>F23-F24</f>
        <v>1012</v>
      </c>
      <c r="G25" s="10">
        <f>G23-G24</f>
        <v>1763</v>
      </c>
      <c r="H25" s="10">
        <f>H23-H24</f>
        <v>0</v>
      </c>
      <c r="I25" s="10">
        <f>I23-I24</f>
        <v>882</v>
      </c>
      <c r="J25" s="10">
        <f>J23-J24</f>
        <v>978</v>
      </c>
    </row>
    <row r="26" spans="2:16" s="17" customFormat="1" x14ac:dyDescent="0.2">
      <c r="B26" s="17" t="s">
        <v>38</v>
      </c>
      <c r="C26" s="18">
        <v>-1.06</v>
      </c>
      <c r="E26" s="18">
        <v>0.35</v>
      </c>
      <c r="G26" s="18">
        <v>6.97</v>
      </c>
      <c r="I26" s="18">
        <v>3.02</v>
      </c>
      <c r="J26" s="18">
        <v>3.42</v>
      </c>
    </row>
    <row r="27" spans="2:16" x14ac:dyDescent="0.2">
      <c r="B27" s="10" t="s">
        <v>39</v>
      </c>
      <c r="C27" s="19">
        <f>(C25/C26)</f>
        <v>-2163.2075471698113</v>
      </c>
      <c r="E27" s="19">
        <f>E25/E26</f>
        <v>260</v>
      </c>
      <c r="G27" s="19">
        <f>G25/G26</f>
        <v>252.94117647058823</v>
      </c>
      <c r="I27" s="19">
        <f>I25/I26</f>
        <v>292.05298013245033</v>
      </c>
      <c r="J27" s="19">
        <f>J25/J26</f>
        <v>285.96491228070175</v>
      </c>
      <c r="K27" s="19"/>
      <c r="L27" s="20"/>
    </row>
    <row r="30" spans="2:16" x14ac:dyDescent="0.2">
      <c r="B30" s="10" t="s">
        <v>36</v>
      </c>
      <c r="C30" s="21"/>
      <c r="G30" s="21">
        <f>G5/C5</f>
        <v>2.5487179487179485</v>
      </c>
      <c r="I30" s="21">
        <f>I5/E5</f>
        <v>1.4284934497816595</v>
      </c>
      <c r="J30" s="21">
        <f>J5/F5</f>
        <v>1.2517412935323382</v>
      </c>
    </row>
    <row r="35" spans="2:10" x14ac:dyDescent="0.2">
      <c r="B35" s="10" t="s">
        <v>3</v>
      </c>
      <c r="F35" s="10">
        <v>2522</v>
      </c>
      <c r="J35" s="10">
        <v>3035</v>
      </c>
    </row>
    <row r="36" spans="2:10" x14ac:dyDescent="0.2">
      <c r="B36" s="10" t="s">
        <v>41</v>
      </c>
      <c r="F36" s="10">
        <f>1968+121</f>
        <v>2089</v>
      </c>
      <c r="J36" s="10">
        <f>2428+174</f>
        <v>2602</v>
      </c>
    </row>
    <row r="37" spans="2:10" x14ac:dyDescent="0.2">
      <c r="B37" s="10" t="s">
        <v>42</v>
      </c>
      <c r="F37" s="10">
        <v>2210</v>
      </c>
      <c r="J37" s="10">
        <v>3014</v>
      </c>
    </row>
    <row r="38" spans="2:10" x14ac:dyDescent="0.2">
      <c r="B38" s="10" t="s">
        <v>43</v>
      </c>
      <c r="F38" s="10">
        <v>331</v>
      </c>
      <c r="J38" s="10">
        <v>384</v>
      </c>
    </row>
    <row r="39" spans="2:10" x14ac:dyDescent="0.2">
      <c r="B39" s="10" t="s">
        <v>44</v>
      </c>
      <c r="F39" s="10">
        <f>SUM(F35:F38)</f>
        <v>7152</v>
      </c>
      <c r="J39" s="10">
        <f>SUM(J35:J38)</f>
        <v>9035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2022-08-10T09:31:41Z</dcterms:created>
  <dcterms:modified xsi:type="dcterms:W3CDTF">2022-08-19T10:55:14Z</dcterms:modified>
</cp:coreProperties>
</file>