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4"/>
  <workbookPr/>
  <mc:AlternateContent xmlns:mc="http://schemas.openxmlformats.org/markup-compatibility/2006">
    <mc:Choice Requires="x15">
      <x15ac:absPath xmlns:x15ac="http://schemas.microsoft.com/office/spreadsheetml/2010/11/ac" url="https://ktlandsins.sharepoint.com/sites/SSL/Starvsfolkadeildin/Lønarbuskett/Shared Documents/Búskett/"/>
    </mc:Choice>
  </mc:AlternateContent>
  <xr:revisionPtr revIDLastSave="547" documentId="13_ncr:1_{E7AC6C35-3502-4441-9E73-FB7473DB437B}" xr6:coauthVersionLast="47" xr6:coauthVersionMax="47" xr10:uidLastSave="{6E0B010B-567F-49CC-A4E1-4CA212B6EC76}"/>
  <bookViews>
    <workbookView xWindow="-120" yWindow="-120" windowWidth="29040" windowHeight="15840" firstSheet="5" activeTab="8" xr2:uid="{00000000-000D-0000-FFFF-FFFF00000000}"/>
  </bookViews>
  <sheets>
    <sheet name="Starvsfelagið" sheetId="1" r:id="rId1"/>
    <sheet name="Skipara_og_Navigatørfelagið" sheetId="2" r:id="rId2"/>
    <sheet name="Maskinmeistarafelagið" sheetId="3" r:id="rId3"/>
    <sheet name="Maskinmeistarafelagið_landi" sheetId="4" r:id="rId4"/>
    <sheet name="Føroya_Arbeiðarafelag" sheetId="5" r:id="rId5"/>
    <sheet name="Havnar_Arbeiðarafelag" sheetId="6" r:id="rId6"/>
    <sheet name="BLF" sheetId="7" r:id="rId7"/>
    <sheet name="Akademikarafelagið" sheetId="8" r:id="rId8"/>
    <sheet name="Tænastumannafelagið" sheetId="9" r:id="rId9"/>
    <sheet name="Lønartalvur Samla" sheetId="10" state="hidden" r:id="rId10"/>
  </sheets>
  <definedNames>
    <definedName name="ExternalData_1" localSheetId="9" hidden="1">'Lønartalvur Samla'!$A$1:$H$286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/>
  <c r="C3" i="6"/>
  <c r="C2" i="6"/>
  <c r="C6" i="6"/>
  <c r="C5" i="5"/>
  <c r="C6" i="5"/>
  <c r="C4" i="5"/>
  <c r="C3" i="5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E2" i="8"/>
  <c r="E3" i="8"/>
  <c r="E4" i="8"/>
  <c r="E5" i="8"/>
  <c r="E6" i="8"/>
  <c r="E7" i="8"/>
  <c r="E8" i="8"/>
  <c r="E9" i="8"/>
  <c r="E10" i="8"/>
  <c r="E11" i="8"/>
  <c r="D2" i="8"/>
  <c r="D3" i="8"/>
  <c r="D4" i="8"/>
  <c r="D5" i="8"/>
  <c r="D6" i="8"/>
  <c r="D7" i="8"/>
  <c r="D8" i="8"/>
  <c r="D9" i="8"/>
  <c r="D10" i="8"/>
  <c r="D11" i="8"/>
  <c r="H5" i="6"/>
  <c r="G5" i="6"/>
  <c r="F5" i="6"/>
  <c r="E5" i="6"/>
  <c r="H4" i="6"/>
  <c r="G4" i="6"/>
  <c r="F4" i="6"/>
  <c r="E4" i="6"/>
  <c r="H3" i="6"/>
  <c r="G3" i="6"/>
  <c r="F3" i="6"/>
  <c r="E3" i="6"/>
  <c r="H2" i="6"/>
  <c r="G2" i="6"/>
  <c r="F2" i="6"/>
  <c r="E2" i="6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D2" i="4"/>
  <c r="E2" i="4" s="1"/>
  <c r="F37" i="4"/>
  <c r="F28" i="4"/>
  <c r="F24" i="4"/>
  <c r="F22" i="4"/>
  <c r="F21" i="4"/>
  <c r="F15" i="4"/>
  <c r="F7" i="4"/>
  <c r="F5" i="4"/>
  <c r="F4" i="4"/>
  <c r="F3" i="4"/>
  <c r="E34" i="4"/>
  <c r="E21" i="4"/>
  <c r="E20" i="4"/>
  <c r="E15" i="4"/>
  <c r="E4" i="4"/>
  <c r="E3" i="4"/>
  <c r="D45" i="4"/>
  <c r="F45" i="4" s="1"/>
  <c r="D44" i="4"/>
  <c r="F44" i="4" s="1"/>
  <c r="D43" i="4"/>
  <c r="F43" i="4" s="1"/>
  <c r="D42" i="4"/>
  <c r="E42" i="4" s="1"/>
  <c r="D41" i="4"/>
  <c r="F41" i="4" s="1"/>
  <c r="D40" i="4"/>
  <c r="F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F34" i="4" s="1"/>
  <c r="D33" i="4"/>
  <c r="F33" i="4" s="1"/>
  <c r="D32" i="4"/>
  <c r="E32" i="4" s="1"/>
  <c r="D31" i="4"/>
  <c r="F31" i="4" s="1"/>
  <c r="D30" i="4"/>
  <c r="E30" i="4" s="1"/>
  <c r="D29" i="4"/>
  <c r="F29" i="4" s="1"/>
  <c r="D28" i="4"/>
  <c r="E28" i="4" s="1"/>
  <c r="D27" i="4"/>
  <c r="F27" i="4" s="1"/>
  <c r="D26" i="4"/>
  <c r="F26" i="4" s="1"/>
  <c r="D25" i="4"/>
  <c r="E25" i="4" s="1"/>
  <c r="D24" i="4"/>
  <c r="E24" i="4" s="1"/>
  <c r="D23" i="4"/>
  <c r="E23" i="4" s="1"/>
  <c r="D22" i="4"/>
  <c r="E22" i="4" s="1"/>
  <c r="D21" i="4"/>
  <c r="D20" i="4"/>
  <c r="F20" i="4" s="1"/>
  <c r="D19" i="4"/>
  <c r="E19" i="4" s="1"/>
  <c r="D18" i="4"/>
  <c r="F18" i="4" s="1"/>
  <c r="D17" i="4"/>
  <c r="F17" i="4" s="1"/>
  <c r="D16" i="4"/>
  <c r="F16" i="4" s="1"/>
  <c r="D15" i="4"/>
  <c r="D14" i="4"/>
  <c r="E14" i="4" s="1"/>
  <c r="D13" i="4"/>
  <c r="E13" i="4" s="1"/>
  <c r="D12" i="4"/>
  <c r="F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H20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E45" i="4" l="1"/>
  <c r="E44" i="4"/>
  <c r="E43" i="4"/>
  <c r="F42" i="4"/>
  <c r="E41" i="4"/>
  <c r="E40" i="4"/>
  <c r="F39" i="4"/>
  <c r="F38" i="4"/>
  <c r="F36" i="4"/>
  <c r="F35" i="4"/>
  <c r="E33" i="4"/>
  <c r="F32" i="4"/>
  <c r="E31" i="4"/>
  <c r="F30" i="4"/>
  <c r="E29" i="4"/>
  <c r="E27" i="4"/>
  <c r="E26" i="4"/>
  <c r="F25" i="4"/>
  <c r="F23" i="4"/>
  <c r="F19" i="4"/>
  <c r="E18" i="4"/>
  <c r="E17" i="4"/>
  <c r="E16" i="4"/>
  <c r="F14" i="4"/>
  <c r="F13" i="4"/>
  <c r="E12" i="4"/>
  <c r="F11" i="4"/>
  <c r="F10" i="4"/>
  <c r="F9" i="4"/>
  <c r="F8" i="4"/>
  <c r="F6" i="4"/>
  <c r="F2" i="4"/>
  <c r="H6" i="6"/>
  <c r="G6" i="6"/>
  <c r="F6" i="6"/>
  <c r="E6" i="6"/>
  <c r="H54" i="3"/>
  <c r="D54" i="3"/>
  <c r="E54" i="3" s="1"/>
  <c r="H53" i="3"/>
  <c r="D53" i="3"/>
  <c r="E53" i="3" s="1"/>
  <c r="H52" i="3"/>
  <c r="D52" i="3"/>
  <c r="E52" i="3" s="1"/>
  <c r="H51" i="3"/>
  <c r="D51" i="3"/>
  <c r="E51" i="3" s="1"/>
  <c r="G51" i="3" s="1"/>
  <c r="H50" i="3"/>
  <c r="D50" i="3"/>
  <c r="E50" i="3" s="1"/>
  <c r="H49" i="3"/>
  <c r="D49" i="3"/>
  <c r="E49" i="3" s="1"/>
  <c r="H48" i="3"/>
  <c r="D48" i="3"/>
  <c r="E48" i="3" s="1"/>
  <c r="H47" i="3"/>
  <c r="D47" i="3"/>
  <c r="E47" i="3" s="1"/>
  <c r="F47" i="3" s="1"/>
  <c r="H46" i="3"/>
  <c r="D46" i="3"/>
  <c r="E46" i="3" s="1"/>
  <c r="H45" i="3"/>
  <c r="D45" i="3"/>
  <c r="E45" i="3" s="1"/>
  <c r="H44" i="3"/>
  <c r="D44" i="3"/>
  <c r="E44" i="3" s="1"/>
  <c r="H43" i="3"/>
  <c r="D43" i="3"/>
  <c r="E43" i="3" s="1"/>
  <c r="G43" i="3" s="1"/>
  <c r="H42" i="3"/>
  <c r="D42" i="3"/>
  <c r="E42" i="3" s="1"/>
  <c r="H41" i="3"/>
  <c r="D41" i="3"/>
  <c r="E41" i="3" s="1"/>
  <c r="H40" i="3"/>
  <c r="D40" i="3"/>
  <c r="E40" i="3" s="1"/>
  <c r="H39" i="3"/>
  <c r="D39" i="3"/>
  <c r="E39" i="3" s="1"/>
  <c r="G39" i="3" s="1"/>
  <c r="H38" i="3"/>
  <c r="D38" i="3"/>
  <c r="E38" i="3" s="1"/>
  <c r="H37" i="3"/>
  <c r="D37" i="3"/>
  <c r="E37" i="3" s="1"/>
  <c r="H36" i="3"/>
  <c r="D36" i="3"/>
  <c r="E36" i="3" s="1"/>
  <c r="H35" i="3"/>
  <c r="D35" i="3"/>
  <c r="E35" i="3" s="1"/>
  <c r="G35" i="3" s="1"/>
  <c r="H34" i="3"/>
  <c r="D34" i="3"/>
  <c r="E34" i="3" s="1"/>
  <c r="H33" i="3"/>
  <c r="D33" i="3"/>
  <c r="E33" i="3" s="1"/>
  <c r="H32" i="3"/>
  <c r="D32" i="3"/>
  <c r="E32" i="3" s="1"/>
  <c r="H31" i="3"/>
  <c r="D31" i="3"/>
  <c r="E31" i="3" s="1"/>
  <c r="F31" i="3" s="1"/>
  <c r="H30" i="3"/>
  <c r="D30" i="3"/>
  <c r="E30" i="3" s="1"/>
  <c r="H29" i="3"/>
  <c r="D29" i="3"/>
  <c r="E29" i="3" s="1"/>
  <c r="H28" i="3"/>
  <c r="D28" i="3"/>
  <c r="E28" i="3" s="1"/>
  <c r="H27" i="3"/>
  <c r="D27" i="3"/>
  <c r="E27" i="3" s="1"/>
  <c r="G27" i="3" s="1"/>
  <c r="H26" i="3"/>
  <c r="D26" i="3"/>
  <c r="E26" i="3" s="1"/>
  <c r="H25" i="3"/>
  <c r="D25" i="3"/>
  <c r="E25" i="3" s="1"/>
  <c r="H24" i="3"/>
  <c r="D24" i="3"/>
  <c r="E24" i="3" s="1"/>
  <c r="H23" i="3"/>
  <c r="D23" i="3"/>
  <c r="E23" i="3" s="1"/>
  <c r="G23" i="3" s="1"/>
  <c r="H22" i="3"/>
  <c r="D22" i="3"/>
  <c r="E22" i="3" s="1"/>
  <c r="H21" i="3"/>
  <c r="D21" i="3"/>
  <c r="E21" i="3" s="1"/>
  <c r="D20" i="3"/>
  <c r="E20" i="3" s="1"/>
  <c r="H19" i="3"/>
  <c r="D19" i="3"/>
  <c r="E19" i="3" s="1"/>
  <c r="G19" i="3" s="1"/>
  <c r="H18" i="3"/>
  <c r="D18" i="3"/>
  <c r="E18" i="3" s="1"/>
  <c r="H17" i="3"/>
  <c r="D17" i="3"/>
  <c r="E17" i="3" s="1"/>
  <c r="H16" i="3"/>
  <c r="D16" i="3"/>
  <c r="E16" i="3" s="1"/>
  <c r="H15" i="3"/>
  <c r="D15" i="3"/>
  <c r="E15" i="3" s="1"/>
  <c r="G15" i="3" s="1"/>
  <c r="H14" i="3"/>
  <c r="D14" i="3"/>
  <c r="E14" i="3" s="1"/>
  <c r="H13" i="3"/>
  <c r="E13" i="3"/>
  <c r="F13" i="3" s="1"/>
  <c r="D13" i="3"/>
  <c r="H12" i="3"/>
  <c r="D12" i="3"/>
  <c r="E12" i="3" s="1"/>
  <c r="H11" i="3"/>
  <c r="D11" i="3"/>
  <c r="E11" i="3" s="1"/>
  <c r="G11" i="3" s="1"/>
  <c r="H10" i="3"/>
  <c r="D10" i="3"/>
  <c r="E10" i="3" s="1"/>
  <c r="H9" i="3"/>
  <c r="D9" i="3"/>
  <c r="E9" i="3" s="1"/>
  <c r="H8" i="3"/>
  <c r="D8" i="3"/>
  <c r="E8" i="3" s="1"/>
  <c r="H7" i="3"/>
  <c r="D7" i="3"/>
  <c r="E7" i="3" s="1"/>
  <c r="G7" i="3" s="1"/>
  <c r="H6" i="3"/>
  <c r="D6" i="3"/>
  <c r="E6" i="3" s="1"/>
  <c r="H5" i="3"/>
  <c r="D5" i="3"/>
  <c r="E5" i="3" s="1"/>
  <c r="H4" i="3"/>
  <c r="D4" i="3"/>
  <c r="E4" i="3" s="1"/>
  <c r="H3" i="3"/>
  <c r="E3" i="3"/>
  <c r="G3" i="3" s="1"/>
  <c r="D3" i="3"/>
  <c r="H2" i="3"/>
  <c r="D2" i="3"/>
  <c r="E2" i="3" s="1"/>
  <c r="E57" i="2"/>
  <c r="G57" i="2" s="1"/>
  <c r="D57" i="2"/>
  <c r="D56" i="2"/>
  <c r="E56" i="2" s="1"/>
  <c r="D55" i="2"/>
  <c r="E55" i="2" s="1"/>
  <c r="D54" i="2"/>
  <c r="E54" i="2" s="1"/>
  <c r="D53" i="2"/>
  <c r="E53" i="2" s="1"/>
  <c r="G53" i="2" s="1"/>
  <c r="D52" i="2"/>
  <c r="E52" i="2" s="1"/>
  <c r="G52" i="2" s="1"/>
  <c r="D51" i="2"/>
  <c r="E51" i="2" s="1"/>
  <c r="D50" i="2"/>
  <c r="E50" i="2" s="1"/>
  <c r="D49" i="2"/>
  <c r="E49" i="2" s="1"/>
  <c r="G49" i="2" s="1"/>
  <c r="D48" i="2"/>
  <c r="E48" i="2" s="1"/>
  <c r="D47" i="2"/>
  <c r="E47" i="2" s="1"/>
  <c r="D46" i="2"/>
  <c r="E46" i="2" s="1"/>
  <c r="D45" i="2"/>
  <c r="E45" i="2" s="1"/>
  <c r="G45" i="2" s="1"/>
  <c r="D44" i="2"/>
  <c r="E44" i="2" s="1"/>
  <c r="D43" i="2"/>
  <c r="E43" i="2" s="1"/>
  <c r="F43" i="2" s="1"/>
  <c r="D42" i="2"/>
  <c r="E42" i="2" s="1"/>
  <c r="D41" i="2"/>
  <c r="E41" i="2" s="1"/>
  <c r="G41" i="2" s="1"/>
  <c r="D40" i="2"/>
  <c r="E40" i="2" s="1"/>
  <c r="D39" i="2"/>
  <c r="E39" i="2" s="1"/>
  <c r="D38" i="2"/>
  <c r="E38" i="2" s="1"/>
  <c r="D37" i="2"/>
  <c r="E37" i="2" s="1"/>
  <c r="F37" i="2" s="1"/>
  <c r="D36" i="2"/>
  <c r="E36" i="2" s="1"/>
  <c r="D35" i="2"/>
  <c r="E35" i="2" s="1"/>
  <c r="D34" i="2"/>
  <c r="E34" i="2" s="1"/>
  <c r="D33" i="2"/>
  <c r="E33" i="2" s="1"/>
  <c r="G33" i="2" s="1"/>
  <c r="D32" i="2"/>
  <c r="E32" i="2" s="1"/>
  <c r="D31" i="2"/>
  <c r="E31" i="2" s="1"/>
  <c r="D30" i="2"/>
  <c r="E30" i="2" s="1"/>
  <c r="E29" i="2"/>
  <c r="G29" i="2" s="1"/>
  <c r="D29" i="2"/>
  <c r="D28" i="2"/>
  <c r="E28" i="2" s="1"/>
  <c r="D27" i="2"/>
  <c r="E27" i="2" s="1"/>
  <c r="D26" i="2"/>
  <c r="E26" i="2" s="1"/>
  <c r="D25" i="2"/>
  <c r="E25" i="2" s="1"/>
  <c r="G25" i="2" s="1"/>
  <c r="D24" i="2"/>
  <c r="E24" i="2" s="1"/>
  <c r="D23" i="2"/>
  <c r="E23" i="2" s="1"/>
  <c r="D22" i="2"/>
  <c r="E22" i="2" s="1"/>
  <c r="E21" i="2"/>
  <c r="F21" i="2" s="1"/>
  <c r="D21" i="2"/>
  <c r="D20" i="2"/>
  <c r="E20" i="2" s="1"/>
  <c r="D19" i="2"/>
  <c r="E19" i="2" s="1"/>
  <c r="D18" i="2"/>
  <c r="E18" i="2" s="1"/>
  <c r="D17" i="2"/>
  <c r="E17" i="2" s="1"/>
  <c r="G17" i="2" s="1"/>
  <c r="E16" i="2"/>
  <c r="G16" i="2" s="1"/>
  <c r="D16" i="2"/>
  <c r="D15" i="2"/>
  <c r="E15" i="2" s="1"/>
  <c r="D14" i="2"/>
  <c r="E14" i="2" s="1"/>
  <c r="D13" i="2"/>
  <c r="E13" i="2" s="1"/>
  <c r="F13" i="2" s="1"/>
  <c r="D12" i="2"/>
  <c r="E12" i="2" s="1"/>
  <c r="D11" i="2"/>
  <c r="E11" i="2" s="1"/>
  <c r="D10" i="2"/>
  <c r="E10" i="2" s="1"/>
  <c r="D9" i="2"/>
  <c r="E9" i="2" s="1"/>
  <c r="G9" i="2" s="1"/>
  <c r="D8" i="2"/>
  <c r="E8" i="2" s="1"/>
  <c r="D7" i="2"/>
  <c r="E7" i="2" s="1"/>
  <c r="D6" i="2"/>
  <c r="E6" i="2" s="1"/>
  <c r="D5" i="2"/>
  <c r="E5" i="2" s="1"/>
  <c r="G5" i="2" s="1"/>
  <c r="D4" i="2"/>
  <c r="E4" i="2" s="1"/>
  <c r="D3" i="2"/>
  <c r="E3" i="2" s="1"/>
  <c r="D2" i="2"/>
  <c r="E2" i="2" s="1"/>
  <c r="E2" i="1"/>
  <c r="G2" i="1"/>
  <c r="D3" i="1"/>
  <c r="E3" i="1"/>
  <c r="F3" i="1"/>
  <c r="G3" i="1"/>
  <c r="D4" i="1"/>
  <c r="E4" i="1" s="1"/>
  <c r="G4" i="1"/>
  <c r="D5" i="1"/>
  <c r="E5" i="1"/>
  <c r="F5" i="1"/>
  <c r="G5" i="1"/>
  <c r="D6" i="1"/>
  <c r="E6" i="1" s="1"/>
  <c r="G6" i="1"/>
  <c r="D7" i="1"/>
  <c r="E7" i="1"/>
  <c r="F7" i="1"/>
  <c r="G7" i="1"/>
  <c r="D8" i="1"/>
  <c r="E8" i="1" s="1"/>
  <c r="G8" i="1"/>
  <c r="D9" i="1"/>
  <c r="E9" i="1"/>
  <c r="F9" i="1"/>
  <c r="G9" i="1"/>
  <c r="D10" i="1"/>
  <c r="E10" i="1" s="1"/>
  <c r="G10" i="1"/>
  <c r="D11" i="1"/>
  <c r="E11" i="1"/>
  <c r="F11" i="1"/>
  <c r="G11" i="1"/>
  <c r="D12" i="1"/>
  <c r="E12" i="1" s="1"/>
  <c r="G12" i="1"/>
  <c r="D13" i="1"/>
  <c r="E13" i="1"/>
  <c r="F13" i="1"/>
  <c r="G13" i="1"/>
  <c r="D14" i="1"/>
  <c r="E14" i="1" s="1"/>
  <c r="G14" i="1"/>
  <c r="D15" i="1"/>
  <c r="E15" i="1"/>
  <c r="F15" i="1"/>
  <c r="G15" i="1"/>
  <c r="D16" i="1"/>
  <c r="E16" i="1" s="1"/>
  <c r="G16" i="1"/>
  <c r="D17" i="1"/>
  <c r="E17" i="1"/>
  <c r="F17" i="1"/>
  <c r="G17" i="1"/>
  <c r="D18" i="1"/>
  <c r="E18" i="1" s="1"/>
  <c r="G18" i="1"/>
  <c r="D19" i="1"/>
  <c r="E19" i="1"/>
  <c r="F19" i="1"/>
  <c r="G19" i="1"/>
  <c r="D20" i="1"/>
  <c r="E20" i="1" s="1"/>
  <c r="G20" i="1"/>
  <c r="D21" i="1"/>
  <c r="E21" i="1"/>
  <c r="F21" i="1"/>
  <c r="G21" i="1"/>
  <c r="D22" i="1"/>
  <c r="E22" i="1" s="1"/>
  <c r="G22" i="1"/>
  <c r="D23" i="1"/>
  <c r="E23" i="1"/>
  <c r="G23" i="1"/>
  <c r="D24" i="1"/>
  <c r="E24" i="1" s="1"/>
  <c r="G24" i="1"/>
  <c r="D25" i="1"/>
  <c r="E25" i="1" s="1"/>
  <c r="G25" i="1"/>
  <c r="D26" i="1"/>
  <c r="E26" i="1"/>
  <c r="G26" i="1"/>
  <c r="D27" i="1"/>
  <c r="E27" i="1" s="1"/>
  <c r="G27" i="1"/>
  <c r="D28" i="1"/>
  <c r="E28" i="1" s="1"/>
  <c r="G28" i="1"/>
  <c r="D29" i="1"/>
  <c r="E29" i="1"/>
  <c r="G29" i="1"/>
  <c r="D30" i="1"/>
  <c r="E30" i="1"/>
  <c r="G30" i="1"/>
  <c r="D31" i="1"/>
  <c r="E31" i="1"/>
  <c r="G31" i="1"/>
  <c r="D32" i="1"/>
  <c r="E32" i="1" s="1"/>
  <c r="G32" i="1"/>
  <c r="D33" i="1"/>
  <c r="E33" i="1" s="1"/>
  <c r="G33" i="1"/>
  <c r="D34" i="1"/>
  <c r="E34" i="1"/>
  <c r="G34" i="1"/>
  <c r="D35" i="1"/>
  <c r="E35" i="1" s="1"/>
  <c r="G35" i="1"/>
  <c r="D36" i="1"/>
  <c r="E36" i="1" s="1"/>
  <c r="G36" i="1"/>
  <c r="D37" i="1"/>
  <c r="E37" i="1"/>
  <c r="G37" i="1"/>
  <c r="D38" i="1"/>
  <c r="E38" i="1" s="1"/>
  <c r="G38" i="1"/>
  <c r="D39" i="1"/>
  <c r="E39" i="1"/>
  <c r="G39" i="1"/>
  <c r="D40" i="1"/>
  <c r="E40" i="1" s="1"/>
  <c r="G40" i="1"/>
  <c r="D41" i="1"/>
  <c r="E41" i="1" s="1"/>
  <c r="G41" i="1"/>
  <c r="D42" i="1"/>
  <c r="E42" i="1"/>
  <c r="G42" i="1"/>
  <c r="D43" i="1"/>
  <c r="E43" i="1" s="1"/>
  <c r="G43" i="1"/>
  <c r="D44" i="1"/>
  <c r="E44" i="1" s="1"/>
  <c r="G44" i="1"/>
  <c r="D45" i="1"/>
  <c r="E45" i="1"/>
  <c r="G45" i="1"/>
  <c r="D46" i="1"/>
  <c r="E46" i="1" s="1"/>
  <c r="G46" i="1"/>
  <c r="D47" i="1"/>
  <c r="E47" i="1"/>
  <c r="G47" i="1"/>
  <c r="D48" i="1"/>
  <c r="E48" i="1" s="1"/>
  <c r="G48" i="1"/>
  <c r="D49" i="1"/>
  <c r="E49" i="1"/>
  <c r="G49" i="1"/>
  <c r="D50" i="1"/>
  <c r="E50" i="1"/>
  <c r="G50" i="1"/>
  <c r="D51" i="1"/>
  <c r="E51" i="1" s="1"/>
  <c r="G51" i="1"/>
  <c r="F53" i="3" l="1"/>
  <c r="G53" i="3"/>
  <c r="F45" i="3"/>
  <c r="G45" i="3"/>
  <c r="F37" i="3"/>
  <c r="G37" i="3"/>
  <c r="G30" i="3"/>
  <c r="F30" i="3"/>
  <c r="F29" i="3"/>
  <c r="G29" i="3"/>
  <c r="G22" i="3"/>
  <c r="F22" i="3"/>
  <c r="F21" i="3"/>
  <c r="G21" i="3"/>
  <c r="G14" i="3"/>
  <c r="F14" i="3"/>
  <c r="G13" i="3"/>
  <c r="G6" i="3"/>
  <c r="F6" i="3"/>
  <c r="F5" i="3"/>
  <c r="G5" i="3"/>
  <c r="G56" i="2"/>
  <c r="F56" i="2"/>
  <c r="F52" i="2"/>
  <c r="G48" i="2"/>
  <c r="F48" i="2"/>
  <c r="G44" i="2"/>
  <c r="F44" i="2"/>
  <c r="G43" i="2"/>
  <c r="G40" i="2"/>
  <c r="F40" i="2"/>
  <c r="G36" i="2"/>
  <c r="F36" i="2"/>
  <c r="G35" i="2"/>
  <c r="F35" i="2"/>
  <c r="G32" i="2"/>
  <c r="F32" i="2"/>
  <c r="G28" i="2"/>
  <c r="F28" i="2"/>
  <c r="F24" i="2"/>
  <c r="G24" i="2"/>
  <c r="G20" i="2"/>
  <c r="F20" i="2"/>
  <c r="F16" i="2"/>
  <c r="G12" i="2"/>
  <c r="F12" i="2"/>
  <c r="G11" i="2"/>
  <c r="F11" i="2"/>
  <c r="G8" i="2"/>
  <c r="F8" i="2"/>
  <c r="G4" i="2"/>
  <c r="F4" i="2"/>
  <c r="F3" i="2"/>
  <c r="G3" i="2"/>
  <c r="G4" i="3"/>
  <c r="F4" i="3"/>
  <c r="G36" i="3"/>
  <c r="F36" i="3"/>
  <c r="G52" i="3"/>
  <c r="F52" i="3"/>
  <c r="G10" i="3"/>
  <c r="F10" i="3"/>
  <c r="G28" i="3"/>
  <c r="F28" i="3"/>
  <c r="G49" i="3"/>
  <c r="F49" i="3"/>
  <c r="G2" i="3"/>
  <c r="F2" i="3"/>
  <c r="F16" i="3"/>
  <c r="G16" i="3"/>
  <c r="G25" i="3"/>
  <c r="F25" i="3"/>
  <c r="G34" i="3"/>
  <c r="F34" i="3"/>
  <c r="F40" i="3"/>
  <c r="G40" i="3"/>
  <c r="G50" i="3"/>
  <c r="F50" i="3"/>
  <c r="G33" i="3"/>
  <c r="F33" i="3"/>
  <c r="G20" i="3"/>
  <c r="F20" i="3"/>
  <c r="G44" i="3"/>
  <c r="F44" i="3"/>
  <c r="F24" i="3"/>
  <c r="G24" i="3"/>
  <c r="G46" i="3"/>
  <c r="F46" i="3"/>
  <c r="F8" i="3"/>
  <c r="G8" i="3"/>
  <c r="G17" i="3"/>
  <c r="F17" i="3"/>
  <c r="F26" i="3"/>
  <c r="G26" i="3"/>
  <c r="G41" i="3"/>
  <c r="F41" i="3"/>
  <c r="G12" i="3"/>
  <c r="F12" i="3"/>
  <c r="G38" i="3"/>
  <c r="F38" i="3"/>
  <c r="G54" i="3"/>
  <c r="F54" i="3"/>
  <c r="G9" i="3"/>
  <c r="F9" i="3"/>
  <c r="G18" i="3"/>
  <c r="F18" i="3"/>
  <c r="F32" i="3"/>
  <c r="G32" i="3"/>
  <c r="G42" i="3"/>
  <c r="F42" i="3"/>
  <c r="F48" i="3"/>
  <c r="G48" i="3"/>
  <c r="F23" i="3"/>
  <c r="F39" i="3"/>
  <c r="F7" i="3"/>
  <c r="F15" i="3"/>
  <c r="G31" i="3"/>
  <c r="G47" i="3"/>
  <c r="F3" i="3"/>
  <c r="F11" i="3"/>
  <c r="F19" i="3"/>
  <c r="F27" i="3"/>
  <c r="F35" i="3"/>
  <c r="F43" i="3"/>
  <c r="F51" i="3"/>
  <c r="G6" i="2"/>
  <c r="F6" i="2"/>
  <c r="F19" i="2"/>
  <c r="G19" i="2"/>
  <c r="G22" i="2"/>
  <c r="F22" i="2"/>
  <c r="G2" i="2"/>
  <c r="F2" i="2"/>
  <c r="G7" i="2"/>
  <c r="F7" i="2"/>
  <c r="G14" i="2"/>
  <c r="F14" i="2"/>
  <c r="G31" i="2"/>
  <c r="F31" i="2"/>
  <c r="G38" i="2"/>
  <c r="F38" i="2"/>
  <c r="F51" i="2"/>
  <c r="G51" i="2"/>
  <c r="G23" i="2"/>
  <c r="F23" i="2"/>
  <c r="G54" i="2"/>
  <c r="F54" i="2"/>
  <c r="G50" i="2"/>
  <c r="F50" i="2"/>
  <c r="G10" i="2"/>
  <c r="F10" i="2"/>
  <c r="G15" i="2"/>
  <c r="F15" i="2"/>
  <c r="G34" i="2"/>
  <c r="F34" i="2"/>
  <c r="G39" i="2"/>
  <c r="F39" i="2"/>
  <c r="G46" i="2"/>
  <c r="F46" i="2"/>
  <c r="F27" i="2"/>
  <c r="G27" i="2"/>
  <c r="G26" i="2"/>
  <c r="F26" i="2"/>
  <c r="G55" i="2"/>
  <c r="F55" i="2"/>
  <c r="G30" i="2"/>
  <c r="F30" i="2"/>
  <c r="G18" i="2"/>
  <c r="F18" i="2"/>
  <c r="G42" i="2"/>
  <c r="F42" i="2"/>
  <c r="G47" i="2"/>
  <c r="F47" i="2"/>
  <c r="F5" i="2"/>
  <c r="F29" i="2"/>
  <c r="F45" i="2"/>
  <c r="F53" i="2"/>
  <c r="G13" i="2"/>
  <c r="G21" i="2"/>
  <c r="G37" i="2"/>
  <c r="F9" i="2"/>
  <c r="F17" i="2"/>
  <c r="F25" i="2"/>
  <c r="F33" i="2"/>
  <c r="F41" i="2"/>
  <c r="F49" i="2"/>
  <c r="F57" i="2"/>
  <c r="F20" i="1"/>
  <c r="F18" i="1"/>
  <c r="F16" i="1"/>
  <c r="F14" i="1"/>
  <c r="F12" i="1"/>
  <c r="F10" i="1"/>
  <c r="F8" i="1"/>
  <c r="F6" i="1"/>
  <c r="F4" i="1"/>
  <c r="F2" i="1"/>
  <c r="F2" i="5"/>
  <c r="G2" i="5"/>
  <c r="H2" i="5"/>
  <c r="C2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 Radosavljevic</author>
  </authors>
  <commentList>
    <comment ref="B2" authorId="0" shapeId="0" xr:uid="{518813E4-1329-489F-B57B-B585D94F5AC4}">
      <text>
        <r>
          <rPr>
            <sz val="11"/>
            <color theme="1"/>
            <rFont val="Calibri"/>
            <family val="2"/>
            <scheme val="minor"/>
          </rPr>
          <t>Luka Radosavljevic:
Vaktarmenn</t>
        </r>
      </text>
    </comment>
    <comment ref="B3" authorId="0" shapeId="0" xr:uid="{612B8663-B44A-49D4-BC14-DB8B06186303}">
      <text>
        <r>
          <rPr>
            <sz val="11"/>
            <color theme="1"/>
            <rFont val="Calibri"/>
            <family val="2"/>
            <scheme val="minor"/>
          </rPr>
          <t xml:space="preserve">Luka Radosavljevic:
Farmamaður
</t>
        </r>
      </text>
    </comment>
    <comment ref="B4" authorId="0" shapeId="0" xr:uid="{B489DA84-4411-4420-989C-79A79E3764FB}">
      <text>
        <r>
          <rPr>
            <sz val="11"/>
            <color theme="1"/>
            <rFont val="Calibri"/>
            <family val="2"/>
            <scheme val="minor"/>
          </rPr>
          <t xml:space="preserve">Luka Radosavljevic:
Farmamaður ónóssligt arbeiði
Farmamaður útoyggj
 </t>
        </r>
      </text>
    </comment>
    <comment ref="B5" authorId="0" shapeId="0" xr:uid="{CFEAAD10-E9CC-4A5A-BF15-FB309DDFF49F}">
      <text>
        <r>
          <rPr>
            <sz val="11"/>
            <color theme="1"/>
            <rFont val="Calibri"/>
            <family val="2"/>
            <scheme val="minor"/>
          </rPr>
          <t xml:space="preserve">Luka Radosavljevic:
§5
Leiðarar farmastøð 48 tímar
</t>
        </r>
      </text>
    </comment>
    <comment ref="B6" authorId="0" shapeId="0" xr:uid="{B3BDCEAE-C0EB-47EA-9C7D-32CB9F0B0ED9}">
      <text>
        <r>
          <rPr>
            <b/>
            <sz val="9"/>
            <color indexed="81"/>
            <rFont val="Tahoma"/>
            <charset val="1"/>
          </rPr>
          <t>Luka Radosavljevic:</t>
        </r>
        <r>
          <rPr>
            <sz val="9"/>
            <color indexed="81"/>
            <rFont val="Tahoma"/>
            <charset val="1"/>
          </rPr>
          <t xml:space="preserve">
Vaskifólk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Luka Radosavljevic</author>
  </authors>
  <commentList>
    <comment ref="B2" authorId="0" shapeId="0" xr:uid="{26F8DB5B-72D3-4B0B-823D-88EB7AEF65B0}">
      <text>
        <r>
          <rPr>
            <sz val="11"/>
            <color theme="1"/>
            <rFont val="Calibri"/>
            <family val="2"/>
            <scheme val="minor"/>
          </rPr>
          <t>Luka Radosavljevic:
Vaktarmenn</t>
        </r>
      </text>
    </comment>
    <comment ref="B3" authorId="0" shapeId="0" xr:uid="{EF1A2E1C-AD4A-4A04-8707-A91CC2659D71}">
      <text>
        <r>
          <rPr>
            <sz val="11"/>
            <color theme="1"/>
            <rFont val="Calibri"/>
            <family val="2"/>
            <scheme val="minor"/>
          </rPr>
          <t>Luka Radosavljevic:
Farmamaður</t>
        </r>
      </text>
    </comment>
    <comment ref="B4" authorId="0" shapeId="0" xr:uid="{7676FD8A-F85E-4378-A6F3-344FD6C724A7}">
      <text>
        <r>
          <rPr>
            <sz val="11"/>
            <color theme="1"/>
            <rFont val="Calibri"/>
            <family val="2"/>
            <scheme val="minor"/>
          </rPr>
          <t xml:space="preserve">Luka Radosavljevic:
Farmamaður ónóssligt arbeiði
Farmamaður útoyggj
 </t>
        </r>
      </text>
    </comment>
    <comment ref="B5" authorId="0" shapeId="0" xr:uid="{9C294B24-1288-4AFE-9D0E-03DFDC2E57EB}">
      <text>
        <r>
          <rPr>
            <sz val="11"/>
            <color theme="1"/>
            <rFont val="Calibri"/>
            <family val="2"/>
            <scheme val="minor"/>
          </rPr>
          <t xml:space="preserve">Luka Radosavljevic:
§5
Leiðarar farmastøð 48 tímar
</t>
        </r>
      </text>
    </comment>
    <comment ref="B6" authorId="0" shapeId="0" xr:uid="{D323088A-1A4E-4E39-814E-DECD4B3F0680}">
      <text>
        <r>
          <rPr>
            <b/>
            <sz val="9"/>
            <color indexed="81"/>
            <rFont val="Tahoma"/>
            <charset val="1"/>
          </rPr>
          <t>Luka Radosavljevic:</t>
        </r>
        <r>
          <rPr>
            <sz val="9"/>
            <color indexed="81"/>
            <rFont val="Tahoma"/>
            <charset val="1"/>
          </rPr>
          <t xml:space="preserve">
Vaskifólk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1222FF-9481-4083-8D0F-575C2E00571E}" keepAlive="1" name="Query - Akademikarafelagið" description="Connection to the 'Akademikarafelagið' query in the workbook." type="5" refreshedVersion="0" background="1">
    <dbPr connection="Provider=Microsoft.Mashup.OleDb.1;Data Source=$Workbook$;Location=Akademikarafelagið;Extended Properties=&quot;&quot;" command="SELECT * FROM [Akademikarafelagið]"/>
  </connection>
  <connection id="2" xr16:uid="{3A45B7A5-12E1-4CA7-B917-31C792560B91}" keepAlive="1" name="Query - BLF" description="Connection to the 'BLF' query in the workbook." type="5" refreshedVersion="0" background="1">
    <dbPr connection="Provider=Microsoft.Mashup.OleDb.1;Data Source=$Workbook$;Location=BLF;Extended Properties=&quot;&quot;" command="SELECT * FROM [BLF]"/>
  </connection>
  <connection id="3" xr16:uid="{2F7A02AF-1A0E-42C6-AF9C-13CC0162205B}" keepAlive="1" name="Query - Føroya_arbeiðarafelag" description="Connection to the 'Føroya_arbeiðarafelag' query in the workbook." type="5" refreshedVersion="0" background="1">
    <dbPr connection="Provider=Microsoft.Mashup.OleDb.1;Data Source=$Workbook$;Location=Føroya_arbeiðarafelag;Extended Properties=&quot;&quot;" command="SELECT * FROM [Føroya_arbeiðarafelag]"/>
  </connection>
  <connection id="4" xr16:uid="{AF0BFFB8-30C8-407E-833F-87243203D980}" keepAlive="1" name="Query - Havnar_arbeiðarafelag" description="Connection to the 'Havnar_arbeiðarafelag' query in the workbook." type="5" refreshedVersion="0" background="1">
    <dbPr connection="Provider=Microsoft.Mashup.OleDb.1;Data Source=$Workbook$;Location=Havnar_arbeiðarafelag;Extended Properties=&quot;&quot;" command="SELECT * FROM [Havnar_arbeiðarafelag]"/>
  </connection>
  <connection id="5" xr16:uid="{30FBBDDA-8A41-4A45-A8FE-F2A7D1BA9D13}" keepAlive="1" name="Query - Lønartalvur Samla" description="Connection to the 'Lønartalvur Samla' query in the workbook." type="5" refreshedVersion="8" saveData="1">
    <dbPr connection="Provider=Microsoft.Mashup.OleDb.1;Data Source=$Workbook$;Location=&quot;Lønartalvur Samla&quot;;Extended Properties=&quot;&quot;" command="SELECT * FROM [Lønartalvur Samla]"/>
  </connection>
  <connection id="6" xr16:uid="{10CE8F0B-8F26-4B71-98C1-38E846562C19}" keepAlive="1" name="Query - Maskinmeistarafelagið" description="Connection to the 'Maskinmeistarafelagið' query in the workbook." type="5" refreshedVersion="0" background="1">
    <dbPr connection="Provider=Microsoft.Mashup.OleDb.1;Data Source=$Workbook$;Location=Maskinmeistarafelagið;Extended Properties=&quot;&quot;" command="SELECT * FROM [Maskinmeistarafelagið]"/>
  </connection>
  <connection id="7" xr16:uid="{B2CC2C70-AEBA-462E-A0BF-A12FF87B92B2}" keepAlive="1" name="Query - Maskinmeistarafelagið_landi" description="Connection to the 'Maskinmeistarafelagið_landi' query in the workbook." type="5" refreshedVersion="0" background="1">
    <dbPr connection="Provider=Microsoft.Mashup.OleDb.1;Data Source=$Workbook$;Location=Maskinmeistarafelagið_landi;Extended Properties=&quot;&quot;" command="SELECT * FROM [Maskinmeistarafelagið_landi]"/>
  </connection>
  <connection id="8" xr16:uid="{B735EDD8-2970-4EFE-B1A8-164FB28163DC}" keepAlive="1" name="Query - Skip_nav_felagið" description="Connection to the 'Skip_nav_felagið' query in the workbook." type="5" refreshedVersion="0" background="1">
    <dbPr connection="Provider=Microsoft.Mashup.OleDb.1;Data Source=$Workbook$;Location=Skip_nav_felagið;Extended Properties=&quot;&quot;" command="SELECT * FROM [Skip_nav_felagið]"/>
  </connection>
  <connection id="9" xr16:uid="{4ACEECBB-ABFE-4DF5-8A9A-1BF84AFAA2B9}" keepAlive="1" name="Query - Starvsfelagið" description="Connection to the 'Starvsfelagið' query in the workbook." type="5" refreshedVersion="0" background="1" saveData="1">
    <dbPr connection="Provider=Microsoft.Mashup.OleDb.1;Data Source=$Workbook$;Location=Starvsfelagið;Extended Properties=&quot;&quot;" command="SELECT * FROM [Starvsfelagið]"/>
  </connection>
  <connection id="10" xr16:uid="{96504C32-0C71-45F6-BD5D-3F1EC1A0CC7C}" keepAlive="1" name="Query - Tænastumannafelagið" description="Connection to the 'Tænastumannafelagið' query in the workbook." type="5" refreshedVersion="0" background="1">
    <dbPr connection="Provider=Microsoft.Mashup.OleDb.1;Data Source=$Workbook$;Location=Tænastumannafelagið;Extended Properties=&quot;&quot;" command="SELECT * FROM [Tænastumannafelagið]"/>
  </connection>
</connections>
</file>

<file path=xl/sharedStrings.xml><?xml version="1.0" encoding="utf-8"?>
<sst xmlns="http://schemas.openxmlformats.org/spreadsheetml/2006/main" count="72" uniqueCount="23">
  <si>
    <t>Fakfeløg</t>
  </si>
  <si>
    <t>Stig</t>
  </si>
  <si>
    <t>Mðr. Løn</t>
  </si>
  <si>
    <t>Tímaløn</t>
  </si>
  <si>
    <t>Yvirtíð 1</t>
  </si>
  <si>
    <t>Yvirtíð 2</t>
  </si>
  <si>
    <t>Eftirlønargj.</t>
  </si>
  <si>
    <t>løn hjá SF hækkar 2,9% 1. apríl 2025</t>
  </si>
  <si>
    <t>Ársløn</t>
  </si>
  <si>
    <t>Yvirtíð 50%</t>
  </si>
  <si>
    <t>Yvirtíð 100%</t>
  </si>
  <si>
    <t>yvirtíð 1</t>
  </si>
  <si>
    <t>yvirtíð 2</t>
  </si>
  <si>
    <t>Eftirløn 15%</t>
  </si>
  <si>
    <t>17-21</t>
  </si>
  <si>
    <t>21-08</t>
  </si>
  <si>
    <t>Leygardag</t>
  </si>
  <si>
    <t>Sunnudag (halgidagar)</t>
  </si>
  <si>
    <t>FA hækkar 1. mai 25(rokna hækking)</t>
  </si>
  <si>
    <t>HAF hækkar 1. mai 25(rokna hækking)</t>
  </si>
  <si>
    <t>Eftrl.gj.</t>
  </si>
  <si>
    <t>Yvirtíðarløn</t>
  </si>
  <si>
    <t>Eftirløn 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</si>
</sst>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2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4" fontId="0" fillId="0" borderId="0" xfId="0" applyNumberFormat="1"/>
    <xf numFmtId="0" fontId="1" fillId="0" borderId="0" xfId="0" applyFont="1"/>
    <xf numFmtId="0" fontId="1" fillId="0" borderId="3" xfId="0" applyFont="1" applyBorder="1"/>
    <xf numFmtId="0" fontId="2" fillId="0" borderId="0" xfId="0" applyFont="1" applyAlignment="1">
      <alignment horizontal="right"/>
    </xf>
    <xf numFmtId="49" fontId="2" fillId="0" borderId="1" xfId="0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3" fontId="0" fillId="0" borderId="0" xfId="0" applyNumberFormat="1"/>
    <xf numFmtId="2" fontId="1" fillId="0" borderId="3" xfId="0" applyNumberFormat="1" applyFont="1" applyBorder="1"/>
    <xf numFmtId="2" fontId="0" fillId="0" borderId="0" xfId="0" applyNumberFormat="1"/>
    <xf numFmtId="2" fontId="0" fillId="0" borderId="4" xfId="0" applyNumberFormat="1" applyBorder="1"/>
  </cellXfs>
  <cellStyles count="1">
    <cellStyle name="Normal" xfId="0" builtinId="0"/>
  </cellStyles>
  <dxfs count="85">
    <dxf>
      <numFmt numFmtId="0" formatCode="General"/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5" xr16:uid="{EE3F82FA-1884-4EF3-A764-285DA826DE6A}" autoFormatId="16" applyNumberFormats="0" applyBorderFormats="0" applyFontFormats="0" applyPatternFormats="0" applyAlignmentFormats="0" applyWidthHeightFormats="0">
  <queryTableRefresh nextId="13">
    <queryTableFields count="8">
      <queryTableField id="1" name="Fakfeløg" tableColumnId="1"/>
      <queryTableField id="2" name="Stig" tableColumnId="2"/>
      <queryTableField id="3" name="Mðr. Løn" tableColumnId="3"/>
      <queryTableField id="4" name="Tímaløn" tableColumnId="4"/>
      <queryTableField id="5" name="Yvirtíð 1" tableColumnId="5"/>
      <queryTableField id="6" name="Yvirtíð 2" tableColumnId="6"/>
      <queryTableField id="7" name="Leygardag" tableColumnId="7"/>
      <queryTableField id="8" name="Sunnudag (halgidagar)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E3B1D1-9465-4960-B660-76E2694545BB}" name="Starvsfelagið" displayName="Starvsfelagið" ref="A1:G51" totalsRowShown="0" headerRowDxfId="84" dataDxfId="83" tableBorderDxfId="82">
  <autoFilter ref="A1:G51" xr:uid="{80742C9D-A09F-424F-9E9B-D0546695D3C6}"/>
  <tableColumns count="7">
    <tableColumn id="1" xr3:uid="{883CEBAC-8912-495E-B99F-6F52232521CC}" name="Fakfeløg" dataDxfId="81"/>
    <tableColumn id="2" xr3:uid="{2A7FC9A5-2565-4365-9599-3AB09ADA9A76}" name="Stig" dataDxfId="80"/>
    <tableColumn id="3" xr3:uid="{DD1C35C3-C1AC-4795-9BB7-01A8803681D7}" name="Mðr. Løn" dataDxfId="79"/>
    <tableColumn id="4" xr3:uid="{73F73C17-00A5-45EE-AB5A-57BE8C6DB84D}" name="Tímaløn" dataDxfId="78">
      <calculatedColumnFormula>+C2*12/2028</calculatedColumnFormula>
    </tableColumn>
    <tableColumn id="5" xr3:uid="{04F34020-521C-4F37-9ECF-529C662B1466}" name="Yvirtíð 1" dataDxfId="77">
      <calculatedColumnFormula>+D2*1.5</calculatedColumnFormula>
    </tableColumn>
    <tableColumn id="6" xr3:uid="{17650456-01FF-4C9C-86CD-2AC2B5381A1F}" name="Yvirtíð 2" dataDxfId="76"/>
    <tableColumn id="7" xr3:uid="{B3E02B11-F58C-45C5-A8D4-78D60AA3ABC8}" name="Eftirlønargj." dataDxfId="75">
      <calculatedColumnFormula>+C2*0.15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E89C7F9-C92E-4988-AA8C-2845909D2FCA}" name="Lønartalvur_Samla" displayName="Lønartalvur_Samla" ref="A1:H286" tableType="queryTable" totalsRowShown="0">
  <autoFilter ref="A1:H286" xr:uid="{DE89C7F9-C92E-4988-AA8C-2845909D2FCA}"/>
  <tableColumns count="8">
    <tableColumn id="1" xr3:uid="{FC3F4FCD-1476-4B42-AA0D-9C4330919102}" uniqueName="1" name="Fakfeløg" queryTableFieldId="1"/>
    <tableColumn id="2" xr3:uid="{00F3AFD8-35F6-4208-9AFE-81C2DEEAF23E}" uniqueName="2" name="Stig" queryTableFieldId="2"/>
    <tableColumn id="3" xr3:uid="{204119E3-AB30-42F4-BA2F-200528495DBB}" uniqueName="3" name="Mðr. Løn" queryTableFieldId="3"/>
    <tableColumn id="4" xr3:uid="{CD3141CF-91DA-47D4-86D7-D22F3B4C095A}" uniqueName="4" name="Tímaløn" queryTableFieldId="4" dataDxfId="0"/>
    <tableColumn id="5" xr3:uid="{56E7DB77-95DB-461D-9777-59375973EC05}" uniqueName="5" name="Yvirtíð 1" queryTableFieldId="5"/>
    <tableColumn id="6" xr3:uid="{9F3B6111-61BA-488C-B42B-F60AF24985D3}" uniqueName="6" name="Yvirtíð 2" queryTableFieldId="6"/>
    <tableColumn id="7" xr3:uid="{9F802ADB-7FE7-4C7F-A9AD-259191696E8B}" uniqueName="7" name="Leygardag" queryTableFieldId="7"/>
    <tableColumn id="8" xr3:uid="{66557651-2A44-47A8-9198-E2718D1C9C19}" uniqueName="8" name="Sunnudag (halgidagar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E19945-4A7E-4012-BFF0-F874106EA590}" name="Skip_nav_felagið" displayName="Skip_nav_felagið" ref="A1:H57" totalsRowShown="0" headerRowDxfId="74" dataDxfId="73" tableBorderDxfId="72">
  <autoFilter ref="A1:H57" xr:uid="{0B35A0F7-091D-4DD3-81E5-B9A5C03FC41B}"/>
  <tableColumns count="8">
    <tableColumn id="1" xr3:uid="{F3F36F04-7A93-49B0-A914-6F9718897539}" name="Fakfeløg" dataDxfId="71"/>
    <tableColumn id="2" xr3:uid="{704A937D-5269-48A2-81FE-8A3F8C98F681}" name="Stig" dataDxfId="70"/>
    <tableColumn id="3" xr3:uid="{B10ED122-31F8-4484-B813-B64AF4D36830}" name="Mðr. Løn" dataDxfId="69"/>
    <tableColumn id="4" xr3:uid="{9D06E5D2-14F8-425F-9AA2-7426517F6835}" name="Ársløn" dataDxfId="68">
      <calculatedColumnFormula>+C2*12</calculatedColumnFormula>
    </tableColumn>
    <tableColumn id="5" xr3:uid="{10B77FDB-C272-400D-AB41-6912D7142FF2}" name="Tímaløn" dataDxfId="67">
      <calculatedColumnFormula>+D2/2366</calculatedColumnFormula>
    </tableColumn>
    <tableColumn id="6" xr3:uid="{3F90ED86-9BDD-4D3B-985C-08BAA3994358}" name="Yvirtíð 50%" dataDxfId="66">
      <calculatedColumnFormula>+E2*1.5</calculatedColumnFormula>
    </tableColumn>
    <tableColumn id="7" xr3:uid="{F734629E-7378-44AA-B6AD-0A9250C5DCC4}" name="Yvirtíð 100%" dataDxfId="65">
      <calculatedColumnFormula>+E2*2</calculatedColumnFormula>
    </tableColumn>
    <tableColumn id="8" xr3:uid="{B19CE012-4B01-43E9-81B6-8C58C59DA6A1}" name="Eftirlønargj." dataDxfId="64">
      <calculatedColumnFormula>+C2*0.1475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A6980-9DCD-47F7-A067-F05E183E46D4}" name="Maskinmeistarafelagið" displayName="Maskinmeistarafelagið" ref="A1:H54" totalsRowShown="0" headerRowDxfId="63" dataDxfId="62" tableBorderDxfId="61">
  <autoFilter ref="A1:H54" xr:uid="{B3D10105-86F7-47CC-8FF3-E5E7E1B78328}"/>
  <tableColumns count="8">
    <tableColumn id="1" xr3:uid="{F710268A-E4B3-4E0C-90E9-20857284BABC}" name="Fakfeløg" dataDxfId="60"/>
    <tableColumn id="2" xr3:uid="{12C68BF1-F2F0-4CF3-83C2-7C1F46935DFF}" name="Stig" dataDxfId="59"/>
    <tableColumn id="3" xr3:uid="{1E77CE7D-78D4-4FCD-9B81-8D5C90E264DF}" name="Mðr. Løn" dataDxfId="58"/>
    <tableColumn id="4" xr3:uid="{67BE85BA-3D03-4318-817F-F49CEF4B6662}" name="Ársløn" dataDxfId="57">
      <calculatedColumnFormula>+C2*12</calculatedColumnFormula>
    </tableColumn>
    <tableColumn id="5" xr3:uid="{93D9660E-01FB-49C7-9E62-72C0E53E4712}" name="Tímaløn" dataDxfId="56">
      <calculatedColumnFormula>+D2/2366</calculatedColumnFormula>
    </tableColumn>
    <tableColumn id="6" xr3:uid="{F2AE8237-EFC3-4AF9-9FCB-C2139911C1A7}" name="Yvirtíð 50%" dataDxfId="55">
      <calculatedColumnFormula>+E2*1.5</calculatedColumnFormula>
    </tableColumn>
    <tableColumn id="7" xr3:uid="{72E4A739-0F5E-4E44-BFE2-EAE035DA1024}" name="Yvirtíð 100%" dataDxfId="54">
      <calculatedColumnFormula>+E2*2</calculatedColumnFormula>
    </tableColumn>
    <tableColumn id="8" xr3:uid="{97556BFE-E33A-4163-914D-953B4D3FE6D3}" name="Eftirlønargj." dataDxfId="53">
      <calculatedColumnFormula>+C2*0.145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4711AF-0905-45B0-9221-A36E2D26572C}" name="Maskinmeistarafelagið_landi" displayName="Maskinmeistarafelagið_landi" ref="A1:G45" totalsRowShown="0" headerRowDxfId="52" dataDxfId="51" tableBorderDxfId="50">
  <autoFilter ref="A1:G45" xr:uid="{4CF121DF-3AB2-44E0-94BB-53FE2B4181A4}"/>
  <tableColumns count="7">
    <tableColumn id="1" xr3:uid="{60D204DF-22B7-4CBA-85C3-8BC9358BE240}" name="Fakfeløg" dataDxfId="49"/>
    <tableColumn id="2" xr3:uid="{FF19401A-AD6E-4D82-81E3-B63D26B0EAD6}" name="Stig" dataDxfId="48"/>
    <tableColumn id="3" xr3:uid="{03A7CD9A-6B71-4392-99A6-3A25679801DF}" name="Mðr. Løn" dataDxfId="47"/>
    <tableColumn id="4" xr3:uid="{7A4F3706-D124-49CC-AD67-27132AB1D037}" name="Tímaløn" dataDxfId="46"/>
    <tableColumn id="5" xr3:uid="{ACF63D69-0166-4BD7-9525-DED5503C75E5}" name="yvirtíð 1" dataDxfId="45"/>
    <tableColumn id="6" xr3:uid="{08EA568B-1DEF-49DE-BD6E-43863B5A6163}" name="yvirtíð 2" dataDxfId="44"/>
    <tableColumn id="7" xr3:uid="{8C9ABF2F-4B29-43C0-B6D3-B7A36583D455}" name="Eftirløn 15%" dataDxfId="43">
      <calculatedColumnFormula>+Maskinmeistarafelagið_landi[[#This Row],[Mðr. Løn]]*0.15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40F240-012E-41A1-B70D-0F86D65F4F47}" name="Føroya_arbeiðarafelag" displayName="Føroya_arbeiðarafelag" ref="A1:H6" totalsRowShown="0" headerRowDxfId="42" dataDxfId="41" tableBorderDxfId="40">
  <autoFilter ref="A1:H6" xr:uid="{1FFBD1A8-6694-4AD9-A0AD-70B9EB843D8C}"/>
  <tableColumns count="8">
    <tableColumn id="1" xr3:uid="{1C6A38A7-0AC5-4FE7-8B9F-46B303EB6597}" name="Fakfeløg" dataDxfId="39"/>
    <tableColumn id="2" xr3:uid="{7FAFA7B2-05FF-4FC2-9450-121F2D6B80B4}" name="Stig" dataDxfId="38"/>
    <tableColumn id="3" xr3:uid="{773EDE42-D9E6-4F54-AAB7-CCD910788C7C}" name="Mðr. Løn" dataDxfId="37"/>
    <tableColumn id="4" xr3:uid="{FB7D8C5E-4C23-446B-94AB-FF9DE1EFBFA9}" name="Tímaløn" dataDxfId="36"/>
    <tableColumn id="5" xr3:uid="{269185E5-AC04-4D79-A402-E0E6B9F34B59}" name="17-21" dataDxfId="35"/>
    <tableColumn id="6" xr3:uid="{3F8D3004-48D9-4151-818C-CB6F7F8A4EFE}" name="21-08" dataDxfId="34"/>
    <tableColumn id="7" xr3:uid="{3D146AF9-4C22-4327-B559-B04FF0890BAB}" name="Leygardag" dataDxfId="33"/>
    <tableColumn id="8" xr3:uid="{229319D0-21A2-4ACC-B055-EA840C1D5D16}" name="Sunnudag (halgidagar)" dataDxfId="3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026557-BA7A-4E21-AEE8-D87F5542BE77}" name="Havnar_arbeiðarafelag" displayName="Havnar_arbeiðarafelag" ref="A1:H6" totalsRowShown="0" headerRowDxfId="31" dataDxfId="30" tableBorderDxfId="29">
  <autoFilter ref="A1:H6" xr:uid="{C74C48FE-291E-417A-B6B0-777E89887A6D}"/>
  <tableColumns count="8">
    <tableColumn id="1" xr3:uid="{B22F08DF-BF01-42EF-908E-E15A2AD4230E}" name="Fakfeløg" dataDxfId="28"/>
    <tableColumn id="2" xr3:uid="{4A91FAC7-9767-4248-839A-CEDDB2BC596A}" name="Stig" dataDxfId="27"/>
    <tableColumn id="3" xr3:uid="{E3076C90-1A6C-4CCC-8C72-C7458E8A8194}" name="Mðr. Løn" dataDxfId="26"/>
    <tableColumn id="4" xr3:uid="{4FEB059A-7A5A-45A3-A7BF-0973A76B5B8F}" name="Tímaløn" dataDxfId="25"/>
    <tableColumn id="5" xr3:uid="{AED2A160-6FCF-4F86-94B2-1667E87B09B5}" name="17-21" dataDxfId="24"/>
    <tableColumn id="6" xr3:uid="{427EB3D0-4DAC-48D2-800E-BF05B9D145B9}" name="21-08" dataDxfId="23"/>
    <tableColumn id="7" xr3:uid="{6092CC2C-6299-439A-A157-EFA360AB62B5}" name="Leygardag" dataDxfId="22"/>
    <tableColumn id="8" xr3:uid="{0DB6DE60-A4D7-4251-AC4C-F29B565C1400}" name="Sunnudag (halgidagar)" dataDxfId="21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C4D886-D687-4B80-90B1-4551DA713646}" name="BLF" displayName="BLF" ref="A1:F10" totalsRowShown="0" headerRowDxfId="20" dataDxfId="19">
  <autoFilter ref="A1:F10" xr:uid="{49CEB716-63DF-4F53-9EC7-3A79E605BDB7}"/>
  <tableColumns count="6">
    <tableColumn id="1" xr3:uid="{73404710-3AFA-4D32-9815-A1A22F75F7A9}" name="Fakfeløg" dataDxfId="18"/>
    <tableColumn id="2" xr3:uid="{FC22E933-FE0F-49B0-BD48-8D763E4A2461}" name="Stig" dataDxfId="17"/>
    <tableColumn id="3" xr3:uid="{54F800D1-411C-4CCB-805A-8424054B9E30}" name="Mðr. Løn" dataDxfId="16"/>
    <tableColumn id="4" xr3:uid="{C46E6319-9434-47B1-B1D6-3D4B48D5ECC9}" name="Eftrl.gj." dataDxfId="15"/>
    <tableColumn id="5" xr3:uid="{4D485CD0-D9C5-49B5-B334-B189EAD5AED2}" name="Tímaløn" dataDxfId="14"/>
    <tableColumn id="6" xr3:uid="{CB8D8822-BB7C-4DFF-AEC2-FF2C8D7FFEE4}" name="Yvirtíðarløn" dataDxfId="13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AFBDE8-175D-48F3-9A0F-C6D8762B485E}" name="Akademikarafelagið" displayName="Akademikarafelagið" ref="A1:E11" totalsRowShown="0" tableBorderDxfId="12">
  <autoFilter ref="A1:E11" xr:uid="{42F9D964-6AC2-421F-B505-F6316BCDB5EA}"/>
  <tableColumns count="5">
    <tableColumn id="1" xr3:uid="{EC5E57F1-9B85-4CC4-A611-FAA85A59EF20}" name="Fakfeløg" dataDxfId="11"/>
    <tableColumn id="2" xr3:uid="{0B5A8DB1-085C-42F7-AE1A-23EDBF08E4BC}" name="Stig" dataDxfId="10"/>
    <tableColumn id="3" xr3:uid="{5386208C-D83C-405B-86AF-70E79CE14F0E}" name="Mðr. Løn" dataDxfId="9"/>
    <tableColumn id="4" xr3:uid="{6AF16F7A-824B-4716-915C-348EDA858D33}" name="Tímaløn" dataDxfId="8">
      <calculatedColumnFormula>+Akademikarafelagið[[#This Row],[Mðr. Løn]]*12/2080</calculatedColumnFormula>
    </tableColumn>
    <tableColumn id="5" xr3:uid="{7FB5C09F-EBED-406F-AB2E-5F9991AA43C4}" name="Eftirløn 16%" dataDxfId="7">
      <calculatedColumnFormula>+Akademikarafelagið[[#This Row],[Mðr. Løn]]*0.16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0CEBCC-894F-421D-9647-7BA6E613BA55}" name="Tænastumannafelagið" displayName="Tænastumannafelagið" ref="A1:D54" totalsRowShown="0" dataDxfId="6" tableBorderDxfId="5">
  <autoFilter ref="A1:D54" xr:uid="{97920406-DC60-420F-B7B6-E876A65B8846}"/>
  <tableColumns count="4">
    <tableColumn id="1" xr3:uid="{8BC2A48C-1D0C-4F8D-A5F0-84ABA5120A59}" name="Fakfeløg" dataDxfId="4"/>
    <tableColumn id="2" xr3:uid="{DA50B41B-2E1D-4BC2-867B-47A207648E62}" name="Stig" dataDxfId="3"/>
    <tableColumn id="3" xr3:uid="{3184D13D-7E13-432D-ABF6-93C85DA1B130}" name="Mðr. Løn" dataDxfId="2"/>
    <tableColumn id="4" xr3:uid="{2790F6A6-E958-4945-8F38-7E2DB7E158A8}" name="Eftirløn 15%" dataDxfId="1">
      <calculatedColumnFormula>+Tænastumannafelagið[[#This Row],[Mðr. Løn]]*0.15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C21" sqref="C21"/>
    </sheetView>
  </sheetViews>
  <sheetFormatPr defaultRowHeight="15"/>
  <cols>
    <col min="1" max="1" width="10.85546875" bestFit="1" customWidth="1"/>
    <col min="2" max="2" width="6.7109375" bestFit="1" customWidth="1"/>
    <col min="3" max="3" width="11.28515625" bestFit="1" customWidth="1"/>
    <col min="4" max="6" width="10.7109375" bestFit="1" customWidth="1"/>
    <col min="7" max="7" width="13.85546875" bestFit="1" customWidth="1"/>
    <col min="9" max="9" width="32.140625" bestFit="1" customWidth="1"/>
  </cols>
  <sheetData>
    <row r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9">
      <c r="A2">
        <v>1</v>
      </c>
      <c r="B2" s="3">
        <v>1</v>
      </c>
      <c r="C2" s="2">
        <f>25087.28*1.029</f>
        <v>25814.811119999998</v>
      </c>
      <c r="D2" s="1">
        <f>+C2*12/2028</f>
        <v>152.75036165680473</v>
      </c>
      <c r="E2" s="1">
        <f t="shared" ref="E2:E33" si="0">+D2*1.5</f>
        <v>229.12554248520709</v>
      </c>
      <c r="F2" s="1">
        <f t="shared" ref="F2:F21" si="1">+D2*2</f>
        <v>305.50072331360946</v>
      </c>
      <c r="G2" s="1">
        <f t="shared" ref="G2:G33" si="2">+C2*0.15</f>
        <v>3872.2216679999997</v>
      </c>
    </row>
    <row r="3" spans="1:9">
      <c r="A3">
        <v>1</v>
      </c>
      <c r="B3" s="3">
        <v>2</v>
      </c>
      <c r="C3" s="2">
        <f>25632.19*1.029</f>
        <v>26375.523509999995</v>
      </c>
      <c r="D3" s="1">
        <f t="shared" ref="D3:D33" si="3">+C3*12/2028</f>
        <v>156.06818644970411</v>
      </c>
      <c r="E3" s="1">
        <f t="shared" si="0"/>
        <v>234.10227967455617</v>
      </c>
      <c r="F3" s="1">
        <f t="shared" si="1"/>
        <v>312.13637289940823</v>
      </c>
      <c r="G3" s="1">
        <f t="shared" si="2"/>
        <v>3956.328526499999</v>
      </c>
      <c r="I3" t="s">
        <v>7</v>
      </c>
    </row>
    <row r="4" spans="1:9">
      <c r="A4">
        <v>1</v>
      </c>
      <c r="B4" s="3">
        <v>3</v>
      </c>
      <c r="C4" s="2">
        <f>26177.09*1.029</f>
        <v>26936.225609999998</v>
      </c>
      <c r="D4" s="1">
        <f t="shared" si="3"/>
        <v>159.38595035502959</v>
      </c>
      <c r="E4" s="1">
        <f t="shared" si="0"/>
        <v>239.07892553254439</v>
      </c>
      <c r="F4" s="1">
        <f t="shared" si="1"/>
        <v>318.77190071005919</v>
      </c>
      <c r="G4" s="1">
        <f t="shared" si="2"/>
        <v>4040.4338414999993</v>
      </c>
    </row>
    <row r="5" spans="1:9">
      <c r="A5">
        <v>1</v>
      </c>
      <c r="B5" s="3">
        <v>4</v>
      </c>
      <c r="C5" s="2">
        <f>26722.01*1.029</f>
        <v>27496.948289999997</v>
      </c>
      <c r="D5" s="1">
        <f t="shared" si="3"/>
        <v>162.70383603550295</v>
      </c>
      <c r="E5" s="1">
        <f t="shared" si="0"/>
        <v>244.05575405325442</v>
      </c>
      <c r="F5" s="1">
        <f t="shared" si="1"/>
        <v>325.40767207100589</v>
      </c>
      <c r="G5" s="1">
        <f t="shared" si="2"/>
        <v>4124.5422434999991</v>
      </c>
    </row>
    <row r="6" spans="1:9">
      <c r="A6">
        <v>1</v>
      </c>
      <c r="B6" s="3">
        <v>5</v>
      </c>
      <c r="C6" s="2">
        <f>27266.9*1.029</f>
        <v>28057.640100000001</v>
      </c>
      <c r="D6" s="1">
        <f t="shared" si="3"/>
        <v>166.02153905325443</v>
      </c>
      <c r="E6" s="1">
        <f t="shared" si="0"/>
        <v>249.03230857988166</v>
      </c>
      <c r="F6" s="1">
        <f t="shared" si="1"/>
        <v>332.04307810650886</v>
      </c>
      <c r="G6" s="1">
        <f t="shared" si="2"/>
        <v>4208.6460150000003</v>
      </c>
    </row>
    <row r="7" spans="1:9">
      <c r="A7">
        <v>1</v>
      </c>
      <c r="B7" s="3">
        <v>6</v>
      </c>
      <c r="C7" s="2">
        <f>27811.8*1.029</f>
        <v>28618.342199999996</v>
      </c>
      <c r="D7" s="1">
        <f t="shared" si="3"/>
        <v>169.33930295857985</v>
      </c>
      <c r="E7" s="1">
        <f t="shared" si="0"/>
        <v>254.00895443786976</v>
      </c>
      <c r="F7" s="1">
        <f t="shared" si="1"/>
        <v>338.6786059171597</v>
      </c>
      <c r="G7" s="1">
        <f t="shared" si="2"/>
        <v>4292.7513299999991</v>
      </c>
    </row>
    <row r="8" spans="1:9">
      <c r="A8">
        <v>1</v>
      </c>
      <c r="B8" s="3">
        <v>7</v>
      </c>
      <c r="C8" s="2">
        <f>28356.69*1.029</f>
        <v>29179.034009999996</v>
      </c>
      <c r="D8" s="1">
        <f t="shared" si="3"/>
        <v>172.65700597633133</v>
      </c>
      <c r="E8" s="1">
        <f t="shared" si="0"/>
        <v>258.985508964497</v>
      </c>
      <c r="F8" s="1">
        <f t="shared" si="1"/>
        <v>345.31401195266267</v>
      </c>
      <c r="G8" s="1">
        <f t="shared" si="2"/>
        <v>4376.8551014999994</v>
      </c>
    </row>
    <row r="9" spans="1:9">
      <c r="A9">
        <v>1</v>
      </c>
      <c r="B9" s="3">
        <v>8</v>
      </c>
      <c r="C9" s="2">
        <f>28901.61*1.029</f>
        <v>29739.756689999998</v>
      </c>
      <c r="D9" s="1">
        <f t="shared" si="3"/>
        <v>175.97489165680474</v>
      </c>
      <c r="E9" s="1">
        <f t="shared" si="0"/>
        <v>263.96233748520712</v>
      </c>
      <c r="F9" s="1">
        <f t="shared" si="1"/>
        <v>351.94978331360949</v>
      </c>
      <c r="G9" s="1">
        <f t="shared" si="2"/>
        <v>4460.9635034999992</v>
      </c>
    </row>
    <row r="10" spans="1:9">
      <c r="A10">
        <v>1</v>
      </c>
      <c r="B10" s="3">
        <v>9</v>
      </c>
      <c r="C10" s="2">
        <f>29446.51*1.029</f>
        <v>30300.458789999997</v>
      </c>
      <c r="D10" s="1">
        <f t="shared" si="3"/>
        <v>179.29265556213014</v>
      </c>
      <c r="E10" s="1">
        <f t="shared" si="0"/>
        <v>268.93898334319522</v>
      </c>
      <c r="F10" s="1">
        <f t="shared" si="1"/>
        <v>358.58531112426027</v>
      </c>
      <c r="G10" s="1">
        <f t="shared" si="2"/>
        <v>4545.068818499999</v>
      </c>
    </row>
    <row r="11" spans="1:9">
      <c r="A11">
        <v>1</v>
      </c>
      <c r="B11" s="3">
        <v>10</v>
      </c>
      <c r="C11" s="2">
        <f>29991.43*1.029</f>
        <v>30861.18147</v>
      </c>
      <c r="D11" s="1">
        <f t="shared" si="3"/>
        <v>182.61054124260355</v>
      </c>
      <c r="E11" s="1">
        <f t="shared" si="0"/>
        <v>273.91581186390533</v>
      </c>
      <c r="F11" s="1">
        <f t="shared" si="1"/>
        <v>365.22108248520709</v>
      </c>
      <c r="G11" s="1">
        <f t="shared" si="2"/>
        <v>4629.1772204999997</v>
      </c>
    </row>
    <row r="12" spans="1:9">
      <c r="A12">
        <v>1</v>
      </c>
      <c r="B12" s="3">
        <v>11</v>
      </c>
      <c r="C12" s="2">
        <f>30536.32*1.029</f>
        <v>31421.873279999996</v>
      </c>
      <c r="D12" s="1">
        <f t="shared" si="3"/>
        <v>185.928244260355</v>
      </c>
      <c r="E12" s="1">
        <f t="shared" si="0"/>
        <v>278.89236639053252</v>
      </c>
      <c r="F12" s="1">
        <f t="shared" si="1"/>
        <v>371.85648852071</v>
      </c>
      <c r="G12" s="1">
        <f t="shared" si="2"/>
        <v>4713.2809919999991</v>
      </c>
    </row>
    <row r="13" spans="1:9">
      <c r="A13">
        <v>1</v>
      </c>
      <c r="B13" s="3">
        <v>12</v>
      </c>
      <c r="C13" s="2">
        <f>31081.22*1.029</f>
        <v>31982.575379999998</v>
      </c>
      <c r="D13" s="1">
        <f t="shared" si="3"/>
        <v>189.24600816568048</v>
      </c>
      <c r="E13" s="1">
        <f t="shared" si="0"/>
        <v>283.86901224852073</v>
      </c>
      <c r="F13" s="1">
        <f t="shared" si="1"/>
        <v>378.49201633136096</v>
      </c>
      <c r="G13" s="1">
        <f t="shared" si="2"/>
        <v>4797.3863069999998</v>
      </c>
    </row>
    <row r="14" spans="1:9">
      <c r="A14">
        <v>1</v>
      </c>
      <c r="B14" s="3">
        <v>13</v>
      </c>
      <c r="C14" s="2">
        <f>31626.13*1.029</f>
        <v>32543.287769999999</v>
      </c>
      <c r="D14" s="1">
        <f t="shared" si="3"/>
        <v>192.56383295857989</v>
      </c>
      <c r="E14" s="1">
        <f t="shared" si="0"/>
        <v>288.84574943786981</v>
      </c>
      <c r="F14" s="1">
        <f t="shared" si="1"/>
        <v>385.12766591715979</v>
      </c>
      <c r="G14" s="1">
        <f t="shared" si="2"/>
        <v>4881.4931655</v>
      </c>
    </row>
    <row r="15" spans="1:9">
      <c r="A15">
        <v>1</v>
      </c>
      <c r="B15" s="3">
        <v>14</v>
      </c>
      <c r="C15" s="2">
        <f>32171.04*1.029</f>
        <v>33104.000159999996</v>
      </c>
      <c r="D15" s="1">
        <f t="shared" si="3"/>
        <v>195.88165775147925</v>
      </c>
      <c r="E15" s="1">
        <f t="shared" si="0"/>
        <v>293.82248662721889</v>
      </c>
      <c r="F15" s="1">
        <f t="shared" si="1"/>
        <v>391.76331550295851</v>
      </c>
      <c r="G15" s="1">
        <f t="shared" si="2"/>
        <v>4965.6000239999994</v>
      </c>
    </row>
    <row r="16" spans="1:9">
      <c r="A16">
        <v>1</v>
      </c>
      <c r="B16" s="3">
        <v>15</v>
      </c>
      <c r="C16" s="2">
        <f>32715.91*1.029</f>
        <v>33664.671389999996</v>
      </c>
      <c r="D16" s="1">
        <f t="shared" si="3"/>
        <v>199.1992389940828</v>
      </c>
      <c r="E16" s="1">
        <f t="shared" si="0"/>
        <v>298.79885849112418</v>
      </c>
      <c r="F16" s="1">
        <f t="shared" si="1"/>
        <v>398.39847798816561</v>
      </c>
      <c r="G16" s="1">
        <f t="shared" si="2"/>
        <v>5049.7007084999996</v>
      </c>
    </row>
    <row r="17" spans="1:7">
      <c r="A17">
        <v>1</v>
      </c>
      <c r="B17" s="3">
        <v>16</v>
      </c>
      <c r="C17" s="2">
        <f>33260.85*1.029</f>
        <v>34225.414649999999</v>
      </c>
      <c r="D17" s="1">
        <f t="shared" si="3"/>
        <v>202.51724644970415</v>
      </c>
      <c r="E17" s="1">
        <f t="shared" si="0"/>
        <v>303.77586967455625</v>
      </c>
      <c r="F17" s="1">
        <f t="shared" si="1"/>
        <v>405.03449289940829</v>
      </c>
      <c r="G17" s="1">
        <f t="shared" si="2"/>
        <v>5133.8121974999995</v>
      </c>
    </row>
    <row r="18" spans="1:7">
      <c r="A18">
        <v>1</v>
      </c>
      <c r="B18" s="3">
        <v>17</v>
      </c>
      <c r="C18" s="2">
        <f>33805.74*1.029</f>
        <v>34786.106459999995</v>
      </c>
      <c r="D18" s="1">
        <f t="shared" si="3"/>
        <v>205.8349494674556</v>
      </c>
      <c r="E18" s="1">
        <f t="shared" si="0"/>
        <v>308.75242420118343</v>
      </c>
      <c r="F18" s="1">
        <f t="shared" si="1"/>
        <v>411.6698989349112</v>
      </c>
      <c r="G18" s="1">
        <f t="shared" si="2"/>
        <v>5217.9159689999988</v>
      </c>
    </row>
    <row r="19" spans="1:7">
      <c r="A19">
        <v>1</v>
      </c>
      <c r="B19" s="3">
        <v>18</v>
      </c>
      <c r="C19" s="2">
        <f>34350.65*1.029</f>
        <v>35346.818849999996</v>
      </c>
      <c r="D19" s="1">
        <f t="shared" si="3"/>
        <v>209.15277426035502</v>
      </c>
      <c r="E19" s="1">
        <f t="shared" si="0"/>
        <v>313.72916139053251</v>
      </c>
      <c r="F19" s="1">
        <f t="shared" si="1"/>
        <v>418.30554852071003</v>
      </c>
      <c r="G19" s="1">
        <f t="shared" si="2"/>
        <v>5302.022827499999</v>
      </c>
    </row>
    <row r="20" spans="1:7">
      <c r="A20">
        <v>1</v>
      </c>
      <c r="B20" s="3">
        <v>19</v>
      </c>
      <c r="C20" s="2">
        <f>34895.55*1.029</f>
        <v>35907.520949999998</v>
      </c>
      <c r="D20" s="1">
        <f t="shared" si="3"/>
        <v>212.47053816568044</v>
      </c>
      <c r="E20" s="1">
        <f t="shared" si="0"/>
        <v>318.70580724852067</v>
      </c>
      <c r="F20" s="1">
        <f t="shared" si="1"/>
        <v>424.94107633136088</v>
      </c>
      <c r="G20" s="1">
        <f t="shared" si="2"/>
        <v>5386.1281424999997</v>
      </c>
    </row>
    <row r="21" spans="1:7">
      <c r="A21">
        <v>1</v>
      </c>
      <c r="B21" s="3">
        <v>20</v>
      </c>
      <c r="C21" s="2">
        <f>35440.47*1.029</f>
        <v>36468.243629999997</v>
      </c>
      <c r="D21" s="1">
        <f t="shared" si="3"/>
        <v>215.78842384615382</v>
      </c>
      <c r="E21" s="1">
        <f t="shared" si="0"/>
        <v>323.68263576923073</v>
      </c>
      <c r="F21" s="1">
        <f t="shared" si="1"/>
        <v>431.57684769230764</v>
      </c>
      <c r="G21" s="1">
        <f t="shared" si="2"/>
        <v>5470.2365444999996</v>
      </c>
    </row>
    <row r="22" spans="1:7">
      <c r="A22">
        <v>1</v>
      </c>
      <c r="B22" s="3">
        <v>21</v>
      </c>
      <c r="C22" s="2">
        <f>35770.1*1.029</f>
        <v>36807.432899999993</v>
      </c>
      <c r="D22" s="1">
        <f t="shared" si="3"/>
        <v>217.79546094674552</v>
      </c>
      <c r="E22" s="1">
        <f t="shared" si="0"/>
        <v>326.6931914201183</v>
      </c>
      <c r="F22" s="1">
        <v>0</v>
      </c>
      <c r="G22" s="1">
        <f t="shared" si="2"/>
        <v>5521.1149349999987</v>
      </c>
    </row>
    <row r="23" spans="1:7">
      <c r="A23">
        <v>1</v>
      </c>
      <c r="B23" s="3">
        <v>22</v>
      </c>
      <c r="C23" s="2">
        <f>36092.15*1.029</f>
        <v>37138.822349999995</v>
      </c>
      <c r="D23" s="1">
        <f t="shared" si="3"/>
        <v>219.75634526627215</v>
      </c>
      <c r="E23" s="1">
        <f t="shared" si="0"/>
        <v>329.63451789940825</v>
      </c>
      <c r="F23" s="1">
        <v>0</v>
      </c>
      <c r="G23" s="1">
        <f t="shared" si="2"/>
        <v>5570.8233524999987</v>
      </c>
    </row>
    <row r="24" spans="1:7">
      <c r="A24">
        <v>1</v>
      </c>
      <c r="B24" s="3">
        <v>23</v>
      </c>
      <c r="C24" s="2">
        <f>36637.05*1.029</f>
        <v>37699.524449999997</v>
      </c>
      <c r="D24" s="1">
        <f t="shared" si="3"/>
        <v>223.07410917159763</v>
      </c>
      <c r="E24" s="1">
        <f t="shared" si="0"/>
        <v>334.61116375739641</v>
      </c>
      <c r="F24" s="1">
        <v>0</v>
      </c>
      <c r="G24" s="1">
        <f t="shared" si="2"/>
        <v>5654.9286674999994</v>
      </c>
    </row>
    <row r="25" spans="1:7">
      <c r="A25">
        <v>1</v>
      </c>
      <c r="B25" s="3">
        <v>24</v>
      </c>
      <c r="C25" s="2">
        <f>37181.94*1.029</f>
        <v>38260.216260000001</v>
      </c>
      <c r="D25" s="1">
        <f t="shared" si="3"/>
        <v>226.39181218934911</v>
      </c>
      <c r="E25" s="1">
        <f t="shared" si="0"/>
        <v>339.58771828402365</v>
      </c>
      <c r="F25" s="1">
        <v>0</v>
      </c>
      <c r="G25" s="1">
        <f t="shared" si="2"/>
        <v>5739.0324389999996</v>
      </c>
    </row>
    <row r="26" spans="1:7">
      <c r="A26">
        <v>1</v>
      </c>
      <c r="B26" s="3">
        <v>25</v>
      </c>
      <c r="C26" s="2">
        <f>37726.85*1.029</f>
        <v>38820.928649999994</v>
      </c>
      <c r="D26" s="1">
        <f t="shared" si="3"/>
        <v>229.7096369822485</v>
      </c>
      <c r="E26" s="1">
        <f t="shared" si="0"/>
        <v>344.56445547337273</v>
      </c>
      <c r="F26" s="1">
        <v>0</v>
      </c>
      <c r="G26" s="1">
        <f t="shared" si="2"/>
        <v>5823.139297499999</v>
      </c>
    </row>
    <row r="27" spans="1:7">
      <c r="A27">
        <v>1</v>
      </c>
      <c r="B27" s="3">
        <v>26</v>
      </c>
      <c r="C27" s="2">
        <f>38271.76*1.029</f>
        <v>39381.641040000002</v>
      </c>
      <c r="D27" s="1">
        <f t="shared" si="3"/>
        <v>233.02746177514794</v>
      </c>
      <c r="E27" s="1">
        <f t="shared" si="0"/>
        <v>349.54119266272193</v>
      </c>
      <c r="F27" s="1">
        <v>0</v>
      </c>
      <c r="G27" s="1">
        <f t="shared" si="2"/>
        <v>5907.2461560000002</v>
      </c>
    </row>
    <row r="28" spans="1:7">
      <c r="A28">
        <v>1</v>
      </c>
      <c r="B28" s="3">
        <v>27</v>
      </c>
      <c r="C28" s="2">
        <f>38816.67*1.029</f>
        <v>39942.353429999996</v>
      </c>
      <c r="D28" s="1">
        <f t="shared" si="3"/>
        <v>236.34528656804733</v>
      </c>
      <c r="E28" s="1">
        <f t="shared" si="0"/>
        <v>354.51792985207101</v>
      </c>
      <c r="F28" s="1">
        <v>0</v>
      </c>
      <c r="G28" s="1">
        <f t="shared" si="2"/>
        <v>5991.3530144999995</v>
      </c>
    </row>
    <row r="29" spans="1:7">
      <c r="A29">
        <v>1</v>
      </c>
      <c r="B29" s="3">
        <v>28</v>
      </c>
      <c r="C29" s="2">
        <f>39361.57*1.029</f>
        <v>40503.055529999998</v>
      </c>
      <c r="D29" s="1">
        <f t="shared" si="3"/>
        <v>239.66305047337278</v>
      </c>
      <c r="E29" s="1">
        <f t="shared" si="0"/>
        <v>359.49457571005917</v>
      </c>
      <c r="F29" s="1">
        <v>0</v>
      </c>
      <c r="G29" s="1">
        <f t="shared" si="2"/>
        <v>6075.4583294999993</v>
      </c>
    </row>
    <row r="30" spans="1:7">
      <c r="A30">
        <v>1</v>
      </c>
      <c r="B30" s="3">
        <v>29</v>
      </c>
      <c r="C30" s="2">
        <f>39906.46*1.029</f>
        <v>41063.747339999994</v>
      </c>
      <c r="D30" s="1">
        <f t="shared" si="3"/>
        <v>242.9807534911242</v>
      </c>
      <c r="E30" s="1">
        <f t="shared" si="0"/>
        <v>364.47113023668629</v>
      </c>
      <c r="F30" s="1">
        <v>0</v>
      </c>
      <c r="G30" s="1">
        <f t="shared" si="2"/>
        <v>6159.5621009999986</v>
      </c>
    </row>
    <row r="31" spans="1:7">
      <c r="A31">
        <v>1</v>
      </c>
      <c r="B31" s="3">
        <v>30</v>
      </c>
      <c r="C31" s="2">
        <f>40451.37*1.029</f>
        <v>41624.459730000002</v>
      </c>
      <c r="D31" s="1">
        <f t="shared" si="3"/>
        <v>246.29857828402368</v>
      </c>
      <c r="E31" s="1">
        <f t="shared" si="0"/>
        <v>369.44786742603549</v>
      </c>
      <c r="F31" s="1">
        <v>0</v>
      </c>
      <c r="G31" s="1">
        <f t="shared" si="2"/>
        <v>6243.6689594999998</v>
      </c>
    </row>
    <row r="32" spans="1:7">
      <c r="A32">
        <v>1</v>
      </c>
      <c r="B32" s="3">
        <v>31</v>
      </c>
      <c r="C32" s="2">
        <f>44996.29*1.029</f>
        <v>46301.182409999994</v>
      </c>
      <c r="D32" s="1">
        <f t="shared" si="3"/>
        <v>273.9714935502958</v>
      </c>
      <c r="E32" s="1">
        <f t="shared" si="0"/>
        <v>410.95724032544371</v>
      </c>
      <c r="F32" s="1">
        <v>0</v>
      </c>
      <c r="G32" s="1">
        <f t="shared" si="2"/>
        <v>6945.1773614999993</v>
      </c>
    </row>
    <row r="33" spans="1:7">
      <c r="A33">
        <v>1</v>
      </c>
      <c r="B33" s="3">
        <v>32</v>
      </c>
      <c r="C33" s="2">
        <f>41536.33*1.029</f>
        <v>42740.883569999998</v>
      </c>
      <c r="D33" s="1">
        <f t="shared" si="3"/>
        <v>252.90463650887571</v>
      </c>
      <c r="E33" s="1">
        <f t="shared" si="0"/>
        <v>379.35695476331358</v>
      </c>
      <c r="F33" s="1">
        <v>0</v>
      </c>
      <c r="G33" s="1">
        <f t="shared" si="2"/>
        <v>6411.1325354999999</v>
      </c>
    </row>
    <row r="34" spans="1:7">
      <c r="A34">
        <v>1</v>
      </c>
      <c r="B34" s="3">
        <v>33</v>
      </c>
      <c r="C34" s="2">
        <f>42067.92*1.029</f>
        <v>43287.889679999993</v>
      </c>
      <c r="D34" s="1">
        <f t="shared" ref="D34:D50" si="4">+C34*12/2028</f>
        <v>256.1413590532544</v>
      </c>
      <c r="E34" s="1">
        <f t="shared" ref="E34:E50" si="5">+D34*1.5</f>
        <v>384.21203857988161</v>
      </c>
      <c r="F34" s="1">
        <v>0</v>
      </c>
      <c r="G34" s="1">
        <f t="shared" ref="G34:G50" si="6">+C34*0.15</f>
        <v>6493.1834519999984</v>
      </c>
    </row>
    <row r="35" spans="1:7">
      <c r="A35">
        <v>1</v>
      </c>
      <c r="B35" s="3">
        <v>34</v>
      </c>
      <c r="C35" s="2">
        <f>42599.49*1.029</f>
        <v>43834.875209999991</v>
      </c>
      <c r="D35" s="1">
        <f t="shared" si="4"/>
        <v>259.37795982248514</v>
      </c>
      <c r="E35" s="1">
        <f t="shared" si="5"/>
        <v>389.06693973372774</v>
      </c>
      <c r="F35" s="1">
        <v>0</v>
      </c>
      <c r="G35" s="1">
        <f t="shared" si="6"/>
        <v>6575.2312814999987</v>
      </c>
    </row>
    <row r="36" spans="1:7">
      <c r="A36">
        <v>1</v>
      </c>
      <c r="B36" s="3">
        <v>35</v>
      </c>
      <c r="C36" s="2">
        <f>43131.06*1.029</f>
        <v>44381.860739999996</v>
      </c>
      <c r="D36" s="1">
        <f t="shared" si="4"/>
        <v>262.61456059171593</v>
      </c>
      <c r="E36" s="1">
        <f t="shared" si="5"/>
        <v>393.92184088757392</v>
      </c>
      <c r="F36" s="1">
        <v>0</v>
      </c>
      <c r="G36" s="1">
        <f t="shared" si="6"/>
        <v>6657.2791109999989</v>
      </c>
    </row>
    <row r="37" spans="1:7">
      <c r="A37">
        <v>1</v>
      </c>
      <c r="B37" s="3">
        <v>36</v>
      </c>
      <c r="C37" s="2">
        <f>43662.67*1.029</f>
        <v>44928.887429999995</v>
      </c>
      <c r="D37" s="1">
        <f t="shared" si="4"/>
        <v>265.85140491124258</v>
      </c>
      <c r="E37" s="1">
        <f t="shared" si="5"/>
        <v>398.7771073668639</v>
      </c>
      <c r="F37" s="1">
        <v>0</v>
      </c>
      <c r="G37" s="1">
        <f t="shared" si="6"/>
        <v>6739.3331144999993</v>
      </c>
    </row>
    <row r="38" spans="1:7">
      <c r="A38">
        <v>1</v>
      </c>
      <c r="B38" s="3">
        <v>37</v>
      </c>
      <c r="C38" s="2">
        <f>44194.23*1.029</f>
        <v>45475.862670000002</v>
      </c>
      <c r="D38" s="1">
        <f t="shared" si="4"/>
        <v>269.08794479289941</v>
      </c>
      <c r="E38" s="1">
        <f t="shared" si="5"/>
        <v>403.63191718934911</v>
      </c>
      <c r="F38" s="1">
        <v>0</v>
      </c>
      <c r="G38" s="1">
        <f t="shared" si="6"/>
        <v>6821.3794005</v>
      </c>
    </row>
    <row r="39" spans="1:7">
      <c r="A39">
        <v>1</v>
      </c>
      <c r="B39" s="3">
        <v>38</v>
      </c>
      <c r="C39" s="2">
        <f>44725.83*1.029</f>
        <v>46022.879069999995</v>
      </c>
      <c r="D39" s="1">
        <f t="shared" si="4"/>
        <v>272.32472822485204</v>
      </c>
      <c r="E39" s="1">
        <f t="shared" si="5"/>
        <v>408.48709233727806</v>
      </c>
      <c r="F39" s="1">
        <v>0</v>
      </c>
      <c r="G39" s="1">
        <f t="shared" si="6"/>
        <v>6903.4318604999989</v>
      </c>
    </row>
    <row r="40" spans="1:7">
      <c r="A40">
        <v>1</v>
      </c>
      <c r="B40" s="3">
        <v>39</v>
      </c>
      <c r="C40" s="2">
        <f>45257.42*1.029</f>
        <v>46569.885179999997</v>
      </c>
      <c r="D40" s="1">
        <f t="shared" si="4"/>
        <v>275.56145076923076</v>
      </c>
      <c r="E40" s="1">
        <f t="shared" si="5"/>
        <v>413.34217615384614</v>
      </c>
      <c r="F40" s="1">
        <v>0</v>
      </c>
      <c r="G40" s="1">
        <f t="shared" si="6"/>
        <v>6985.4827769999993</v>
      </c>
    </row>
    <row r="41" spans="1:7">
      <c r="A41">
        <v>1</v>
      </c>
      <c r="B41" s="3">
        <v>40</v>
      </c>
      <c r="C41" s="2">
        <f>45788.99*1.029</f>
        <v>47116.870709999996</v>
      </c>
      <c r="D41" s="1">
        <f t="shared" si="4"/>
        <v>278.79805153846155</v>
      </c>
      <c r="E41" s="1">
        <f t="shared" si="5"/>
        <v>418.19707730769233</v>
      </c>
      <c r="F41" s="1">
        <v>0</v>
      </c>
      <c r="G41" s="1">
        <f t="shared" si="6"/>
        <v>7067.5306064999995</v>
      </c>
    </row>
    <row r="42" spans="1:7">
      <c r="A42">
        <v>1</v>
      </c>
      <c r="B42" s="3">
        <v>41</v>
      </c>
      <c r="C42" s="2">
        <f>46320.59*1.029</f>
        <v>47663.887109999996</v>
      </c>
      <c r="D42" s="1">
        <f t="shared" si="4"/>
        <v>282.03483497041412</v>
      </c>
      <c r="E42" s="1">
        <f t="shared" si="5"/>
        <v>423.05225245562121</v>
      </c>
      <c r="F42" s="1">
        <v>0</v>
      </c>
      <c r="G42" s="1">
        <f t="shared" si="6"/>
        <v>7149.5830664999994</v>
      </c>
    </row>
    <row r="43" spans="1:7">
      <c r="A43">
        <v>1</v>
      </c>
      <c r="B43" s="3">
        <v>42</v>
      </c>
      <c r="C43" s="2">
        <f>46852.17*1.029</f>
        <v>48210.882929999992</v>
      </c>
      <c r="D43" s="1">
        <f t="shared" si="4"/>
        <v>285.27149662721888</v>
      </c>
      <c r="E43" s="1">
        <f t="shared" si="5"/>
        <v>427.90724494082832</v>
      </c>
      <c r="F43" s="1">
        <v>0</v>
      </c>
      <c r="G43" s="1">
        <f t="shared" si="6"/>
        <v>7231.6324394999983</v>
      </c>
    </row>
    <row r="44" spans="1:7">
      <c r="A44">
        <v>1</v>
      </c>
      <c r="B44" s="3">
        <v>43</v>
      </c>
      <c r="C44" s="2">
        <f>47383.75*1.029</f>
        <v>48757.878749999996</v>
      </c>
      <c r="D44" s="1">
        <f t="shared" si="4"/>
        <v>288.50815828402364</v>
      </c>
      <c r="E44" s="1">
        <f t="shared" si="5"/>
        <v>432.76223742603543</v>
      </c>
      <c r="F44" s="1">
        <v>0</v>
      </c>
      <c r="G44" s="1">
        <f t="shared" si="6"/>
        <v>7313.6818124999991</v>
      </c>
    </row>
    <row r="45" spans="1:7">
      <c r="A45">
        <v>1</v>
      </c>
      <c r="B45" s="3">
        <v>44</v>
      </c>
      <c r="C45" s="2">
        <f>47915.33*1.029</f>
        <v>49304.87457</v>
      </c>
      <c r="D45" s="1">
        <f t="shared" si="4"/>
        <v>291.74481994082845</v>
      </c>
      <c r="E45" s="1">
        <f t="shared" si="5"/>
        <v>437.6172299112427</v>
      </c>
      <c r="F45" s="1">
        <v>0</v>
      </c>
      <c r="G45" s="1">
        <f t="shared" si="6"/>
        <v>7395.7311854999998</v>
      </c>
    </row>
    <row r="46" spans="1:7">
      <c r="A46">
        <v>1</v>
      </c>
      <c r="B46" s="3">
        <v>45</v>
      </c>
      <c r="C46" s="2">
        <f>48446.92*1.029</f>
        <v>49851.880679999995</v>
      </c>
      <c r="D46" s="1">
        <f t="shared" si="4"/>
        <v>294.98154248520706</v>
      </c>
      <c r="E46" s="1">
        <f t="shared" si="5"/>
        <v>442.47231372781062</v>
      </c>
      <c r="F46" s="1">
        <v>0</v>
      </c>
      <c r="G46" s="1">
        <f t="shared" si="6"/>
        <v>7477.7821019999992</v>
      </c>
    </row>
    <row r="47" spans="1:7">
      <c r="A47">
        <v>1</v>
      </c>
      <c r="B47" s="3">
        <v>46</v>
      </c>
      <c r="C47" s="2">
        <f>48978.5*1.029</f>
        <v>50398.876499999998</v>
      </c>
      <c r="D47" s="1">
        <f t="shared" si="4"/>
        <v>298.21820414201181</v>
      </c>
      <c r="E47" s="1">
        <f t="shared" si="5"/>
        <v>447.32730621301772</v>
      </c>
      <c r="F47" s="1">
        <v>0</v>
      </c>
      <c r="G47" s="1">
        <f t="shared" si="6"/>
        <v>7559.831474999999</v>
      </c>
    </row>
    <row r="48" spans="1:7">
      <c r="A48">
        <v>1</v>
      </c>
      <c r="B48" s="3">
        <v>47</v>
      </c>
      <c r="C48" s="2">
        <f>49510.08*1.029</f>
        <v>50945.872319999995</v>
      </c>
      <c r="D48" s="1">
        <f t="shared" si="4"/>
        <v>301.45486579881651</v>
      </c>
      <c r="E48" s="1">
        <f t="shared" si="5"/>
        <v>452.18229869822477</v>
      </c>
      <c r="F48" s="1">
        <v>0</v>
      </c>
      <c r="G48" s="1">
        <f t="shared" si="6"/>
        <v>7641.8808479999989</v>
      </c>
    </row>
    <row r="49" spans="1:7">
      <c r="A49">
        <v>1</v>
      </c>
      <c r="B49" s="3">
        <v>48</v>
      </c>
      <c r="C49" s="2">
        <f>50041.68*1.029</f>
        <v>51492.888719999995</v>
      </c>
      <c r="D49" s="1">
        <f t="shared" si="4"/>
        <v>304.6916492307692</v>
      </c>
      <c r="E49" s="1">
        <f t="shared" si="5"/>
        <v>457.03747384615383</v>
      </c>
      <c r="F49" s="1">
        <v>0</v>
      </c>
      <c r="G49" s="1">
        <f t="shared" si="6"/>
        <v>7723.9333079999988</v>
      </c>
    </row>
    <row r="50" spans="1:7">
      <c r="A50">
        <v>1</v>
      </c>
      <c r="B50" s="3">
        <v>49</v>
      </c>
      <c r="C50" s="2">
        <f>50573.25*1.029</f>
        <v>52039.874249999993</v>
      </c>
      <c r="D50" s="1">
        <f t="shared" si="4"/>
        <v>307.92824999999993</v>
      </c>
      <c r="E50" s="1">
        <f t="shared" si="5"/>
        <v>461.8923749999999</v>
      </c>
      <c r="F50" s="1">
        <v>0</v>
      </c>
      <c r="G50" s="1">
        <f t="shared" si="6"/>
        <v>7805.981137499999</v>
      </c>
    </row>
    <row r="51" spans="1:7">
      <c r="A51">
        <v>1</v>
      </c>
      <c r="B51" s="3">
        <v>50</v>
      </c>
      <c r="C51" s="2">
        <f>51104.84*1.029</f>
        <v>52586.880359999996</v>
      </c>
      <c r="D51" s="1">
        <f>+C51*12/2028</f>
        <v>311.16497254437866</v>
      </c>
      <c r="E51" s="1">
        <f>+D51*1.5</f>
        <v>466.74745881656798</v>
      </c>
      <c r="F51" s="1">
        <v>0</v>
      </c>
      <c r="G51" s="1">
        <f>+C51*0.15</f>
        <v>7888.0320539999993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B08B-2962-4CD1-83E4-54A10243FB9D}">
  <dimension ref="A1:H286"/>
  <sheetViews>
    <sheetView workbookViewId="0">
      <selection activeCell="J13" sqref="J13"/>
    </sheetView>
  </sheetViews>
  <sheetFormatPr defaultRowHeight="15"/>
  <cols>
    <col min="1" max="1" width="10.85546875" bestFit="1" customWidth="1"/>
    <col min="2" max="2" width="6.5703125" bestFit="1" customWidth="1"/>
    <col min="3" max="6" width="12" bestFit="1" customWidth="1"/>
    <col min="7" max="7" width="12.140625" bestFit="1" customWidth="1"/>
    <col min="8" max="9" width="23.28515625" bestFit="1" customWidth="1"/>
    <col min="10" max="10" width="12" bestFit="1" customWidth="1"/>
    <col min="11" max="11" width="13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</row>
    <row r="2" spans="1:8">
      <c r="A2">
        <v>1</v>
      </c>
      <c r="B2">
        <v>1</v>
      </c>
      <c r="C2">
        <v>25814.811119999998</v>
      </c>
      <c r="D2">
        <v>152.75036165680473</v>
      </c>
      <c r="E2">
        <v>229.12554248520709</v>
      </c>
      <c r="F2">
        <v>305.50072331360946</v>
      </c>
      <c r="G2">
        <v>0</v>
      </c>
      <c r="H2">
        <v>0</v>
      </c>
    </row>
    <row r="3" spans="1:8">
      <c r="A3">
        <v>1</v>
      </c>
      <c r="B3">
        <v>2</v>
      </c>
      <c r="C3">
        <v>26375.523509999995</v>
      </c>
      <c r="D3">
        <v>156.06818644970411</v>
      </c>
      <c r="E3">
        <v>234.10227967455617</v>
      </c>
      <c r="F3">
        <v>312.13637289940823</v>
      </c>
      <c r="G3">
        <v>0</v>
      </c>
      <c r="H3">
        <v>0</v>
      </c>
    </row>
    <row r="4" spans="1:8">
      <c r="A4">
        <v>1</v>
      </c>
      <c r="B4">
        <v>3</v>
      </c>
      <c r="C4">
        <v>26936.225609999998</v>
      </c>
      <c r="D4">
        <v>159.38595035502959</v>
      </c>
      <c r="E4">
        <v>239.07892553254439</v>
      </c>
      <c r="F4">
        <v>318.77190071005919</v>
      </c>
      <c r="G4">
        <v>0</v>
      </c>
      <c r="H4">
        <v>0</v>
      </c>
    </row>
    <row r="5" spans="1:8">
      <c r="A5">
        <v>1</v>
      </c>
      <c r="B5">
        <v>4</v>
      </c>
      <c r="C5">
        <v>27496.948289999997</v>
      </c>
      <c r="D5">
        <v>162.70383603550295</v>
      </c>
      <c r="E5">
        <v>244.05575405325442</v>
      </c>
      <c r="F5">
        <v>325.40767207100589</v>
      </c>
      <c r="G5">
        <v>0</v>
      </c>
      <c r="H5">
        <v>0</v>
      </c>
    </row>
    <row r="6" spans="1:8">
      <c r="A6">
        <v>1</v>
      </c>
      <c r="B6">
        <v>5</v>
      </c>
      <c r="C6">
        <v>28057.640100000001</v>
      </c>
      <c r="D6">
        <v>166.02153905325443</v>
      </c>
      <c r="E6">
        <v>249.03230857988166</v>
      </c>
      <c r="F6">
        <v>332.04307810650886</v>
      </c>
      <c r="G6">
        <v>0</v>
      </c>
      <c r="H6">
        <v>0</v>
      </c>
    </row>
    <row r="7" spans="1:8">
      <c r="A7">
        <v>1</v>
      </c>
      <c r="B7">
        <v>6</v>
      </c>
      <c r="C7">
        <v>28618.342199999996</v>
      </c>
      <c r="D7">
        <v>169.33930295857985</v>
      </c>
      <c r="E7">
        <v>254.00895443786976</v>
      </c>
      <c r="F7">
        <v>338.6786059171597</v>
      </c>
      <c r="G7">
        <v>0</v>
      </c>
      <c r="H7">
        <v>0</v>
      </c>
    </row>
    <row r="8" spans="1:8">
      <c r="A8">
        <v>1</v>
      </c>
      <c r="B8">
        <v>7</v>
      </c>
      <c r="C8">
        <v>29179.034009999996</v>
      </c>
      <c r="D8">
        <v>172.65700597633133</v>
      </c>
      <c r="E8">
        <v>258.985508964497</v>
      </c>
      <c r="F8">
        <v>345.31401195266267</v>
      </c>
      <c r="G8">
        <v>0</v>
      </c>
      <c r="H8">
        <v>0</v>
      </c>
    </row>
    <row r="9" spans="1:8">
      <c r="A9">
        <v>1</v>
      </c>
      <c r="B9">
        <v>8</v>
      </c>
      <c r="C9">
        <v>29739.756689999998</v>
      </c>
      <c r="D9">
        <v>175.97489165680474</v>
      </c>
      <c r="E9">
        <v>263.96233748520712</v>
      </c>
      <c r="F9">
        <v>351.94978331360949</v>
      </c>
      <c r="G9">
        <v>0</v>
      </c>
      <c r="H9">
        <v>0</v>
      </c>
    </row>
    <row r="10" spans="1:8">
      <c r="A10">
        <v>1</v>
      </c>
      <c r="B10">
        <v>9</v>
      </c>
      <c r="C10">
        <v>30300.458789999997</v>
      </c>
      <c r="D10">
        <v>179.29265556213014</v>
      </c>
      <c r="E10">
        <v>268.93898334319522</v>
      </c>
      <c r="F10">
        <v>358.58531112426027</v>
      </c>
      <c r="G10">
        <v>0</v>
      </c>
      <c r="H10">
        <v>0</v>
      </c>
    </row>
    <row r="11" spans="1:8">
      <c r="A11">
        <v>1</v>
      </c>
      <c r="B11">
        <v>10</v>
      </c>
      <c r="C11">
        <v>30861.18147</v>
      </c>
      <c r="D11">
        <v>182.61054124260355</v>
      </c>
      <c r="E11">
        <v>273.91581186390533</v>
      </c>
      <c r="F11">
        <v>365.22108248520709</v>
      </c>
      <c r="G11">
        <v>0</v>
      </c>
      <c r="H11">
        <v>0</v>
      </c>
    </row>
    <row r="12" spans="1:8">
      <c r="A12">
        <v>1</v>
      </c>
      <c r="B12">
        <v>11</v>
      </c>
      <c r="C12">
        <v>31421.873279999996</v>
      </c>
      <c r="D12">
        <v>185.928244260355</v>
      </c>
      <c r="E12">
        <v>278.89236639053252</v>
      </c>
      <c r="F12">
        <v>371.85648852071</v>
      </c>
      <c r="G12">
        <v>0</v>
      </c>
      <c r="H12">
        <v>0</v>
      </c>
    </row>
    <row r="13" spans="1:8">
      <c r="A13">
        <v>1</v>
      </c>
      <c r="B13">
        <v>12</v>
      </c>
      <c r="C13">
        <v>31982.575379999998</v>
      </c>
      <c r="D13">
        <v>189.24600816568048</v>
      </c>
      <c r="E13">
        <v>283.86901224852073</v>
      </c>
      <c r="F13">
        <v>378.49201633136096</v>
      </c>
      <c r="G13">
        <v>0</v>
      </c>
      <c r="H13">
        <v>0</v>
      </c>
    </row>
    <row r="14" spans="1:8">
      <c r="A14">
        <v>1</v>
      </c>
      <c r="B14">
        <v>13</v>
      </c>
      <c r="C14">
        <v>32543.287769999999</v>
      </c>
      <c r="D14">
        <v>192.56383295857989</v>
      </c>
      <c r="E14">
        <v>288.84574943786981</v>
      </c>
      <c r="F14">
        <v>385.12766591715979</v>
      </c>
      <c r="G14">
        <v>0</v>
      </c>
      <c r="H14">
        <v>0</v>
      </c>
    </row>
    <row r="15" spans="1:8">
      <c r="A15">
        <v>1</v>
      </c>
      <c r="B15">
        <v>14</v>
      </c>
      <c r="C15">
        <v>33104.000159999996</v>
      </c>
      <c r="D15">
        <v>195.88165775147925</v>
      </c>
      <c r="E15">
        <v>293.82248662721889</v>
      </c>
      <c r="F15">
        <v>391.76331550295851</v>
      </c>
      <c r="G15">
        <v>0</v>
      </c>
      <c r="H15">
        <v>0</v>
      </c>
    </row>
    <row r="16" spans="1:8">
      <c r="A16">
        <v>1</v>
      </c>
      <c r="B16">
        <v>15</v>
      </c>
      <c r="C16">
        <v>33664.671389999996</v>
      </c>
      <c r="D16">
        <v>199.1992389940828</v>
      </c>
      <c r="E16">
        <v>298.79885849112418</v>
      </c>
      <c r="F16">
        <v>398.39847798816561</v>
      </c>
      <c r="G16">
        <v>0</v>
      </c>
      <c r="H16">
        <v>0</v>
      </c>
    </row>
    <row r="17" spans="1:8">
      <c r="A17">
        <v>1</v>
      </c>
      <c r="B17">
        <v>16</v>
      </c>
      <c r="C17">
        <v>34225.414649999999</v>
      </c>
      <c r="D17">
        <v>202.51724644970415</v>
      </c>
      <c r="E17">
        <v>303.77586967455625</v>
      </c>
      <c r="F17">
        <v>405.03449289940829</v>
      </c>
      <c r="G17">
        <v>0</v>
      </c>
      <c r="H17">
        <v>0</v>
      </c>
    </row>
    <row r="18" spans="1:8">
      <c r="A18">
        <v>1</v>
      </c>
      <c r="B18">
        <v>17</v>
      </c>
      <c r="C18">
        <v>34786.106459999995</v>
      </c>
      <c r="D18">
        <v>205.8349494674556</v>
      </c>
      <c r="E18">
        <v>308.75242420118343</v>
      </c>
      <c r="F18">
        <v>411.6698989349112</v>
      </c>
      <c r="G18">
        <v>0</v>
      </c>
      <c r="H18">
        <v>0</v>
      </c>
    </row>
    <row r="19" spans="1:8">
      <c r="A19">
        <v>1</v>
      </c>
      <c r="B19">
        <v>18</v>
      </c>
      <c r="C19">
        <v>35346.818849999996</v>
      </c>
      <c r="D19">
        <v>209.15277426035502</v>
      </c>
      <c r="E19">
        <v>313.72916139053251</v>
      </c>
      <c r="F19">
        <v>418.30554852071003</v>
      </c>
      <c r="G19">
        <v>0</v>
      </c>
      <c r="H19">
        <v>0</v>
      </c>
    </row>
    <row r="20" spans="1:8">
      <c r="A20">
        <v>1</v>
      </c>
      <c r="B20">
        <v>19</v>
      </c>
      <c r="C20">
        <v>35907.520949999998</v>
      </c>
      <c r="D20">
        <v>212.47053816568044</v>
      </c>
      <c r="E20">
        <v>318.70580724852067</v>
      </c>
      <c r="F20">
        <v>424.94107633136088</v>
      </c>
      <c r="G20">
        <v>0</v>
      </c>
      <c r="H20">
        <v>0</v>
      </c>
    </row>
    <row r="21" spans="1:8">
      <c r="A21">
        <v>1</v>
      </c>
      <c r="B21">
        <v>20</v>
      </c>
      <c r="C21">
        <v>36468.243629999997</v>
      </c>
      <c r="D21">
        <v>215.78842384615382</v>
      </c>
      <c r="E21">
        <v>323.68263576923073</v>
      </c>
      <c r="F21">
        <v>431.57684769230764</v>
      </c>
      <c r="G21">
        <v>0</v>
      </c>
      <c r="H21">
        <v>0</v>
      </c>
    </row>
    <row r="22" spans="1:8">
      <c r="A22">
        <v>1</v>
      </c>
      <c r="B22">
        <v>21</v>
      </c>
      <c r="C22">
        <v>36807.432899999993</v>
      </c>
      <c r="D22">
        <v>217.79546094674552</v>
      </c>
      <c r="E22">
        <v>326.6931914201183</v>
      </c>
      <c r="F22">
        <v>0</v>
      </c>
      <c r="G22">
        <v>0</v>
      </c>
      <c r="H22">
        <v>0</v>
      </c>
    </row>
    <row r="23" spans="1:8">
      <c r="A23">
        <v>1</v>
      </c>
      <c r="B23">
        <v>22</v>
      </c>
      <c r="C23">
        <v>37138.822349999995</v>
      </c>
      <c r="D23">
        <v>219.75634526627215</v>
      </c>
      <c r="E23">
        <v>329.63451789940825</v>
      </c>
      <c r="F23">
        <v>0</v>
      </c>
      <c r="G23">
        <v>0</v>
      </c>
      <c r="H23">
        <v>0</v>
      </c>
    </row>
    <row r="24" spans="1:8">
      <c r="A24">
        <v>1</v>
      </c>
      <c r="B24">
        <v>23</v>
      </c>
      <c r="C24">
        <v>37699.524449999997</v>
      </c>
      <c r="D24">
        <v>223.07410917159763</v>
      </c>
      <c r="E24">
        <v>334.61116375739641</v>
      </c>
      <c r="F24">
        <v>0</v>
      </c>
      <c r="G24">
        <v>0</v>
      </c>
      <c r="H24">
        <v>0</v>
      </c>
    </row>
    <row r="25" spans="1:8">
      <c r="A25">
        <v>1</v>
      </c>
      <c r="B25">
        <v>24</v>
      </c>
      <c r="C25">
        <v>38260.216260000001</v>
      </c>
      <c r="D25">
        <v>226.39181218934911</v>
      </c>
      <c r="E25">
        <v>339.58771828402365</v>
      </c>
      <c r="F25">
        <v>0</v>
      </c>
      <c r="G25">
        <v>0</v>
      </c>
      <c r="H25">
        <v>0</v>
      </c>
    </row>
    <row r="26" spans="1:8">
      <c r="A26">
        <v>1</v>
      </c>
      <c r="B26">
        <v>25</v>
      </c>
      <c r="C26">
        <v>38820.928649999994</v>
      </c>
      <c r="D26">
        <v>229.7096369822485</v>
      </c>
      <c r="E26">
        <v>344.56445547337273</v>
      </c>
      <c r="F26">
        <v>0</v>
      </c>
      <c r="G26">
        <v>0</v>
      </c>
      <c r="H26">
        <v>0</v>
      </c>
    </row>
    <row r="27" spans="1:8">
      <c r="A27">
        <v>1</v>
      </c>
      <c r="B27">
        <v>26</v>
      </c>
      <c r="C27">
        <v>39381.641040000002</v>
      </c>
      <c r="D27">
        <v>233.02746177514794</v>
      </c>
      <c r="E27">
        <v>349.54119266272193</v>
      </c>
      <c r="F27">
        <v>0</v>
      </c>
      <c r="G27">
        <v>0</v>
      </c>
      <c r="H27">
        <v>0</v>
      </c>
    </row>
    <row r="28" spans="1:8">
      <c r="A28">
        <v>1</v>
      </c>
      <c r="B28">
        <v>27</v>
      </c>
      <c r="C28">
        <v>39942.353429999996</v>
      </c>
      <c r="D28">
        <v>236.34528656804733</v>
      </c>
      <c r="E28">
        <v>354.51792985207101</v>
      </c>
      <c r="F28">
        <v>0</v>
      </c>
      <c r="G28">
        <v>0</v>
      </c>
      <c r="H28">
        <v>0</v>
      </c>
    </row>
    <row r="29" spans="1:8">
      <c r="A29">
        <v>1</v>
      </c>
      <c r="B29">
        <v>28</v>
      </c>
      <c r="C29">
        <v>40503.055529999998</v>
      </c>
      <c r="D29">
        <v>239.66305047337278</v>
      </c>
      <c r="E29">
        <v>359.49457571005917</v>
      </c>
      <c r="F29">
        <v>0</v>
      </c>
      <c r="G29">
        <v>0</v>
      </c>
      <c r="H29">
        <v>0</v>
      </c>
    </row>
    <row r="30" spans="1:8">
      <c r="A30">
        <v>1</v>
      </c>
      <c r="B30">
        <v>29</v>
      </c>
      <c r="C30">
        <v>41063.747339999994</v>
      </c>
      <c r="D30">
        <v>242.9807534911242</v>
      </c>
      <c r="E30">
        <v>364.47113023668629</v>
      </c>
      <c r="F30">
        <v>0</v>
      </c>
      <c r="G30">
        <v>0</v>
      </c>
      <c r="H30">
        <v>0</v>
      </c>
    </row>
    <row r="31" spans="1:8">
      <c r="A31">
        <v>1</v>
      </c>
      <c r="B31">
        <v>30</v>
      </c>
      <c r="C31">
        <v>41624.459730000002</v>
      </c>
      <c r="D31">
        <v>246.29857828402368</v>
      </c>
      <c r="E31">
        <v>369.44786742603549</v>
      </c>
      <c r="F31">
        <v>0</v>
      </c>
      <c r="G31">
        <v>0</v>
      </c>
      <c r="H31">
        <v>0</v>
      </c>
    </row>
    <row r="32" spans="1:8">
      <c r="A32">
        <v>1</v>
      </c>
      <c r="B32">
        <v>31</v>
      </c>
      <c r="C32">
        <v>46301.182409999994</v>
      </c>
      <c r="D32">
        <v>273.9714935502958</v>
      </c>
      <c r="E32">
        <v>410.95724032544371</v>
      </c>
      <c r="F32">
        <v>0</v>
      </c>
      <c r="G32">
        <v>0</v>
      </c>
      <c r="H32">
        <v>0</v>
      </c>
    </row>
    <row r="33" spans="1:8">
      <c r="A33">
        <v>1</v>
      </c>
      <c r="B33">
        <v>32</v>
      </c>
      <c r="C33">
        <v>42740.883569999998</v>
      </c>
      <c r="D33">
        <v>252.90463650887571</v>
      </c>
      <c r="E33">
        <v>379.35695476331358</v>
      </c>
      <c r="F33">
        <v>0</v>
      </c>
      <c r="G33">
        <v>0</v>
      </c>
      <c r="H33">
        <v>0</v>
      </c>
    </row>
    <row r="34" spans="1:8">
      <c r="A34">
        <v>1</v>
      </c>
      <c r="B34">
        <v>33</v>
      </c>
      <c r="C34">
        <v>43287.889679999993</v>
      </c>
      <c r="D34">
        <v>256.1413590532544</v>
      </c>
      <c r="E34">
        <v>384.21203857988161</v>
      </c>
      <c r="F34">
        <v>0</v>
      </c>
      <c r="G34">
        <v>0</v>
      </c>
      <c r="H34">
        <v>0</v>
      </c>
    </row>
    <row r="35" spans="1:8">
      <c r="A35">
        <v>1</v>
      </c>
      <c r="B35">
        <v>34</v>
      </c>
      <c r="C35">
        <v>43834.875209999991</v>
      </c>
      <c r="D35">
        <v>259.37795982248514</v>
      </c>
      <c r="E35">
        <v>389.06693973372774</v>
      </c>
      <c r="F35">
        <v>0</v>
      </c>
      <c r="G35">
        <v>0</v>
      </c>
      <c r="H35">
        <v>0</v>
      </c>
    </row>
    <row r="36" spans="1:8">
      <c r="A36">
        <v>1</v>
      </c>
      <c r="B36">
        <v>35</v>
      </c>
      <c r="C36">
        <v>44381.860739999996</v>
      </c>
      <c r="D36">
        <v>262.61456059171593</v>
      </c>
      <c r="E36">
        <v>393.92184088757392</v>
      </c>
      <c r="F36">
        <v>0</v>
      </c>
      <c r="G36">
        <v>0</v>
      </c>
      <c r="H36">
        <v>0</v>
      </c>
    </row>
    <row r="37" spans="1:8">
      <c r="A37">
        <v>1</v>
      </c>
      <c r="B37">
        <v>36</v>
      </c>
      <c r="C37">
        <v>44928.887429999995</v>
      </c>
      <c r="D37">
        <v>265.85140491124258</v>
      </c>
      <c r="E37">
        <v>398.7771073668639</v>
      </c>
      <c r="F37">
        <v>0</v>
      </c>
      <c r="G37">
        <v>0</v>
      </c>
      <c r="H37">
        <v>0</v>
      </c>
    </row>
    <row r="38" spans="1:8">
      <c r="A38">
        <v>1</v>
      </c>
      <c r="B38">
        <v>37</v>
      </c>
      <c r="C38">
        <v>45475.862670000002</v>
      </c>
      <c r="D38">
        <v>269.08794479289941</v>
      </c>
      <c r="E38">
        <v>403.63191718934911</v>
      </c>
      <c r="F38">
        <v>0</v>
      </c>
      <c r="G38">
        <v>0</v>
      </c>
      <c r="H38">
        <v>0</v>
      </c>
    </row>
    <row r="39" spans="1:8">
      <c r="A39">
        <v>1</v>
      </c>
      <c r="B39">
        <v>38</v>
      </c>
      <c r="C39">
        <v>46022.879069999995</v>
      </c>
      <c r="D39">
        <v>272.32472822485204</v>
      </c>
      <c r="E39">
        <v>408.48709233727806</v>
      </c>
      <c r="F39">
        <v>0</v>
      </c>
      <c r="G39">
        <v>0</v>
      </c>
      <c r="H39">
        <v>0</v>
      </c>
    </row>
    <row r="40" spans="1:8">
      <c r="A40">
        <v>1</v>
      </c>
      <c r="B40">
        <v>39</v>
      </c>
      <c r="C40">
        <v>46569.885179999997</v>
      </c>
      <c r="D40">
        <v>275.56145076923076</v>
      </c>
      <c r="E40">
        <v>413.34217615384614</v>
      </c>
      <c r="F40">
        <v>0</v>
      </c>
      <c r="G40">
        <v>0</v>
      </c>
      <c r="H40">
        <v>0</v>
      </c>
    </row>
    <row r="41" spans="1:8">
      <c r="A41">
        <v>1</v>
      </c>
      <c r="B41">
        <v>40</v>
      </c>
      <c r="C41">
        <v>47116.870709999996</v>
      </c>
      <c r="D41">
        <v>278.79805153846155</v>
      </c>
      <c r="E41">
        <v>418.19707730769233</v>
      </c>
      <c r="F41">
        <v>0</v>
      </c>
      <c r="G41">
        <v>0</v>
      </c>
      <c r="H41">
        <v>0</v>
      </c>
    </row>
    <row r="42" spans="1:8">
      <c r="A42">
        <v>1</v>
      </c>
      <c r="B42">
        <v>41</v>
      </c>
      <c r="C42">
        <v>47663.887109999996</v>
      </c>
      <c r="D42">
        <v>282.03483497041412</v>
      </c>
      <c r="E42">
        <v>423.05225245562121</v>
      </c>
      <c r="F42">
        <v>0</v>
      </c>
      <c r="G42">
        <v>0</v>
      </c>
      <c r="H42">
        <v>0</v>
      </c>
    </row>
    <row r="43" spans="1:8">
      <c r="A43">
        <v>1</v>
      </c>
      <c r="B43">
        <v>42</v>
      </c>
      <c r="C43">
        <v>48210.882929999992</v>
      </c>
      <c r="D43">
        <v>285.27149662721888</v>
      </c>
      <c r="E43">
        <v>427.90724494082832</v>
      </c>
      <c r="F43">
        <v>0</v>
      </c>
      <c r="G43">
        <v>0</v>
      </c>
      <c r="H43">
        <v>0</v>
      </c>
    </row>
    <row r="44" spans="1:8">
      <c r="A44">
        <v>1</v>
      </c>
      <c r="B44">
        <v>43</v>
      </c>
      <c r="C44">
        <v>48757.878749999996</v>
      </c>
      <c r="D44">
        <v>288.50815828402364</v>
      </c>
      <c r="E44">
        <v>432.76223742603543</v>
      </c>
      <c r="F44">
        <v>0</v>
      </c>
      <c r="G44">
        <v>0</v>
      </c>
      <c r="H44">
        <v>0</v>
      </c>
    </row>
    <row r="45" spans="1:8">
      <c r="A45">
        <v>1</v>
      </c>
      <c r="B45">
        <v>44</v>
      </c>
      <c r="C45">
        <v>49304.87457</v>
      </c>
      <c r="D45">
        <v>291.74481994082845</v>
      </c>
      <c r="E45">
        <v>437.6172299112427</v>
      </c>
      <c r="F45">
        <v>0</v>
      </c>
      <c r="G45">
        <v>0</v>
      </c>
      <c r="H45">
        <v>0</v>
      </c>
    </row>
    <row r="46" spans="1:8">
      <c r="A46">
        <v>1</v>
      </c>
      <c r="B46">
        <v>45</v>
      </c>
      <c r="C46">
        <v>49851.880679999995</v>
      </c>
      <c r="D46">
        <v>294.98154248520706</v>
      </c>
      <c r="E46">
        <v>442.47231372781062</v>
      </c>
      <c r="F46">
        <v>0</v>
      </c>
      <c r="G46">
        <v>0</v>
      </c>
      <c r="H46">
        <v>0</v>
      </c>
    </row>
    <row r="47" spans="1:8">
      <c r="A47">
        <v>1</v>
      </c>
      <c r="B47">
        <v>46</v>
      </c>
      <c r="C47">
        <v>50398.876499999998</v>
      </c>
      <c r="D47">
        <v>298.21820414201181</v>
      </c>
      <c r="E47">
        <v>447.32730621301772</v>
      </c>
      <c r="F47">
        <v>0</v>
      </c>
      <c r="G47">
        <v>0</v>
      </c>
      <c r="H47">
        <v>0</v>
      </c>
    </row>
    <row r="48" spans="1:8">
      <c r="A48">
        <v>1</v>
      </c>
      <c r="B48">
        <v>47</v>
      </c>
      <c r="C48">
        <v>50945.872319999995</v>
      </c>
      <c r="D48">
        <v>301.45486579881651</v>
      </c>
      <c r="E48">
        <v>452.18229869822477</v>
      </c>
      <c r="F48">
        <v>0</v>
      </c>
      <c r="G48">
        <v>0</v>
      </c>
      <c r="H48">
        <v>0</v>
      </c>
    </row>
    <row r="49" spans="1:8">
      <c r="A49">
        <v>1</v>
      </c>
      <c r="B49">
        <v>48</v>
      </c>
      <c r="C49">
        <v>51492.888719999995</v>
      </c>
      <c r="D49">
        <v>304.6916492307692</v>
      </c>
      <c r="E49">
        <v>457.03747384615383</v>
      </c>
      <c r="F49">
        <v>0</v>
      </c>
      <c r="G49">
        <v>0</v>
      </c>
      <c r="H49">
        <v>0</v>
      </c>
    </row>
    <row r="50" spans="1:8">
      <c r="A50">
        <v>1</v>
      </c>
      <c r="B50">
        <v>49</v>
      </c>
      <c r="C50">
        <v>52039.874249999993</v>
      </c>
      <c r="D50">
        <v>307.92824999999993</v>
      </c>
      <c r="E50">
        <v>461.8923749999999</v>
      </c>
      <c r="F50">
        <v>0</v>
      </c>
      <c r="G50">
        <v>0</v>
      </c>
      <c r="H50">
        <v>0</v>
      </c>
    </row>
    <row r="51" spans="1:8">
      <c r="A51">
        <v>1</v>
      </c>
      <c r="B51">
        <v>50</v>
      </c>
      <c r="C51">
        <v>52586.880359999996</v>
      </c>
      <c r="D51">
        <v>311.16497254437866</v>
      </c>
      <c r="E51">
        <v>466.74745881656798</v>
      </c>
      <c r="F51">
        <v>0</v>
      </c>
      <c r="G51">
        <v>0</v>
      </c>
      <c r="H51">
        <v>0</v>
      </c>
    </row>
    <row r="52" spans="1:8">
      <c r="A52">
        <v>2</v>
      </c>
      <c r="B52">
        <v>1</v>
      </c>
      <c r="C52">
        <v>37655.99</v>
      </c>
      <c r="D52">
        <v>190.98557903634827</v>
      </c>
      <c r="E52">
        <v>286.47836855452238</v>
      </c>
      <c r="F52">
        <v>381.97115807269654</v>
      </c>
      <c r="G52">
        <v>0</v>
      </c>
      <c r="H52">
        <v>0</v>
      </c>
    </row>
    <row r="53" spans="1:8">
      <c r="A53">
        <v>2</v>
      </c>
      <c r="B53">
        <v>2</v>
      </c>
      <c r="C53">
        <v>37987.65</v>
      </c>
      <c r="D53">
        <v>192.66770921386308</v>
      </c>
      <c r="E53">
        <v>289.00156382079462</v>
      </c>
      <c r="F53">
        <v>385.33541842772615</v>
      </c>
      <c r="G53">
        <v>0</v>
      </c>
      <c r="H53">
        <v>0</v>
      </c>
    </row>
    <row r="54" spans="1:8">
      <c r="A54">
        <v>2</v>
      </c>
      <c r="B54">
        <v>3</v>
      </c>
      <c r="C54">
        <v>38319.29</v>
      </c>
      <c r="D54">
        <v>194.34973795435334</v>
      </c>
      <c r="E54">
        <v>291.52460693153</v>
      </c>
      <c r="F54">
        <v>388.69947590870669</v>
      </c>
      <c r="G54">
        <v>0</v>
      </c>
      <c r="H54">
        <v>0</v>
      </c>
    </row>
    <row r="55" spans="1:8">
      <c r="A55">
        <v>2</v>
      </c>
      <c r="B55">
        <v>4</v>
      </c>
      <c r="C55">
        <v>38650.949999999997</v>
      </c>
      <c r="D55">
        <v>196.03186813186812</v>
      </c>
      <c r="E55">
        <v>294.04780219780218</v>
      </c>
      <c r="F55">
        <v>392.06373626373625</v>
      </c>
      <c r="G55">
        <v>0</v>
      </c>
      <c r="H55">
        <v>0</v>
      </c>
    </row>
    <row r="56" spans="1:8">
      <c r="A56">
        <v>2</v>
      </c>
      <c r="B56">
        <v>5</v>
      </c>
      <c r="C56">
        <v>38982.589999999997</v>
      </c>
      <c r="D56">
        <v>197.71389687235839</v>
      </c>
      <c r="E56">
        <v>296.57084530853757</v>
      </c>
      <c r="F56">
        <v>395.42779374471678</v>
      </c>
      <c r="G56">
        <v>0</v>
      </c>
      <c r="H56">
        <v>0</v>
      </c>
    </row>
    <row r="57" spans="1:8">
      <c r="A57">
        <v>2</v>
      </c>
      <c r="B57">
        <v>6</v>
      </c>
      <c r="C57">
        <v>39314.230000000003</v>
      </c>
      <c r="D57">
        <v>199.39592561284869</v>
      </c>
      <c r="E57">
        <v>299.09388841927301</v>
      </c>
      <c r="F57">
        <v>398.79185122569737</v>
      </c>
      <c r="G57">
        <v>0</v>
      </c>
      <c r="H57">
        <v>0</v>
      </c>
    </row>
    <row r="58" spans="1:8">
      <c r="A58">
        <v>2</v>
      </c>
      <c r="B58">
        <v>7</v>
      </c>
      <c r="C58">
        <v>39645.43</v>
      </c>
      <c r="D58">
        <v>201.07572273879967</v>
      </c>
      <c r="E58">
        <v>301.61358410819952</v>
      </c>
      <c r="F58">
        <v>402.15144547759934</v>
      </c>
      <c r="G58">
        <v>0</v>
      </c>
      <c r="H58">
        <v>0</v>
      </c>
    </row>
    <row r="59" spans="1:8">
      <c r="A59">
        <v>2</v>
      </c>
      <c r="B59">
        <v>8</v>
      </c>
      <c r="C59">
        <v>39971.800000000003</v>
      </c>
      <c r="D59">
        <v>202.73102282333053</v>
      </c>
      <c r="E59">
        <v>304.09653423499583</v>
      </c>
      <c r="F59">
        <v>405.46204564666107</v>
      </c>
      <c r="G59">
        <v>0</v>
      </c>
      <c r="H59">
        <v>0</v>
      </c>
    </row>
    <row r="60" spans="1:8">
      <c r="A60">
        <v>2</v>
      </c>
      <c r="B60">
        <v>9</v>
      </c>
      <c r="C60">
        <v>40295.39</v>
      </c>
      <c r="D60">
        <v>204.37222316145392</v>
      </c>
      <c r="E60">
        <v>306.55833474218088</v>
      </c>
      <c r="F60">
        <v>408.74444632290783</v>
      </c>
      <c r="G60">
        <v>0</v>
      </c>
      <c r="H60">
        <v>0</v>
      </c>
    </row>
    <row r="61" spans="1:8">
      <c r="A61">
        <v>2</v>
      </c>
      <c r="B61">
        <v>10</v>
      </c>
      <c r="C61">
        <v>40619</v>
      </c>
      <c r="D61">
        <v>206.01352493660187</v>
      </c>
      <c r="E61">
        <v>309.02028740490277</v>
      </c>
      <c r="F61">
        <v>412.02704987320374</v>
      </c>
      <c r="G61">
        <v>0</v>
      </c>
      <c r="H61">
        <v>0</v>
      </c>
    </row>
    <row r="62" spans="1:8">
      <c r="A62">
        <v>2</v>
      </c>
      <c r="B62">
        <v>11</v>
      </c>
      <c r="C62">
        <v>40942.6</v>
      </c>
      <c r="D62">
        <v>207.65477599323751</v>
      </c>
      <c r="E62">
        <v>311.48216398985625</v>
      </c>
      <c r="F62">
        <v>415.30955198647501</v>
      </c>
      <c r="G62">
        <v>0</v>
      </c>
      <c r="H62">
        <v>0</v>
      </c>
    </row>
    <row r="63" spans="1:8">
      <c r="A63">
        <v>2</v>
      </c>
      <c r="B63">
        <v>12</v>
      </c>
      <c r="C63">
        <v>41266.17</v>
      </c>
      <c r="D63">
        <v>209.29587489433644</v>
      </c>
      <c r="E63">
        <v>313.94381234150467</v>
      </c>
      <c r="F63">
        <v>418.59174978867287</v>
      </c>
      <c r="G63">
        <v>0</v>
      </c>
      <c r="H63">
        <v>0</v>
      </c>
    </row>
    <row r="64" spans="1:8">
      <c r="A64">
        <v>2</v>
      </c>
      <c r="B64">
        <v>13</v>
      </c>
      <c r="C64">
        <v>41589.78</v>
      </c>
      <c r="D64">
        <v>210.93717666948436</v>
      </c>
      <c r="E64">
        <v>316.40576500422651</v>
      </c>
      <c r="F64">
        <v>421.87435333896872</v>
      </c>
      <c r="G64">
        <v>0</v>
      </c>
      <c r="H64">
        <v>0</v>
      </c>
    </row>
    <row r="65" spans="1:8">
      <c r="A65">
        <v>2</v>
      </c>
      <c r="B65">
        <v>14</v>
      </c>
      <c r="C65">
        <v>41913.360000000001</v>
      </c>
      <c r="D65">
        <v>212.57832628909551</v>
      </c>
      <c r="E65">
        <v>318.8674894336433</v>
      </c>
      <c r="F65">
        <v>425.15665257819103</v>
      </c>
      <c r="G65">
        <v>0</v>
      </c>
      <c r="H65">
        <v>0</v>
      </c>
    </row>
    <row r="66" spans="1:8">
      <c r="A66">
        <v>2</v>
      </c>
      <c r="B66">
        <v>15</v>
      </c>
      <c r="C66">
        <v>42236.94</v>
      </c>
      <c r="D66">
        <v>214.2194759087067</v>
      </c>
      <c r="E66">
        <v>321.32921386306003</v>
      </c>
      <c r="F66">
        <v>428.4389518174134</v>
      </c>
      <c r="G66">
        <v>0</v>
      </c>
      <c r="H66">
        <v>0</v>
      </c>
    </row>
    <row r="67" spans="1:8">
      <c r="A67">
        <v>2</v>
      </c>
      <c r="B67">
        <v>16</v>
      </c>
      <c r="C67">
        <v>42560.56</v>
      </c>
      <c r="D67">
        <v>215.86082840236685</v>
      </c>
      <c r="E67">
        <v>323.79124260355024</v>
      </c>
      <c r="F67">
        <v>431.7216568047337</v>
      </c>
      <c r="G67">
        <v>0</v>
      </c>
      <c r="H67">
        <v>0</v>
      </c>
    </row>
    <row r="68" spans="1:8">
      <c r="A68">
        <v>2</v>
      </c>
      <c r="B68">
        <v>17</v>
      </c>
      <c r="C68">
        <v>42884.14</v>
      </c>
      <c r="D68">
        <v>217.50197802197803</v>
      </c>
      <c r="E68">
        <v>326.25296703296704</v>
      </c>
      <c r="F68">
        <v>435.00395604395607</v>
      </c>
      <c r="G68">
        <v>0</v>
      </c>
      <c r="H68">
        <v>0</v>
      </c>
    </row>
    <row r="69" spans="1:8">
      <c r="A69">
        <v>2</v>
      </c>
      <c r="B69">
        <v>18</v>
      </c>
      <c r="C69">
        <v>43207.72</v>
      </c>
      <c r="D69">
        <v>219.14312764158919</v>
      </c>
      <c r="E69">
        <v>328.71469146238377</v>
      </c>
      <c r="F69">
        <v>438.28625528317838</v>
      </c>
      <c r="G69">
        <v>0</v>
      </c>
      <c r="H69">
        <v>0</v>
      </c>
    </row>
    <row r="70" spans="1:8">
      <c r="A70">
        <v>2</v>
      </c>
      <c r="B70">
        <v>19</v>
      </c>
      <c r="C70">
        <v>43531.32</v>
      </c>
      <c r="D70">
        <v>220.78437869822483</v>
      </c>
      <c r="E70">
        <v>331.17656804733724</v>
      </c>
      <c r="F70">
        <v>441.56875739644966</v>
      </c>
      <c r="G70">
        <v>0</v>
      </c>
      <c r="H70">
        <v>0</v>
      </c>
    </row>
    <row r="71" spans="1:8">
      <c r="A71">
        <v>2</v>
      </c>
      <c r="B71">
        <v>20</v>
      </c>
      <c r="C71">
        <v>43854.9</v>
      </c>
      <c r="D71">
        <v>222.42552831783604</v>
      </c>
      <c r="E71">
        <v>333.63829247675403</v>
      </c>
      <c r="F71">
        <v>444.85105663567208</v>
      </c>
      <c r="G71">
        <v>0</v>
      </c>
      <c r="H71">
        <v>0</v>
      </c>
    </row>
    <row r="72" spans="1:8">
      <c r="A72">
        <v>2</v>
      </c>
      <c r="B72">
        <v>21</v>
      </c>
      <c r="C72">
        <v>44178.49</v>
      </c>
      <c r="D72">
        <v>224.06672865595942</v>
      </c>
      <c r="E72">
        <v>336.10009298393913</v>
      </c>
      <c r="F72">
        <v>448.13345731191885</v>
      </c>
      <c r="G72">
        <v>0</v>
      </c>
      <c r="H72">
        <v>0</v>
      </c>
    </row>
    <row r="73" spans="1:8">
      <c r="A73">
        <v>2</v>
      </c>
      <c r="B73">
        <v>22</v>
      </c>
      <c r="C73">
        <v>44502.11</v>
      </c>
      <c r="D73">
        <v>225.70808114961963</v>
      </c>
      <c r="E73">
        <v>338.56212172442946</v>
      </c>
      <c r="F73">
        <v>451.41616229923926</v>
      </c>
      <c r="G73">
        <v>0</v>
      </c>
      <c r="H73">
        <v>0</v>
      </c>
    </row>
    <row r="74" spans="1:8">
      <c r="A74">
        <v>2</v>
      </c>
      <c r="B74">
        <v>23</v>
      </c>
      <c r="C74">
        <v>44825.7</v>
      </c>
      <c r="D74">
        <v>227.34928148774299</v>
      </c>
      <c r="E74">
        <v>341.02392223161451</v>
      </c>
      <c r="F74">
        <v>454.69856297548597</v>
      </c>
      <c r="G74">
        <v>0</v>
      </c>
      <c r="H74">
        <v>0</v>
      </c>
    </row>
    <row r="75" spans="1:8">
      <c r="A75">
        <v>2</v>
      </c>
      <c r="B75">
        <v>24</v>
      </c>
      <c r="C75">
        <v>45149.29</v>
      </c>
      <c r="D75">
        <v>228.99048182586642</v>
      </c>
      <c r="E75">
        <v>343.48572273879961</v>
      </c>
      <c r="F75">
        <v>457.98096365173285</v>
      </c>
      <c r="G75">
        <v>0</v>
      </c>
      <c r="H75">
        <v>0</v>
      </c>
    </row>
    <row r="76" spans="1:8">
      <c r="A76">
        <v>2</v>
      </c>
      <c r="B76">
        <v>25</v>
      </c>
      <c r="C76">
        <v>45472.88</v>
      </c>
      <c r="D76">
        <v>230.63168216398984</v>
      </c>
      <c r="E76">
        <v>345.94752324598477</v>
      </c>
      <c r="F76">
        <v>461.26336432797967</v>
      </c>
      <c r="G76">
        <v>0</v>
      </c>
      <c r="H76">
        <v>0</v>
      </c>
    </row>
    <row r="77" spans="1:8">
      <c r="A77">
        <v>2</v>
      </c>
      <c r="B77">
        <v>26</v>
      </c>
      <c r="C77">
        <v>45796.46</v>
      </c>
      <c r="D77">
        <v>232.27283178360102</v>
      </c>
      <c r="E77">
        <v>348.4092476754015</v>
      </c>
      <c r="F77">
        <v>464.54566356720204</v>
      </c>
      <c r="G77">
        <v>0</v>
      </c>
      <c r="H77">
        <v>0</v>
      </c>
    </row>
    <row r="78" spans="1:8">
      <c r="A78">
        <v>2</v>
      </c>
      <c r="B78">
        <v>27</v>
      </c>
      <c r="C78">
        <v>46120.05</v>
      </c>
      <c r="D78">
        <v>233.91403212172446</v>
      </c>
      <c r="E78">
        <v>350.87104818258672</v>
      </c>
      <c r="F78">
        <v>467.82806424344892</v>
      </c>
      <c r="G78">
        <v>0</v>
      </c>
      <c r="H78">
        <v>0</v>
      </c>
    </row>
    <row r="79" spans="1:8">
      <c r="A79">
        <v>2</v>
      </c>
      <c r="B79">
        <v>28</v>
      </c>
      <c r="C79">
        <v>46443.66</v>
      </c>
      <c r="D79">
        <v>235.55533389687238</v>
      </c>
      <c r="E79">
        <v>353.33300084530856</v>
      </c>
      <c r="F79">
        <v>471.11066779374477</v>
      </c>
      <c r="G79">
        <v>0</v>
      </c>
      <c r="H79">
        <v>0</v>
      </c>
    </row>
    <row r="80" spans="1:8">
      <c r="A80">
        <v>2</v>
      </c>
      <c r="B80">
        <v>29</v>
      </c>
      <c r="C80">
        <v>46767.24</v>
      </c>
      <c r="D80">
        <v>237.19648351648351</v>
      </c>
      <c r="E80">
        <v>355.79472527472524</v>
      </c>
      <c r="F80">
        <v>474.39296703296702</v>
      </c>
      <c r="G80">
        <v>0</v>
      </c>
      <c r="H80">
        <v>0</v>
      </c>
    </row>
    <row r="81" spans="1:8">
      <c r="A81">
        <v>2</v>
      </c>
      <c r="B81">
        <v>30</v>
      </c>
      <c r="C81">
        <v>47090.85</v>
      </c>
      <c r="D81">
        <v>238.83778529163143</v>
      </c>
      <c r="E81">
        <v>358.25667793744714</v>
      </c>
      <c r="F81">
        <v>477.67557058326287</v>
      </c>
      <c r="G81">
        <v>0</v>
      </c>
      <c r="H81">
        <v>0</v>
      </c>
    </row>
    <row r="82" spans="1:8">
      <c r="A82">
        <v>2</v>
      </c>
      <c r="B82">
        <v>31</v>
      </c>
      <c r="C82">
        <v>47414.42</v>
      </c>
      <c r="D82">
        <v>240.47888419273036</v>
      </c>
      <c r="E82">
        <v>360.71832628909556</v>
      </c>
      <c r="F82">
        <v>480.95776838546072</v>
      </c>
      <c r="G82">
        <v>0</v>
      </c>
      <c r="H82">
        <v>0</v>
      </c>
    </row>
    <row r="83" spans="1:8">
      <c r="A83">
        <v>2</v>
      </c>
      <c r="B83">
        <v>32</v>
      </c>
      <c r="C83">
        <v>47738.01</v>
      </c>
      <c r="D83">
        <v>242.12008453085377</v>
      </c>
      <c r="E83">
        <v>363.18012679628066</v>
      </c>
      <c r="F83">
        <v>484.24016906170755</v>
      </c>
      <c r="G83">
        <v>0</v>
      </c>
      <c r="H83">
        <v>0</v>
      </c>
    </row>
    <row r="84" spans="1:8">
      <c r="A84">
        <v>2</v>
      </c>
      <c r="B84">
        <v>33</v>
      </c>
      <c r="C84">
        <v>48061.61</v>
      </c>
      <c r="D84">
        <v>243.76133558748947</v>
      </c>
      <c r="E84">
        <v>365.64200338123419</v>
      </c>
      <c r="F84">
        <v>487.52267117497894</v>
      </c>
      <c r="G84">
        <v>0</v>
      </c>
      <c r="H84">
        <v>0</v>
      </c>
    </row>
    <row r="85" spans="1:8">
      <c r="A85">
        <v>2</v>
      </c>
      <c r="B85">
        <v>34</v>
      </c>
      <c r="C85">
        <v>48385.19</v>
      </c>
      <c r="D85">
        <v>245.4024852071006</v>
      </c>
      <c r="E85">
        <v>368.10372781065087</v>
      </c>
      <c r="F85">
        <v>490.80497041420119</v>
      </c>
      <c r="G85">
        <v>0</v>
      </c>
      <c r="H85">
        <v>0</v>
      </c>
    </row>
    <row r="86" spans="1:8">
      <c r="A86">
        <v>2</v>
      </c>
      <c r="B86">
        <v>35</v>
      </c>
      <c r="C86">
        <v>48708.81</v>
      </c>
      <c r="D86">
        <v>247.04383770076078</v>
      </c>
      <c r="E86">
        <v>370.56575655114113</v>
      </c>
      <c r="F86">
        <v>494.08767540152155</v>
      </c>
      <c r="G86">
        <v>0</v>
      </c>
      <c r="H86">
        <v>0</v>
      </c>
    </row>
    <row r="87" spans="1:8">
      <c r="A87">
        <v>2</v>
      </c>
      <c r="B87">
        <v>36</v>
      </c>
      <c r="C87">
        <v>49032.4</v>
      </c>
      <c r="D87">
        <v>248.68503803888422</v>
      </c>
      <c r="E87">
        <v>373.02755705832635</v>
      </c>
      <c r="F87">
        <v>497.37007607776843</v>
      </c>
      <c r="G87">
        <v>0</v>
      </c>
      <c r="H87">
        <v>0</v>
      </c>
    </row>
    <row r="88" spans="1:8">
      <c r="A88">
        <v>2</v>
      </c>
      <c r="B88">
        <v>37</v>
      </c>
      <c r="C88">
        <v>49355.99</v>
      </c>
      <c r="D88">
        <v>250.3262383770076</v>
      </c>
      <c r="E88">
        <v>375.4893575655114</v>
      </c>
      <c r="F88">
        <v>500.6524767540152</v>
      </c>
      <c r="G88">
        <v>0</v>
      </c>
      <c r="H88">
        <v>0</v>
      </c>
    </row>
    <row r="89" spans="1:8">
      <c r="A89">
        <v>2</v>
      </c>
      <c r="B89">
        <v>38</v>
      </c>
      <c r="C89">
        <v>49679.57</v>
      </c>
      <c r="D89">
        <v>251.96738799661875</v>
      </c>
      <c r="E89">
        <v>377.95108199492813</v>
      </c>
      <c r="F89">
        <v>503.93477599323751</v>
      </c>
      <c r="G89">
        <v>0</v>
      </c>
      <c r="H89">
        <v>0</v>
      </c>
    </row>
    <row r="90" spans="1:8">
      <c r="A90">
        <v>2</v>
      </c>
      <c r="B90">
        <v>39</v>
      </c>
      <c r="C90">
        <v>50003.16</v>
      </c>
      <c r="D90">
        <v>253.60858833474219</v>
      </c>
      <c r="E90">
        <v>380.41288250211329</v>
      </c>
      <c r="F90">
        <v>507.21717666948439</v>
      </c>
      <c r="G90">
        <v>0</v>
      </c>
      <c r="H90">
        <v>0</v>
      </c>
    </row>
    <row r="91" spans="1:8">
      <c r="A91">
        <v>2</v>
      </c>
      <c r="B91">
        <v>40</v>
      </c>
      <c r="C91">
        <v>50326.75</v>
      </c>
      <c r="D91">
        <v>255.24978867286561</v>
      </c>
      <c r="E91">
        <v>382.87468300929839</v>
      </c>
      <c r="F91">
        <v>510.49957734573121</v>
      </c>
      <c r="G91">
        <v>0</v>
      </c>
      <c r="H91">
        <v>0</v>
      </c>
    </row>
    <row r="92" spans="1:8">
      <c r="A92">
        <v>2</v>
      </c>
      <c r="B92">
        <v>41</v>
      </c>
      <c r="C92">
        <v>50650.35</v>
      </c>
      <c r="D92">
        <v>256.89103972950124</v>
      </c>
      <c r="E92">
        <v>385.33655959425187</v>
      </c>
      <c r="F92">
        <v>513.78207945900249</v>
      </c>
      <c r="G92">
        <v>0</v>
      </c>
      <c r="H92">
        <v>0</v>
      </c>
    </row>
    <row r="93" spans="1:8">
      <c r="A93">
        <v>2</v>
      </c>
      <c r="B93">
        <v>42</v>
      </c>
      <c r="C93">
        <v>50973.95</v>
      </c>
      <c r="D93">
        <v>258.53229078613691</v>
      </c>
      <c r="E93">
        <v>387.7984361792054</v>
      </c>
      <c r="F93">
        <v>517.06458157227382</v>
      </c>
      <c r="G93">
        <v>0</v>
      </c>
      <c r="H93">
        <v>0</v>
      </c>
    </row>
    <row r="94" spans="1:8">
      <c r="A94">
        <v>2</v>
      </c>
      <c r="B94">
        <v>43</v>
      </c>
      <c r="C94">
        <v>51297.54</v>
      </c>
      <c r="D94">
        <v>260.17349112426035</v>
      </c>
      <c r="E94">
        <v>390.2602366863905</v>
      </c>
      <c r="F94">
        <v>520.3469822485207</v>
      </c>
      <c r="G94">
        <v>0</v>
      </c>
      <c r="H94">
        <v>0</v>
      </c>
    </row>
    <row r="95" spans="1:8">
      <c r="A95">
        <v>2</v>
      </c>
      <c r="B95">
        <v>44</v>
      </c>
      <c r="C95">
        <v>51621.11</v>
      </c>
      <c r="D95">
        <v>261.81459002535928</v>
      </c>
      <c r="E95">
        <v>392.72188503803892</v>
      </c>
      <c r="F95">
        <v>523.62918005071856</v>
      </c>
      <c r="G95">
        <v>0</v>
      </c>
      <c r="H95">
        <v>0</v>
      </c>
    </row>
    <row r="96" spans="1:8">
      <c r="A96">
        <v>2</v>
      </c>
      <c r="B96">
        <v>45</v>
      </c>
      <c r="C96">
        <v>51944.71</v>
      </c>
      <c r="D96">
        <v>263.45584108199495</v>
      </c>
      <c r="E96">
        <v>395.18376162299239</v>
      </c>
      <c r="F96">
        <v>526.91168216398989</v>
      </c>
      <c r="G96">
        <v>0</v>
      </c>
      <c r="H96">
        <v>0</v>
      </c>
    </row>
    <row r="97" spans="1:8">
      <c r="A97">
        <v>2</v>
      </c>
      <c r="B97">
        <v>46</v>
      </c>
      <c r="C97">
        <v>52268.3</v>
      </c>
      <c r="D97">
        <v>265.09704142011839</v>
      </c>
      <c r="E97">
        <v>397.64556213017761</v>
      </c>
      <c r="F97">
        <v>530.19408284023677</v>
      </c>
      <c r="G97">
        <v>0</v>
      </c>
      <c r="H97">
        <v>0</v>
      </c>
    </row>
    <row r="98" spans="1:8">
      <c r="A98">
        <v>2</v>
      </c>
      <c r="B98">
        <v>47</v>
      </c>
      <c r="C98">
        <v>52591.92</v>
      </c>
      <c r="D98">
        <v>266.73839391377857</v>
      </c>
      <c r="E98">
        <v>400.10759087066788</v>
      </c>
      <c r="F98">
        <v>533.47678782755713</v>
      </c>
      <c r="G98">
        <v>0</v>
      </c>
      <c r="H98">
        <v>0</v>
      </c>
    </row>
    <row r="99" spans="1:8">
      <c r="A99">
        <v>2</v>
      </c>
      <c r="B99">
        <v>48</v>
      </c>
      <c r="C99">
        <v>52915.5</v>
      </c>
      <c r="D99">
        <v>268.37954353338966</v>
      </c>
      <c r="E99">
        <v>402.5693153000845</v>
      </c>
      <c r="F99">
        <v>536.75908706677933</v>
      </c>
      <c r="G99">
        <v>0</v>
      </c>
      <c r="H99">
        <v>0</v>
      </c>
    </row>
    <row r="100" spans="1:8">
      <c r="A100">
        <v>2</v>
      </c>
      <c r="B100">
        <v>49</v>
      </c>
      <c r="C100">
        <v>53239.1</v>
      </c>
      <c r="D100">
        <v>270.02079459002533</v>
      </c>
      <c r="E100">
        <v>405.03119188503797</v>
      </c>
      <c r="F100">
        <v>540.04158918005066</v>
      </c>
      <c r="G100">
        <v>0</v>
      </c>
      <c r="H100">
        <v>0</v>
      </c>
    </row>
    <row r="101" spans="1:8">
      <c r="A101">
        <v>2</v>
      </c>
      <c r="B101">
        <v>50</v>
      </c>
      <c r="C101">
        <v>53562.69</v>
      </c>
      <c r="D101">
        <v>271.66199492814877</v>
      </c>
      <c r="E101">
        <v>407.49299239222319</v>
      </c>
      <c r="F101">
        <v>543.32398985629754</v>
      </c>
      <c r="G101">
        <v>0</v>
      </c>
      <c r="H101">
        <v>0</v>
      </c>
    </row>
    <row r="102" spans="1:8">
      <c r="A102">
        <v>2</v>
      </c>
      <c r="B102">
        <v>51</v>
      </c>
      <c r="C102">
        <v>53886.27</v>
      </c>
      <c r="D102">
        <v>273.30314454775993</v>
      </c>
      <c r="E102">
        <v>409.95471682163986</v>
      </c>
      <c r="F102">
        <v>546.60628909551986</v>
      </c>
      <c r="G102">
        <v>0</v>
      </c>
      <c r="H102">
        <v>0</v>
      </c>
    </row>
    <row r="103" spans="1:8">
      <c r="A103">
        <v>2</v>
      </c>
      <c r="B103">
        <v>52</v>
      </c>
      <c r="C103">
        <v>54209.87</v>
      </c>
      <c r="D103">
        <v>274.94439560439565</v>
      </c>
      <c r="E103">
        <v>412.41659340659351</v>
      </c>
      <c r="F103">
        <v>549.8887912087913</v>
      </c>
      <c r="G103">
        <v>0</v>
      </c>
      <c r="H103">
        <v>0</v>
      </c>
    </row>
    <row r="104" spans="1:8">
      <c r="A104">
        <v>2</v>
      </c>
      <c r="B104">
        <v>53</v>
      </c>
      <c r="C104">
        <v>54533.47</v>
      </c>
      <c r="D104">
        <v>276.58564666103126</v>
      </c>
      <c r="E104">
        <v>414.87846999154692</v>
      </c>
      <c r="F104">
        <v>553.17129332206252</v>
      </c>
      <c r="G104">
        <v>0</v>
      </c>
      <c r="H104">
        <v>0</v>
      </c>
    </row>
    <row r="105" spans="1:8">
      <c r="A105">
        <v>2</v>
      </c>
      <c r="B105">
        <v>54</v>
      </c>
      <c r="C105">
        <v>54857.07</v>
      </c>
      <c r="D105">
        <v>278.22689771766693</v>
      </c>
      <c r="E105">
        <v>417.34034657650039</v>
      </c>
      <c r="F105">
        <v>556.45379543533386</v>
      </c>
      <c r="G105">
        <v>0</v>
      </c>
      <c r="H105">
        <v>0</v>
      </c>
    </row>
    <row r="106" spans="1:8">
      <c r="A106">
        <v>2</v>
      </c>
      <c r="B106">
        <v>55</v>
      </c>
      <c r="C106">
        <v>55180.66</v>
      </c>
      <c r="D106">
        <v>279.86809805579037</v>
      </c>
      <c r="E106">
        <v>419.80214708368555</v>
      </c>
      <c r="F106">
        <v>559.73619611158074</v>
      </c>
      <c r="G106">
        <v>0</v>
      </c>
      <c r="H106">
        <v>0</v>
      </c>
    </row>
    <row r="107" spans="1:8">
      <c r="A107">
        <v>2</v>
      </c>
      <c r="B107">
        <v>56</v>
      </c>
      <c r="C107">
        <v>55504.27</v>
      </c>
      <c r="D107">
        <v>281.50939983093826</v>
      </c>
      <c r="E107">
        <v>422.2640997464074</v>
      </c>
      <c r="F107">
        <v>563.01879966187653</v>
      </c>
      <c r="G107">
        <v>0</v>
      </c>
      <c r="H107">
        <v>0</v>
      </c>
    </row>
    <row r="108" spans="1:8">
      <c r="A108">
        <v>3</v>
      </c>
      <c r="B108">
        <v>1</v>
      </c>
      <c r="C108">
        <v>34391.4</v>
      </c>
      <c r="D108">
        <v>174.42806424344889</v>
      </c>
      <c r="E108">
        <v>261.6420963651733</v>
      </c>
      <c r="F108">
        <v>348.85612848689777</v>
      </c>
      <c r="G108">
        <v>0</v>
      </c>
      <c r="H108">
        <v>0</v>
      </c>
    </row>
    <row r="109" spans="1:8">
      <c r="A109">
        <v>3</v>
      </c>
      <c r="B109">
        <v>2</v>
      </c>
      <c r="C109">
        <v>34799.199999999997</v>
      </c>
      <c r="D109">
        <v>176.49636517328824</v>
      </c>
      <c r="E109">
        <v>264.74454775993235</v>
      </c>
      <c r="F109">
        <v>352.99273034657648</v>
      </c>
      <c r="G109">
        <v>0</v>
      </c>
      <c r="H109">
        <v>0</v>
      </c>
    </row>
    <row r="110" spans="1:8">
      <c r="A110">
        <v>3</v>
      </c>
      <c r="B110">
        <v>3</v>
      </c>
      <c r="C110">
        <v>35206.86</v>
      </c>
      <c r="D110">
        <v>178.56395604395604</v>
      </c>
      <c r="E110">
        <v>267.84593406593405</v>
      </c>
      <c r="F110">
        <v>357.12791208791208</v>
      </c>
      <c r="G110">
        <v>0</v>
      </c>
      <c r="H110">
        <v>0</v>
      </c>
    </row>
    <row r="111" spans="1:8">
      <c r="A111">
        <v>3</v>
      </c>
      <c r="B111">
        <v>4</v>
      </c>
      <c r="C111">
        <v>35614.370000000003</v>
      </c>
      <c r="D111">
        <v>180.63078613694</v>
      </c>
      <c r="E111">
        <v>270.94617920540998</v>
      </c>
      <c r="F111">
        <v>361.26157227388001</v>
      </c>
      <c r="G111">
        <v>0</v>
      </c>
      <c r="H111">
        <v>0</v>
      </c>
    </row>
    <row r="112" spans="1:8">
      <c r="A112">
        <v>3</v>
      </c>
      <c r="B112">
        <v>5</v>
      </c>
      <c r="C112">
        <v>36021.72</v>
      </c>
      <c r="D112">
        <v>182.69680473372782</v>
      </c>
      <c r="E112">
        <v>274.04520710059171</v>
      </c>
      <c r="F112">
        <v>365.39360946745563</v>
      </c>
      <c r="G112">
        <v>0</v>
      </c>
      <c r="H112">
        <v>0</v>
      </c>
    </row>
    <row r="113" spans="1:8">
      <c r="A113">
        <v>3</v>
      </c>
      <c r="B113">
        <v>6</v>
      </c>
      <c r="C113">
        <v>36428.93</v>
      </c>
      <c r="D113">
        <v>184.76211327134405</v>
      </c>
      <c r="E113">
        <v>277.14316990701604</v>
      </c>
      <c r="F113">
        <v>369.5242265426881</v>
      </c>
      <c r="G113">
        <v>0</v>
      </c>
      <c r="H113">
        <v>0</v>
      </c>
    </row>
    <row r="114" spans="1:8">
      <c r="A114">
        <v>3</v>
      </c>
      <c r="B114">
        <v>7</v>
      </c>
      <c r="C114">
        <v>36836.04</v>
      </c>
      <c r="D114">
        <v>186.82691462383769</v>
      </c>
      <c r="E114">
        <v>280.24037193575657</v>
      </c>
      <c r="F114">
        <v>373.65382924767539</v>
      </c>
      <c r="G114">
        <v>0</v>
      </c>
      <c r="H114">
        <v>0</v>
      </c>
    </row>
    <row r="115" spans="1:8">
      <c r="A115">
        <v>3</v>
      </c>
      <c r="B115">
        <v>8</v>
      </c>
      <c r="C115">
        <v>37242.94</v>
      </c>
      <c r="D115">
        <v>188.89065088757397</v>
      </c>
      <c r="E115">
        <v>283.33597633136094</v>
      </c>
      <c r="F115">
        <v>377.78130177514794</v>
      </c>
      <c r="G115">
        <v>0</v>
      </c>
      <c r="H115">
        <v>0</v>
      </c>
    </row>
    <row r="116" spans="1:8">
      <c r="A116">
        <v>3</v>
      </c>
      <c r="B116">
        <v>9</v>
      </c>
      <c r="C116">
        <v>37649.75</v>
      </c>
      <c r="D116">
        <v>190.95393068469991</v>
      </c>
      <c r="E116">
        <v>286.43089602704987</v>
      </c>
      <c r="F116">
        <v>381.90786136939982</v>
      </c>
      <c r="G116">
        <v>0</v>
      </c>
      <c r="H116">
        <v>0</v>
      </c>
    </row>
    <row r="117" spans="1:8">
      <c r="A117">
        <v>3</v>
      </c>
      <c r="B117">
        <v>10</v>
      </c>
      <c r="C117">
        <v>38056.39</v>
      </c>
      <c r="D117">
        <v>193.01634826711751</v>
      </c>
      <c r="E117">
        <v>289.52452240067623</v>
      </c>
      <c r="F117">
        <v>386.03269653423501</v>
      </c>
      <c r="G117">
        <v>0</v>
      </c>
      <c r="H117">
        <v>0</v>
      </c>
    </row>
    <row r="118" spans="1:8">
      <c r="A118">
        <v>3</v>
      </c>
      <c r="B118">
        <v>11</v>
      </c>
      <c r="C118">
        <v>38462.9</v>
      </c>
      <c r="D118">
        <v>195.07810650887575</v>
      </c>
      <c r="E118">
        <v>292.61715976331362</v>
      </c>
      <c r="F118">
        <v>390.1562130177515</v>
      </c>
      <c r="G118">
        <v>0</v>
      </c>
      <c r="H118">
        <v>0</v>
      </c>
    </row>
    <row r="119" spans="1:8">
      <c r="A119">
        <v>3</v>
      </c>
      <c r="B119">
        <v>12</v>
      </c>
      <c r="C119">
        <v>38869.26</v>
      </c>
      <c r="D119">
        <v>197.13910397295012</v>
      </c>
      <c r="E119">
        <v>295.70865595942519</v>
      </c>
      <c r="F119">
        <v>394.27820794590025</v>
      </c>
      <c r="G119">
        <v>0</v>
      </c>
      <c r="H119">
        <v>0</v>
      </c>
    </row>
    <row r="120" spans="1:8">
      <c r="A120">
        <v>3</v>
      </c>
      <c r="B120">
        <v>13</v>
      </c>
      <c r="C120">
        <v>39275.47</v>
      </c>
      <c r="D120">
        <v>199.19934065934066</v>
      </c>
      <c r="E120">
        <v>298.79901098901098</v>
      </c>
      <c r="F120">
        <v>398.39868131868133</v>
      </c>
      <c r="G120">
        <v>0</v>
      </c>
      <c r="H120">
        <v>0</v>
      </c>
    </row>
    <row r="121" spans="1:8">
      <c r="A121">
        <v>3</v>
      </c>
      <c r="B121">
        <v>14</v>
      </c>
      <c r="C121">
        <v>39681.53</v>
      </c>
      <c r="D121">
        <v>201.25881656804734</v>
      </c>
      <c r="E121">
        <v>301.888224852071</v>
      </c>
      <c r="F121">
        <v>402.51763313609467</v>
      </c>
      <c r="G121">
        <v>0</v>
      </c>
      <c r="H121">
        <v>0</v>
      </c>
    </row>
    <row r="122" spans="1:8">
      <c r="A122">
        <v>3</v>
      </c>
      <c r="B122">
        <v>15</v>
      </c>
      <c r="C122">
        <v>40087.47</v>
      </c>
      <c r="D122">
        <v>203.31768385460694</v>
      </c>
      <c r="E122">
        <v>304.97652578191042</v>
      </c>
      <c r="F122">
        <v>406.63536770921388</v>
      </c>
      <c r="G122">
        <v>0</v>
      </c>
      <c r="H122">
        <v>0</v>
      </c>
    </row>
    <row r="123" spans="1:8">
      <c r="A123">
        <v>3</v>
      </c>
      <c r="B123">
        <v>16</v>
      </c>
      <c r="C123">
        <v>40493.25</v>
      </c>
      <c r="D123">
        <v>205.37573964497042</v>
      </c>
      <c r="E123">
        <v>308.06360946745565</v>
      </c>
      <c r="F123">
        <v>410.75147928994085</v>
      </c>
      <c r="G123">
        <v>0</v>
      </c>
      <c r="H123">
        <v>0</v>
      </c>
    </row>
    <row r="124" spans="1:8">
      <c r="A124">
        <v>3</v>
      </c>
      <c r="B124">
        <v>17</v>
      </c>
      <c r="C124">
        <v>40898.910000000003</v>
      </c>
      <c r="D124">
        <v>207.43318681318684</v>
      </c>
      <c r="E124">
        <v>311.14978021978027</v>
      </c>
      <c r="F124">
        <v>414.86637362637367</v>
      </c>
      <c r="G124">
        <v>0</v>
      </c>
      <c r="H124">
        <v>0</v>
      </c>
    </row>
    <row r="125" spans="1:8">
      <c r="A125">
        <v>3</v>
      </c>
      <c r="B125">
        <v>18</v>
      </c>
      <c r="C125">
        <v>41304.410000000003</v>
      </c>
      <c r="D125">
        <v>209.48982248520713</v>
      </c>
      <c r="E125">
        <v>314.23473372781069</v>
      </c>
      <c r="F125">
        <v>418.97964497041426</v>
      </c>
      <c r="G125">
        <v>0</v>
      </c>
      <c r="H125">
        <v>0</v>
      </c>
    </row>
    <row r="126" spans="1:8">
      <c r="A126">
        <v>3</v>
      </c>
      <c r="B126">
        <v>19</v>
      </c>
      <c r="C126">
        <v>41709.760000000002</v>
      </c>
      <c r="D126">
        <v>211.54569737954353</v>
      </c>
      <c r="E126">
        <v>317.31854606931529</v>
      </c>
      <c r="F126">
        <v>423.09139475908705</v>
      </c>
      <c r="G126">
        <v>0</v>
      </c>
      <c r="H126">
        <v>0</v>
      </c>
    </row>
    <row r="127" spans="1:8">
      <c r="A127">
        <v>3</v>
      </c>
      <c r="B127">
        <v>20</v>
      </c>
      <c r="C127">
        <v>42114.96</v>
      </c>
      <c r="D127">
        <v>213.60081149619612</v>
      </c>
      <c r="E127">
        <v>320.40121724429417</v>
      </c>
      <c r="F127">
        <v>427.20162299239223</v>
      </c>
      <c r="G127">
        <v>0</v>
      </c>
      <c r="H127">
        <v>0</v>
      </c>
    </row>
    <row r="128" spans="1:8">
      <c r="A128">
        <v>3</v>
      </c>
      <c r="B128">
        <v>21</v>
      </c>
      <c r="C128">
        <v>42520.02</v>
      </c>
      <c r="D128">
        <v>215.6552155536771</v>
      </c>
      <c r="E128">
        <v>323.48282333051566</v>
      </c>
      <c r="F128">
        <v>431.31043110735419</v>
      </c>
      <c r="G128">
        <v>0</v>
      </c>
      <c r="H128">
        <v>0</v>
      </c>
    </row>
    <row r="129" spans="1:8">
      <c r="A129">
        <v>3</v>
      </c>
      <c r="B129">
        <v>22</v>
      </c>
      <c r="C129">
        <v>42924.959999999999</v>
      </c>
      <c r="D129">
        <v>217.70901098901101</v>
      </c>
      <c r="E129">
        <v>326.56351648351654</v>
      </c>
      <c r="F129">
        <v>435.41802197802201</v>
      </c>
      <c r="G129">
        <v>0</v>
      </c>
      <c r="H129">
        <v>0</v>
      </c>
    </row>
    <row r="130" spans="1:8">
      <c r="A130">
        <v>3</v>
      </c>
      <c r="B130">
        <v>23</v>
      </c>
      <c r="C130">
        <v>43329.760000000002</v>
      </c>
      <c r="D130">
        <v>219.76209636517328</v>
      </c>
      <c r="E130">
        <v>329.6431445477599</v>
      </c>
      <c r="F130">
        <v>439.52419273034656</v>
      </c>
      <c r="G130">
        <v>0</v>
      </c>
      <c r="H130">
        <v>0</v>
      </c>
    </row>
    <row r="131" spans="1:8">
      <c r="A131">
        <v>3</v>
      </c>
      <c r="B131">
        <v>24</v>
      </c>
      <c r="C131">
        <v>43734.38</v>
      </c>
      <c r="D131">
        <v>221.81426880811495</v>
      </c>
      <c r="E131">
        <v>332.72140321217239</v>
      </c>
      <c r="F131">
        <v>443.62853761622989</v>
      </c>
      <c r="G131">
        <v>0</v>
      </c>
      <c r="H131">
        <v>0</v>
      </c>
    </row>
    <row r="132" spans="1:8">
      <c r="A132">
        <v>3</v>
      </c>
      <c r="B132">
        <v>25</v>
      </c>
      <c r="C132">
        <v>44138.879999999997</v>
      </c>
      <c r="D132">
        <v>223.86583262890952</v>
      </c>
      <c r="E132">
        <v>335.79874894336427</v>
      </c>
      <c r="F132">
        <v>447.73166525781903</v>
      </c>
      <c r="G132">
        <v>0</v>
      </c>
      <c r="H132">
        <v>0</v>
      </c>
    </row>
    <row r="133" spans="1:8">
      <c r="A133">
        <v>3</v>
      </c>
      <c r="B133">
        <v>26</v>
      </c>
      <c r="C133">
        <v>44543.25</v>
      </c>
      <c r="D133">
        <v>225.91673710904479</v>
      </c>
      <c r="E133">
        <v>338.87510566356718</v>
      </c>
      <c r="F133">
        <v>451.83347421808958</v>
      </c>
      <c r="G133">
        <v>0</v>
      </c>
      <c r="H133">
        <v>0</v>
      </c>
    </row>
    <row r="134" spans="1:8">
      <c r="A134">
        <v>3</v>
      </c>
      <c r="B134">
        <v>27</v>
      </c>
      <c r="C134">
        <v>44947.47</v>
      </c>
      <c r="D134">
        <v>227.9668808114962</v>
      </c>
      <c r="E134">
        <v>341.95032121724432</v>
      </c>
      <c r="F134">
        <v>455.93376162299239</v>
      </c>
      <c r="G134">
        <v>0</v>
      </c>
      <c r="H134">
        <v>0</v>
      </c>
    </row>
    <row r="135" spans="1:8">
      <c r="A135">
        <v>3</v>
      </c>
      <c r="B135">
        <v>28</v>
      </c>
      <c r="C135">
        <v>45351.53</v>
      </c>
      <c r="D135">
        <v>230.01621301775148</v>
      </c>
      <c r="E135">
        <v>345.02431952662721</v>
      </c>
      <c r="F135">
        <v>460.03242603550297</v>
      </c>
      <c r="G135">
        <v>0</v>
      </c>
      <c r="H135">
        <v>0</v>
      </c>
    </row>
    <row r="136" spans="1:8">
      <c r="A136">
        <v>3</v>
      </c>
      <c r="B136">
        <v>29</v>
      </c>
      <c r="C136">
        <v>45755.46</v>
      </c>
      <c r="D136">
        <v>232.06488588334744</v>
      </c>
      <c r="E136">
        <v>348.09732882502118</v>
      </c>
      <c r="F136">
        <v>464.12977176669489</v>
      </c>
      <c r="G136">
        <v>0</v>
      </c>
      <c r="H136">
        <v>0</v>
      </c>
    </row>
    <row r="137" spans="1:8">
      <c r="A137">
        <v>3</v>
      </c>
      <c r="B137">
        <v>30</v>
      </c>
      <c r="C137">
        <v>46159.24</v>
      </c>
      <c r="D137">
        <v>234.11279797125951</v>
      </c>
      <c r="E137">
        <v>351.16919695688927</v>
      </c>
      <c r="F137">
        <v>468.22559594251902</v>
      </c>
      <c r="G137">
        <v>0</v>
      </c>
      <c r="H137">
        <v>0</v>
      </c>
    </row>
    <row r="138" spans="1:8">
      <c r="A138">
        <v>3</v>
      </c>
      <c r="B138">
        <v>31</v>
      </c>
      <c r="C138">
        <v>46562.87</v>
      </c>
      <c r="D138">
        <v>236.15994928148777</v>
      </c>
      <c r="E138">
        <v>354.23992392223164</v>
      </c>
      <c r="F138">
        <v>472.31989856297554</v>
      </c>
      <c r="G138">
        <v>0</v>
      </c>
      <c r="H138">
        <v>0</v>
      </c>
    </row>
    <row r="139" spans="1:8">
      <c r="A139">
        <v>3</v>
      </c>
      <c r="B139">
        <v>32</v>
      </c>
      <c r="C139">
        <v>46966.38</v>
      </c>
      <c r="D139">
        <v>238.20649196956887</v>
      </c>
      <c r="E139">
        <v>357.3097379543533</v>
      </c>
      <c r="F139">
        <v>476.41298393913775</v>
      </c>
      <c r="G139">
        <v>0</v>
      </c>
      <c r="H139">
        <v>0</v>
      </c>
    </row>
    <row r="140" spans="1:8">
      <c r="A140">
        <v>3</v>
      </c>
      <c r="B140">
        <v>33</v>
      </c>
      <c r="C140">
        <v>47369.74</v>
      </c>
      <c r="D140">
        <v>240.2522738799662</v>
      </c>
      <c r="E140">
        <v>360.37841081994929</v>
      </c>
      <c r="F140">
        <v>480.50454775993239</v>
      </c>
      <c r="G140">
        <v>0</v>
      </c>
      <c r="H140">
        <v>0</v>
      </c>
    </row>
    <row r="141" spans="1:8">
      <c r="A141">
        <v>3</v>
      </c>
      <c r="B141">
        <v>34</v>
      </c>
      <c r="C141">
        <v>47772.95</v>
      </c>
      <c r="D141">
        <v>242.2972950126796</v>
      </c>
      <c r="E141">
        <v>363.44594251901941</v>
      </c>
      <c r="F141">
        <v>484.5945900253592</v>
      </c>
      <c r="G141">
        <v>0</v>
      </c>
      <c r="H141">
        <v>0</v>
      </c>
    </row>
    <row r="142" spans="1:8">
      <c r="A142">
        <v>3</v>
      </c>
      <c r="B142">
        <v>35</v>
      </c>
      <c r="C142">
        <v>46176.04</v>
      </c>
      <c r="D142">
        <v>234.19800507185121</v>
      </c>
      <c r="E142">
        <v>351.29700760777683</v>
      </c>
      <c r="F142">
        <v>468.39601014370243</v>
      </c>
      <c r="G142">
        <v>0</v>
      </c>
      <c r="H142">
        <v>0</v>
      </c>
    </row>
    <row r="143" spans="1:8">
      <c r="A143">
        <v>3</v>
      </c>
      <c r="B143">
        <v>36</v>
      </c>
      <c r="C143">
        <v>48578.95</v>
      </c>
      <c r="D143">
        <v>246.38520710059169</v>
      </c>
      <c r="E143">
        <v>369.5778106508875</v>
      </c>
      <c r="F143">
        <v>492.77041420118337</v>
      </c>
      <c r="G143">
        <v>0</v>
      </c>
      <c r="H143">
        <v>0</v>
      </c>
    </row>
    <row r="144" spans="1:8">
      <c r="A144">
        <v>3</v>
      </c>
      <c r="B144">
        <v>37</v>
      </c>
      <c r="C144">
        <v>48981.74</v>
      </c>
      <c r="D144">
        <v>248.42809805579037</v>
      </c>
      <c r="E144">
        <v>372.64214708368559</v>
      </c>
      <c r="F144">
        <v>496.85619611158074</v>
      </c>
      <c r="G144">
        <v>0</v>
      </c>
      <c r="H144">
        <v>0</v>
      </c>
    </row>
    <row r="145" spans="1:8">
      <c r="A145">
        <v>3</v>
      </c>
      <c r="B145">
        <v>38</v>
      </c>
      <c r="C145">
        <v>49384.39</v>
      </c>
      <c r="D145">
        <v>250.47027895181739</v>
      </c>
      <c r="E145">
        <v>375.7054184277261</v>
      </c>
      <c r="F145">
        <v>500.94055790363478</v>
      </c>
      <c r="G145">
        <v>0</v>
      </c>
      <c r="H145">
        <v>0</v>
      </c>
    </row>
    <row r="146" spans="1:8">
      <c r="A146">
        <v>3</v>
      </c>
      <c r="B146">
        <v>39</v>
      </c>
      <c r="C146">
        <v>49786.9</v>
      </c>
      <c r="D146">
        <v>252.51174978867289</v>
      </c>
      <c r="E146">
        <v>378.76762468300933</v>
      </c>
      <c r="F146">
        <v>505.02349957734577</v>
      </c>
      <c r="G146">
        <v>0</v>
      </c>
      <c r="H146">
        <v>0</v>
      </c>
    </row>
    <row r="147" spans="1:8">
      <c r="A147">
        <v>3</v>
      </c>
      <c r="B147">
        <v>40</v>
      </c>
      <c r="C147">
        <v>50189.26</v>
      </c>
      <c r="D147">
        <v>254.55245984784446</v>
      </c>
      <c r="E147">
        <v>381.82868977176668</v>
      </c>
      <c r="F147">
        <v>509.10491969568892</v>
      </c>
      <c r="G147">
        <v>0</v>
      </c>
      <c r="H147">
        <v>0</v>
      </c>
    </row>
    <row r="148" spans="1:8">
      <c r="A148">
        <v>3</v>
      </c>
      <c r="B148">
        <v>41</v>
      </c>
      <c r="C148">
        <v>50591.46</v>
      </c>
      <c r="D148">
        <v>256.59235841081994</v>
      </c>
      <c r="E148">
        <v>384.88853761622988</v>
      </c>
      <c r="F148">
        <v>513.18471682163988</v>
      </c>
      <c r="G148">
        <v>0</v>
      </c>
      <c r="H148">
        <v>0</v>
      </c>
    </row>
    <row r="149" spans="1:8">
      <c r="A149">
        <v>3</v>
      </c>
      <c r="B149">
        <v>42</v>
      </c>
      <c r="C149">
        <v>50993.53</v>
      </c>
      <c r="D149">
        <v>258.6315976331361</v>
      </c>
      <c r="E149">
        <v>387.94739644970412</v>
      </c>
      <c r="F149">
        <v>517.26319526627219</v>
      </c>
      <c r="G149">
        <v>0</v>
      </c>
      <c r="H149">
        <v>0</v>
      </c>
    </row>
    <row r="150" spans="1:8">
      <c r="A150">
        <v>3</v>
      </c>
      <c r="B150">
        <v>43</v>
      </c>
      <c r="C150">
        <v>51395.47</v>
      </c>
      <c r="D150">
        <v>260.6701775147929</v>
      </c>
      <c r="E150">
        <v>391.00526627218937</v>
      </c>
      <c r="F150">
        <v>521.34035502958579</v>
      </c>
      <c r="G150">
        <v>0</v>
      </c>
      <c r="H150">
        <v>0</v>
      </c>
    </row>
    <row r="151" spans="1:8">
      <c r="A151">
        <v>3</v>
      </c>
      <c r="B151">
        <v>44</v>
      </c>
      <c r="C151">
        <v>51797.25</v>
      </c>
      <c r="D151">
        <v>262.70794590025361</v>
      </c>
      <c r="E151">
        <v>394.06191885038038</v>
      </c>
      <c r="F151">
        <v>525.41589180050721</v>
      </c>
      <c r="G151">
        <v>0</v>
      </c>
      <c r="H151">
        <v>0</v>
      </c>
    </row>
    <row r="152" spans="1:8">
      <c r="A152">
        <v>3</v>
      </c>
      <c r="B152">
        <v>45</v>
      </c>
      <c r="C152">
        <v>52198.91</v>
      </c>
      <c r="D152">
        <v>264.74510566356724</v>
      </c>
      <c r="E152">
        <v>397.11765849535084</v>
      </c>
      <c r="F152">
        <v>529.49021132713449</v>
      </c>
      <c r="G152">
        <v>0</v>
      </c>
      <c r="H152">
        <v>0</v>
      </c>
    </row>
    <row r="153" spans="1:8">
      <c r="A153">
        <v>3</v>
      </c>
      <c r="B153">
        <v>46</v>
      </c>
      <c r="C153">
        <v>52600.4</v>
      </c>
      <c r="D153">
        <v>266.78140321217245</v>
      </c>
      <c r="E153">
        <v>400.17210481825867</v>
      </c>
      <c r="F153">
        <v>533.5628064243449</v>
      </c>
      <c r="G153">
        <v>0</v>
      </c>
      <c r="H153">
        <v>0</v>
      </c>
    </row>
    <row r="154" spans="1:8">
      <c r="A154">
        <v>3</v>
      </c>
      <c r="B154">
        <v>47</v>
      </c>
      <c r="C154">
        <v>53001.760000000002</v>
      </c>
      <c r="D154">
        <v>268.81704142011836</v>
      </c>
      <c r="E154">
        <v>403.22556213017754</v>
      </c>
      <c r="F154">
        <v>537.63408284023672</v>
      </c>
      <c r="G154">
        <v>0</v>
      </c>
      <c r="H154">
        <v>0</v>
      </c>
    </row>
    <row r="155" spans="1:8">
      <c r="A155">
        <v>3</v>
      </c>
      <c r="B155">
        <v>48</v>
      </c>
      <c r="C155">
        <v>53402.99</v>
      </c>
      <c r="D155">
        <v>270.85202028740491</v>
      </c>
      <c r="E155">
        <v>406.27803043110737</v>
      </c>
      <c r="F155">
        <v>541.70404057480982</v>
      </c>
      <c r="G155">
        <v>0</v>
      </c>
      <c r="H155">
        <v>0</v>
      </c>
    </row>
    <row r="156" spans="1:8">
      <c r="A156">
        <v>3</v>
      </c>
      <c r="B156">
        <v>49</v>
      </c>
      <c r="C156">
        <v>53804.1</v>
      </c>
      <c r="D156">
        <v>272.88639053254434</v>
      </c>
      <c r="E156">
        <v>409.32958579881654</v>
      </c>
      <c r="F156">
        <v>545.77278106508868</v>
      </c>
      <c r="G156">
        <v>0</v>
      </c>
      <c r="H156">
        <v>0</v>
      </c>
    </row>
    <row r="157" spans="1:8">
      <c r="A157">
        <v>3</v>
      </c>
      <c r="B157">
        <v>50</v>
      </c>
      <c r="C157">
        <v>54205.01</v>
      </c>
      <c r="D157">
        <v>274.91974640743871</v>
      </c>
      <c r="E157">
        <v>412.37961961115809</v>
      </c>
      <c r="F157">
        <v>549.83949281487742</v>
      </c>
      <c r="G157">
        <v>0</v>
      </c>
      <c r="H157">
        <v>0</v>
      </c>
    </row>
    <row r="158" spans="1:8">
      <c r="A158">
        <v>3</v>
      </c>
      <c r="B158">
        <v>51</v>
      </c>
      <c r="C158">
        <v>54605.919999999998</v>
      </c>
      <c r="D158">
        <v>276.95310228233308</v>
      </c>
      <c r="E158">
        <v>415.42965342349964</v>
      </c>
      <c r="F158">
        <v>553.90620456466615</v>
      </c>
      <c r="G158">
        <v>0</v>
      </c>
      <c r="H158">
        <v>0</v>
      </c>
    </row>
    <row r="159" spans="1:8">
      <c r="A159">
        <v>3</v>
      </c>
      <c r="B159">
        <v>52</v>
      </c>
      <c r="C159">
        <v>55006.84</v>
      </c>
      <c r="D159">
        <v>278.98650887573962</v>
      </c>
      <c r="E159">
        <v>418.4797633136094</v>
      </c>
      <c r="F159">
        <v>557.97301775147923</v>
      </c>
      <c r="G159">
        <v>0</v>
      </c>
      <c r="H159">
        <v>0</v>
      </c>
    </row>
    <row r="160" spans="1:8">
      <c r="A160">
        <v>3</v>
      </c>
      <c r="B160">
        <v>53</v>
      </c>
      <c r="C160">
        <v>55407.75</v>
      </c>
      <c r="D160">
        <v>281.01986475063399</v>
      </c>
      <c r="E160">
        <v>421.52979712595095</v>
      </c>
      <c r="F160">
        <v>562.03972950126797</v>
      </c>
      <c r="G160">
        <v>0</v>
      </c>
      <c r="H160">
        <v>0</v>
      </c>
    </row>
    <row r="161" spans="1:8">
      <c r="A161">
        <v>4</v>
      </c>
      <c r="B161">
        <v>16</v>
      </c>
      <c r="C161">
        <v>32966.75</v>
      </c>
      <c r="D161">
        <v>190.19278846153847</v>
      </c>
      <c r="E161">
        <v>285.28918269230769</v>
      </c>
      <c r="F161">
        <v>380.38557692307694</v>
      </c>
      <c r="G161">
        <v>0</v>
      </c>
      <c r="H161">
        <v>0</v>
      </c>
    </row>
    <row r="162" spans="1:8">
      <c r="A162">
        <v>4</v>
      </c>
      <c r="B162">
        <v>17</v>
      </c>
      <c r="C162">
        <v>33543.050000000003</v>
      </c>
      <c r="D162">
        <v>193.5175961538462</v>
      </c>
      <c r="E162">
        <v>290.27639423076931</v>
      </c>
      <c r="F162">
        <v>387.0351923076924</v>
      </c>
      <c r="G162">
        <v>0</v>
      </c>
      <c r="H162">
        <v>0</v>
      </c>
    </row>
    <row r="163" spans="1:8">
      <c r="A163">
        <v>4</v>
      </c>
      <c r="B163">
        <v>18</v>
      </c>
      <c r="C163">
        <v>34119.35</v>
      </c>
      <c r="D163">
        <v>196.84240384615387</v>
      </c>
      <c r="E163">
        <v>295.26360576923082</v>
      </c>
      <c r="F163">
        <v>393.68480769230774</v>
      </c>
      <c r="G163">
        <v>0</v>
      </c>
      <c r="H163">
        <v>0</v>
      </c>
    </row>
    <row r="164" spans="1:8">
      <c r="A164">
        <v>4</v>
      </c>
      <c r="B164">
        <v>19</v>
      </c>
      <c r="C164">
        <v>34695.629999999997</v>
      </c>
      <c r="D164">
        <v>200.16709615384619</v>
      </c>
      <c r="E164">
        <v>300.2506442307693</v>
      </c>
      <c r="F164">
        <v>400.33419230769238</v>
      </c>
      <c r="G164">
        <v>0</v>
      </c>
      <c r="H164">
        <v>0</v>
      </c>
    </row>
    <row r="165" spans="1:8">
      <c r="A165">
        <v>4</v>
      </c>
      <c r="B165">
        <v>20</v>
      </c>
      <c r="C165">
        <v>35271.93</v>
      </c>
      <c r="D165">
        <v>203.49190384615389</v>
      </c>
      <c r="E165">
        <v>305.2378557692308</v>
      </c>
      <c r="F165">
        <v>406.98380769230778</v>
      </c>
      <c r="G165">
        <v>0</v>
      </c>
      <c r="H165">
        <v>0</v>
      </c>
    </row>
    <row r="166" spans="1:8">
      <c r="A166">
        <v>4</v>
      </c>
      <c r="B166">
        <v>21</v>
      </c>
      <c r="C166">
        <v>35848.239999999998</v>
      </c>
      <c r="D166">
        <v>206.81676923076927</v>
      </c>
      <c r="E166">
        <v>310.22515384615389</v>
      </c>
      <c r="F166">
        <v>413.63353846153854</v>
      </c>
      <c r="G166">
        <v>0</v>
      </c>
      <c r="H166">
        <v>0</v>
      </c>
    </row>
    <row r="167" spans="1:8">
      <c r="A167">
        <v>4</v>
      </c>
      <c r="B167">
        <v>22</v>
      </c>
      <c r="C167">
        <v>36424.53</v>
      </c>
      <c r="D167">
        <v>210.14151923076926</v>
      </c>
      <c r="E167">
        <v>315.21227884615388</v>
      </c>
      <c r="F167">
        <v>420.28303846153852</v>
      </c>
      <c r="G167">
        <v>0</v>
      </c>
      <c r="H167">
        <v>0</v>
      </c>
    </row>
    <row r="168" spans="1:8">
      <c r="A168">
        <v>4</v>
      </c>
      <c r="B168">
        <v>23</v>
      </c>
      <c r="C168">
        <v>37000.83</v>
      </c>
      <c r="D168">
        <v>213.46632692307696</v>
      </c>
      <c r="E168">
        <v>320.19949038461544</v>
      </c>
      <c r="F168">
        <v>426.93265384615393</v>
      </c>
      <c r="G168">
        <v>0</v>
      </c>
      <c r="H168">
        <v>0</v>
      </c>
    </row>
    <row r="169" spans="1:8">
      <c r="A169">
        <v>4</v>
      </c>
      <c r="B169">
        <v>24</v>
      </c>
      <c r="C169">
        <v>37577.120000000003</v>
      </c>
      <c r="D169">
        <v>216.79107692307699</v>
      </c>
      <c r="E169">
        <v>325.18661538461549</v>
      </c>
      <c r="F169">
        <v>433.58215384615397</v>
      </c>
      <c r="G169">
        <v>0</v>
      </c>
      <c r="H169">
        <v>0</v>
      </c>
    </row>
    <row r="170" spans="1:8">
      <c r="A170">
        <v>4</v>
      </c>
      <c r="B170">
        <v>25</v>
      </c>
      <c r="C170">
        <v>38153.43</v>
      </c>
      <c r="D170">
        <v>220.11594230769236</v>
      </c>
      <c r="E170">
        <v>330.17391346153852</v>
      </c>
      <c r="F170">
        <v>440.23188461538473</v>
      </c>
      <c r="G170">
        <v>0</v>
      </c>
      <c r="H170">
        <v>0</v>
      </c>
    </row>
    <row r="171" spans="1:8">
      <c r="A171">
        <v>4</v>
      </c>
      <c r="B171">
        <v>26</v>
      </c>
      <c r="C171">
        <v>38729.71</v>
      </c>
      <c r="D171">
        <v>223.44063461538465</v>
      </c>
      <c r="E171">
        <v>335.16095192307699</v>
      </c>
      <c r="F171">
        <v>446.88126923076931</v>
      </c>
      <c r="G171">
        <v>0</v>
      </c>
      <c r="H171">
        <v>0</v>
      </c>
    </row>
    <row r="172" spans="1:8">
      <c r="A172">
        <v>4</v>
      </c>
      <c r="B172">
        <v>27</v>
      </c>
      <c r="C172">
        <v>39306.01</v>
      </c>
      <c r="D172">
        <v>226.76544230769235</v>
      </c>
      <c r="E172">
        <v>340.1481634615385</v>
      </c>
      <c r="F172">
        <v>453.53088461538471</v>
      </c>
      <c r="G172">
        <v>0</v>
      </c>
      <c r="H172">
        <v>0</v>
      </c>
    </row>
    <row r="173" spans="1:8">
      <c r="A173">
        <v>4</v>
      </c>
      <c r="B173">
        <v>28</v>
      </c>
      <c r="C173">
        <v>39882.31</v>
      </c>
      <c r="D173">
        <v>230.09025000000003</v>
      </c>
      <c r="E173">
        <v>345.13537500000007</v>
      </c>
      <c r="F173">
        <v>460.18050000000005</v>
      </c>
      <c r="G173">
        <v>0</v>
      </c>
      <c r="H173">
        <v>0</v>
      </c>
    </row>
    <row r="174" spans="1:8">
      <c r="A174">
        <v>4</v>
      </c>
      <c r="B174">
        <v>29</v>
      </c>
      <c r="C174">
        <v>40458.61</v>
      </c>
      <c r="D174">
        <v>233.41505769230776</v>
      </c>
      <c r="E174">
        <v>350.12258653846163</v>
      </c>
      <c r="F174">
        <v>466.83011538461551</v>
      </c>
      <c r="G174">
        <v>0</v>
      </c>
      <c r="H174">
        <v>0</v>
      </c>
    </row>
    <row r="175" spans="1:8">
      <c r="A175">
        <v>4</v>
      </c>
      <c r="B175">
        <v>30</v>
      </c>
      <c r="C175">
        <v>41034.910000000003</v>
      </c>
      <c r="D175">
        <v>236.73986538461546</v>
      </c>
      <c r="E175">
        <v>355.1097980769232</v>
      </c>
      <c r="F175">
        <v>473.47973076923091</v>
      </c>
      <c r="G175">
        <v>0</v>
      </c>
      <c r="H175">
        <v>0</v>
      </c>
    </row>
    <row r="176" spans="1:8">
      <c r="A176">
        <v>4</v>
      </c>
      <c r="B176">
        <v>31</v>
      </c>
      <c r="C176">
        <v>41611.199999999997</v>
      </c>
      <c r="D176">
        <v>240.06461538461542</v>
      </c>
      <c r="E176">
        <v>360.09692307692313</v>
      </c>
      <c r="F176">
        <v>480.12923076923084</v>
      </c>
      <c r="G176">
        <v>0</v>
      </c>
      <c r="H176">
        <v>0</v>
      </c>
    </row>
    <row r="177" spans="1:8">
      <c r="A177">
        <v>4</v>
      </c>
      <c r="B177">
        <v>32</v>
      </c>
      <c r="C177">
        <v>42187.51</v>
      </c>
      <c r="D177">
        <v>243.38948076923083</v>
      </c>
      <c r="E177">
        <v>365.08422115384622</v>
      </c>
      <c r="F177">
        <v>486.77896153846166</v>
      </c>
      <c r="G177">
        <v>0</v>
      </c>
      <c r="H177">
        <v>0</v>
      </c>
    </row>
    <row r="178" spans="1:8">
      <c r="A178">
        <v>4</v>
      </c>
      <c r="B178">
        <v>33</v>
      </c>
      <c r="C178">
        <v>42763.8</v>
      </c>
      <c r="D178">
        <v>246.71423076923082</v>
      </c>
      <c r="E178">
        <v>370.07134615384621</v>
      </c>
      <c r="F178">
        <v>493.42846153846165</v>
      </c>
      <c r="G178">
        <v>0</v>
      </c>
      <c r="H178">
        <v>0</v>
      </c>
    </row>
    <row r="179" spans="1:8">
      <c r="A179">
        <v>4</v>
      </c>
      <c r="B179">
        <v>34</v>
      </c>
      <c r="C179">
        <v>43340.09</v>
      </c>
      <c r="D179">
        <v>250.03898076923079</v>
      </c>
      <c r="E179">
        <v>375.0584711538462</v>
      </c>
      <c r="F179">
        <v>500.07796153846158</v>
      </c>
      <c r="G179">
        <v>0</v>
      </c>
      <c r="H179">
        <v>0</v>
      </c>
    </row>
    <row r="180" spans="1:8">
      <c r="A180">
        <v>4</v>
      </c>
      <c r="B180">
        <v>35</v>
      </c>
      <c r="C180">
        <v>43916.39</v>
      </c>
      <c r="D180">
        <v>253.36378846153852</v>
      </c>
      <c r="E180">
        <v>380.04568269230776</v>
      </c>
      <c r="F180">
        <v>506.72757692307704</v>
      </c>
      <c r="G180">
        <v>0</v>
      </c>
      <c r="H180">
        <v>0</v>
      </c>
    </row>
    <row r="181" spans="1:8">
      <c r="A181">
        <v>4</v>
      </c>
      <c r="B181">
        <v>36</v>
      </c>
      <c r="C181">
        <v>44492.69</v>
      </c>
      <c r="D181">
        <v>256.68859615384622</v>
      </c>
      <c r="E181">
        <v>385.03289423076933</v>
      </c>
      <c r="F181">
        <v>513.37719230769244</v>
      </c>
      <c r="G181">
        <v>0</v>
      </c>
      <c r="H181">
        <v>0</v>
      </c>
    </row>
    <row r="182" spans="1:8">
      <c r="A182">
        <v>4</v>
      </c>
      <c r="B182">
        <v>37</v>
      </c>
      <c r="C182">
        <v>45068.98</v>
      </c>
      <c r="D182">
        <v>260.01334615384621</v>
      </c>
      <c r="E182">
        <v>390.02001923076932</v>
      </c>
      <c r="F182">
        <v>520.02669230769243</v>
      </c>
      <c r="G182">
        <v>0</v>
      </c>
      <c r="H182">
        <v>0</v>
      </c>
    </row>
    <row r="183" spans="1:8">
      <c r="A183">
        <v>4</v>
      </c>
      <c r="B183">
        <v>38</v>
      </c>
      <c r="C183">
        <v>45645.279999999999</v>
      </c>
      <c r="D183">
        <v>263.33815384615389</v>
      </c>
      <c r="E183">
        <v>395.00723076923083</v>
      </c>
      <c r="F183">
        <v>526.67630769230777</v>
      </c>
      <c r="G183">
        <v>0</v>
      </c>
      <c r="H183">
        <v>0</v>
      </c>
    </row>
    <row r="184" spans="1:8">
      <c r="A184">
        <v>4</v>
      </c>
      <c r="B184">
        <v>39</v>
      </c>
      <c r="C184">
        <v>46221.59</v>
      </c>
      <c r="D184">
        <v>266.66301923076929</v>
      </c>
      <c r="E184">
        <v>399.99452884615391</v>
      </c>
      <c r="F184">
        <v>533.32603846153859</v>
      </c>
      <c r="G184">
        <v>0</v>
      </c>
      <c r="H184">
        <v>0</v>
      </c>
    </row>
    <row r="185" spans="1:8">
      <c r="A185">
        <v>4</v>
      </c>
      <c r="B185">
        <v>40</v>
      </c>
      <c r="C185">
        <v>46797.88</v>
      </c>
      <c r="D185">
        <v>269.98776923076929</v>
      </c>
      <c r="E185">
        <v>404.9816538461539</v>
      </c>
      <c r="F185">
        <v>539.97553846153858</v>
      </c>
      <c r="G185">
        <v>0</v>
      </c>
      <c r="H185">
        <v>0</v>
      </c>
    </row>
    <row r="186" spans="1:8">
      <c r="A186">
        <v>4</v>
      </c>
      <c r="B186">
        <v>41</v>
      </c>
      <c r="C186">
        <v>47374.18</v>
      </c>
      <c r="D186">
        <v>273.31257692307696</v>
      </c>
      <c r="E186">
        <v>409.96886538461547</v>
      </c>
      <c r="F186">
        <v>546.62515384615392</v>
      </c>
      <c r="G186">
        <v>0</v>
      </c>
      <c r="H186">
        <v>0</v>
      </c>
    </row>
    <row r="187" spans="1:8">
      <c r="A187">
        <v>4</v>
      </c>
      <c r="B187">
        <v>42</v>
      </c>
      <c r="C187">
        <v>47950.46</v>
      </c>
      <c r="D187">
        <v>276.63726923076928</v>
      </c>
      <c r="E187">
        <v>414.95590384615389</v>
      </c>
      <c r="F187">
        <v>553.27453846153855</v>
      </c>
      <c r="G187">
        <v>0</v>
      </c>
      <c r="H187">
        <v>0</v>
      </c>
    </row>
    <row r="188" spans="1:8">
      <c r="A188">
        <v>4</v>
      </c>
      <c r="B188">
        <v>43</v>
      </c>
      <c r="C188">
        <v>48526.77</v>
      </c>
      <c r="D188">
        <v>279.96213461538463</v>
      </c>
      <c r="E188">
        <v>419.94320192307691</v>
      </c>
      <c r="F188">
        <v>559.92426923076926</v>
      </c>
      <c r="G188">
        <v>0</v>
      </c>
      <c r="H188">
        <v>0</v>
      </c>
    </row>
    <row r="189" spans="1:8">
      <c r="A189">
        <v>4</v>
      </c>
      <c r="B189">
        <v>44</v>
      </c>
      <c r="C189">
        <v>49103.06</v>
      </c>
      <c r="D189">
        <v>283.28688461538468</v>
      </c>
      <c r="E189">
        <v>424.93032692307702</v>
      </c>
      <c r="F189">
        <v>566.57376923076936</v>
      </c>
      <c r="G189">
        <v>0</v>
      </c>
      <c r="H189">
        <v>0</v>
      </c>
    </row>
    <row r="190" spans="1:8">
      <c r="A190">
        <v>4</v>
      </c>
      <c r="B190">
        <v>45</v>
      </c>
      <c r="C190">
        <v>49679.360000000001</v>
      </c>
      <c r="D190">
        <v>286.61169230769235</v>
      </c>
      <c r="E190">
        <v>429.91753846153853</v>
      </c>
      <c r="F190">
        <v>573.2233846153847</v>
      </c>
      <c r="G190">
        <v>0</v>
      </c>
      <c r="H190">
        <v>0</v>
      </c>
    </row>
    <row r="191" spans="1:8">
      <c r="A191">
        <v>4</v>
      </c>
      <c r="B191">
        <v>46</v>
      </c>
      <c r="C191">
        <v>50255.66</v>
      </c>
      <c r="D191">
        <v>289.93650000000008</v>
      </c>
      <c r="E191">
        <v>434.90475000000015</v>
      </c>
      <c r="F191">
        <v>579.87300000000016</v>
      </c>
      <c r="G191">
        <v>0</v>
      </c>
      <c r="H191">
        <v>0</v>
      </c>
    </row>
    <row r="192" spans="1:8">
      <c r="A192">
        <v>4</v>
      </c>
      <c r="B192">
        <v>47</v>
      </c>
      <c r="C192">
        <v>50831.96</v>
      </c>
      <c r="D192">
        <v>293.26130769230775</v>
      </c>
      <c r="E192">
        <v>439.8919615384616</v>
      </c>
      <c r="F192">
        <v>586.52261538461551</v>
      </c>
      <c r="G192">
        <v>0</v>
      </c>
      <c r="H192">
        <v>0</v>
      </c>
    </row>
    <row r="193" spans="1:8">
      <c r="A193">
        <v>4</v>
      </c>
      <c r="B193">
        <v>48</v>
      </c>
      <c r="C193">
        <v>51408.26</v>
      </c>
      <c r="D193">
        <v>296.58611538461548</v>
      </c>
      <c r="E193">
        <v>444.87917307692322</v>
      </c>
      <c r="F193">
        <v>593.17223076923096</v>
      </c>
      <c r="G193">
        <v>0</v>
      </c>
      <c r="H193">
        <v>0</v>
      </c>
    </row>
    <row r="194" spans="1:8">
      <c r="A194">
        <v>4</v>
      </c>
      <c r="B194">
        <v>49</v>
      </c>
      <c r="C194">
        <v>51984.55</v>
      </c>
      <c r="D194">
        <v>299.91086538461548</v>
      </c>
      <c r="E194">
        <v>449.86629807692321</v>
      </c>
      <c r="F194">
        <v>599.82173076923095</v>
      </c>
      <c r="G194">
        <v>0</v>
      </c>
      <c r="H194">
        <v>0</v>
      </c>
    </row>
    <row r="195" spans="1:8">
      <c r="A195">
        <v>4</v>
      </c>
      <c r="B195">
        <v>50</v>
      </c>
      <c r="C195">
        <v>52560.85</v>
      </c>
      <c r="D195">
        <v>303.23567307692315</v>
      </c>
      <c r="E195">
        <v>454.85350961538472</v>
      </c>
      <c r="F195">
        <v>606.4713461538463</v>
      </c>
      <c r="G195">
        <v>0</v>
      </c>
      <c r="H195">
        <v>0</v>
      </c>
    </row>
    <row r="196" spans="1:8">
      <c r="A196">
        <v>4</v>
      </c>
      <c r="B196">
        <v>51</v>
      </c>
      <c r="C196">
        <v>53137.14</v>
      </c>
      <c r="D196">
        <v>306.56042307692314</v>
      </c>
      <c r="E196">
        <v>459.84063461538472</v>
      </c>
      <c r="F196">
        <v>613.12084615384629</v>
      </c>
      <c r="G196">
        <v>0</v>
      </c>
      <c r="H196">
        <v>0</v>
      </c>
    </row>
    <row r="197" spans="1:8">
      <c r="A197">
        <v>4</v>
      </c>
      <c r="B197">
        <v>52</v>
      </c>
      <c r="C197">
        <v>53713.440000000002</v>
      </c>
      <c r="D197">
        <v>309.88523076923087</v>
      </c>
      <c r="E197">
        <v>464.82784615384628</v>
      </c>
      <c r="F197">
        <v>619.77046153846175</v>
      </c>
      <c r="G197">
        <v>0</v>
      </c>
      <c r="H197">
        <v>0</v>
      </c>
    </row>
    <row r="198" spans="1:8">
      <c r="A198">
        <v>4</v>
      </c>
      <c r="B198">
        <v>53</v>
      </c>
      <c r="C198">
        <v>54289.74</v>
      </c>
      <c r="D198">
        <v>313.21003846153849</v>
      </c>
      <c r="E198">
        <v>469.81505769230773</v>
      </c>
      <c r="F198">
        <v>626.42007692307698</v>
      </c>
      <c r="G198">
        <v>0</v>
      </c>
      <c r="H198">
        <v>0</v>
      </c>
    </row>
    <row r="199" spans="1:8">
      <c r="A199">
        <v>4</v>
      </c>
      <c r="B199">
        <v>54</v>
      </c>
      <c r="C199">
        <v>54866.04</v>
      </c>
      <c r="D199">
        <v>316.53484615384622</v>
      </c>
      <c r="E199">
        <v>474.8022692307693</v>
      </c>
      <c r="F199">
        <v>633.06969230769243</v>
      </c>
      <c r="G199">
        <v>0</v>
      </c>
      <c r="H199">
        <v>0</v>
      </c>
    </row>
    <row r="200" spans="1:8">
      <c r="A200">
        <v>4</v>
      </c>
      <c r="B200">
        <v>55</v>
      </c>
      <c r="C200">
        <v>55442.33</v>
      </c>
      <c r="D200">
        <v>319.85959615384621</v>
      </c>
      <c r="E200">
        <v>479.78939423076929</v>
      </c>
      <c r="F200">
        <v>639.71919230769242</v>
      </c>
      <c r="G200">
        <v>0</v>
      </c>
      <c r="H200">
        <v>0</v>
      </c>
    </row>
    <row r="201" spans="1:8">
      <c r="A201">
        <v>4</v>
      </c>
      <c r="B201">
        <v>56</v>
      </c>
      <c r="C201">
        <v>56018.63</v>
      </c>
      <c r="D201">
        <v>323.18440384615388</v>
      </c>
      <c r="E201">
        <v>484.77660576923086</v>
      </c>
      <c r="F201">
        <v>646.36880769230777</v>
      </c>
      <c r="G201">
        <v>0</v>
      </c>
      <c r="H201">
        <v>0</v>
      </c>
    </row>
    <row r="202" spans="1:8">
      <c r="A202">
        <v>4</v>
      </c>
      <c r="B202">
        <v>57</v>
      </c>
      <c r="C202">
        <v>56594.94</v>
      </c>
      <c r="D202">
        <v>326.50926923076929</v>
      </c>
      <c r="E202">
        <v>489.76390384615394</v>
      </c>
      <c r="F202">
        <v>653.01853846153858</v>
      </c>
      <c r="G202">
        <v>0</v>
      </c>
      <c r="H202">
        <v>0</v>
      </c>
    </row>
    <row r="203" spans="1:8">
      <c r="A203">
        <v>4</v>
      </c>
      <c r="B203">
        <v>58</v>
      </c>
      <c r="C203">
        <v>50461.29</v>
      </c>
      <c r="D203">
        <v>291.12282692307701</v>
      </c>
      <c r="E203">
        <v>436.68424038461552</v>
      </c>
      <c r="F203">
        <v>582.24565384615403</v>
      </c>
      <c r="G203">
        <v>0</v>
      </c>
      <c r="H203">
        <v>0</v>
      </c>
    </row>
    <row r="204" spans="1:8">
      <c r="A204">
        <v>4</v>
      </c>
      <c r="B204">
        <v>59</v>
      </c>
      <c r="C204">
        <v>50969.95</v>
      </c>
      <c r="D204">
        <v>294.05740384615387</v>
      </c>
      <c r="E204">
        <v>441.08610576923081</v>
      </c>
      <c r="F204">
        <v>588.11480769230775</v>
      </c>
      <c r="G204">
        <v>0</v>
      </c>
      <c r="H204">
        <v>0</v>
      </c>
    </row>
    <row r="205" spans="1:8">
      <c r="A205">
        <v>5</v>
      </c>
      <c r="B205">
        <v>1</v>
      </c>
      <c r="C205">
        <v>29535.432000000004</v>
      </c>
      <c r="D205">
        <v>170.4</v>
      </c>
      <c r="E205">
        <v>230.04000000000002</v>
      </c>
      <c r="F205">
        <v>272.64000000000004</v>
      </c>
      <c r="G205">
        <v>281.15999999999997</v>
      </c>
      <c r="H205">
        <v>340.8</v>
      </c>
    </row>
    <row r="206" spans="1:8">
      <c r="A206">
        <v>5</v>
      </c>
      <c r="B206">
        <v>2</v>
      </c>
      <c r="C206">
        <v>30575.412000000004</v>
      </c>
      <c r="D206">
        <v>176.4</v>
      </c>
      <c r="E206">
        <v>238.14000000000001</v>
      </c>
      <c r="F206">
        <v>282.24</v>
      </c>
      <c r="G206">
        <v>291.06</v>
      </c>
      <c r="H206">
        <v>352.8</v>
      </c>
    </row>
    <row r="207" spans="1:8">
      <c r="A207">
        <v>5</v>
      </c>
      <c r="B207">
        <v>3</v>
      </c>
      <c r="C207">
        <v>30698.476300000006</v>
      </c>
      <c r="D207">
        <v>177.11</v>
      </c>
      <c r="E207">
        <v>239.09850000000003</v>
      </c>
      <c r="F207">
        <v>283.37600000000003</v>
      </c>
      <c r="G207">
        <v>292.23149999999998</v>
      </c>
      <c r="H207">
        <v>354.22</v>
      </c>
    </row>
    <row r="208" spans="1:8">
      <c r="A208">
        <v>5</v>
      </c>
      <c r="B208">
        <v>4</v>
      </c>
      <c r="C208">
        <v>38066.252300000007</v>
      </c>
      <c r="D208">
        <v>177.11</v>
      </c>
      <c r="E208">
        <v>239.09850000000003</v>
      </c>
      <c r="F208">
        <v>283.37600000000003</v>
      </c>
      <c r="G208">
        <v>292.23149999999998</v>
      </c>
      <c r="H208">
        <v>354.22</v>
      </c>
    </row>
    <row r="209" spans="1:8">
      <c r="A209">
        <v>5</v>
      </c>
      <c r="B209">
        <v>5</v>
      </c>
      <c r="C209">
        <v>29637.696700000004</v>
      </c>
      <c r="D209">
        <v>170.99</v>
      </c>
      <c r="E209">
        <v>230.83650000000003</v>
      </c>
      <c r="F209">
        <v>273.584</v>
      </c>
      <c r="G209">
        <v>282.13350000000003</v>
      </c>
      <c r="H209">
        <v>341.98</v>
      </c>
    </row>
    <row r="210" spans="1:8">
      <c r="A210">
        <v>6</v>
      </c>
      <c r="B210">
        <v>1</v>
      </c>
      <c r="C210">
        <v>29535.432000000004</v>
      </c>
      <c r="D210">
        <v>170.4</v>
      </c>
      <c r="E210">
        <v>230.04000000000002</v>
      </c>
      <c r="F210">
        <v>272.64000000000004</v>
      </c>
      <c r="G210">
        <v>281.15999999999997</v>
      </c>
      <c r="H210">
        <v>340.8</v>
      </c>
    </row>
    <row r="211" spans="1:8">
      <c r="A211">
        <v>6</v>
      </c>
      <c r="B211">
        <v>2</v>
      </c>
      <c r="C211">
        <v>30698.476300000006</v>
      </c>
      <c r="D211">
        <v>177.11</v>
      </c>
      <c r="E211">
        <v>239.09850000000003</v>
      </c>
      <c r="F211">
        <v>283.37600000000003</v>
      </c>
      <c r="G211">
        <v>292.23149999999998</v>
      </c>
      <c r="H211">
        <v>354.22</v>
      </c>
    </row>
    <row r="212" spans="1:8">
      <c r="A212">
        <v>6</v>
      </c>
      <c r="B212">
        <v>3</v>
      </c>
      <c r="C212">
        <v>30824.340052830004</v>
      </c>
      <c r="D212">
        <v>177.11</v>
      </c>
      <c r="E212">
        <v>239.09850000000003</v>
      </c>
      <c r="F212">
        <v>283.37600000000003</v>
      </c>
      <c r="G212">
        <v>292.23149999999998</v>
      </c>
      <c r="H212">
        <v>354.22</v>
      </c>
    </row>
    <row r="213" spans="1:8">
      <c r="A213">
        <v>6</v>
      </c>
      <c r="B213">
        <v>4</v>
      </c>
      <c r="C213">
        <v>38374.423699999999</v>
      </c>
      <c r="D213">
        <v>177.11</v>
      </c>
      <c r="E213">
        <v>239.09850000000003</v>
      </c>
      <c r="F213">
        <v>283.37600000000003</v>
      </c>
      <c r="G213">
        <v>292.23149999999998</v>
      </c>
      <c r="H213">
        <v>354.22</v>
      </c>
    </row>
    <row r="214" spans="1:8">
      <c r="A214">
        <v>6</v>
      </c>
      <c r="B214">
        <v>5</v>
      </c>
      <c r="C214">
        <v>29637.696700000004</v>
      </c>
      <c r="D214">
        <v>170.99</v>
      </c>
      <c r="E214">
        <v>230.83650000000003</v>
      </c>
      <c r="F214">
        <v>273.584</v>
      </c>
      <c r="G214">
        <v>282.13350000000003</v>
      </c>
      <c r="H214">
        <v>341.98</v>
      </c>
    </row>
    <row r="215" spans="1:8">
      <c r="A215">
        <v>7</v>
      </c>
      <c r="B215">
        <v>1</v>
      </c>
      <c r="C215">
        <v>32720.99</v>
      </c>
      <c r="D215">
        <v>188.77</v>
      </c>
      <c r="E215">
        <v>283.16000000000003</v>
      </c>
      <c r="F215">
        <v>0</v>
      </c>
      <c r="G215">
        <v>0</v>
      </c>
      <c r="H215">
        <v>0</v>
      </c>
    </row>
    <row r="216" spans="1:8">
      <c r="A216">
        <v>7</v>
      </c>
      <c r="B216">
        <v>2</v>
      </c>
      <c r="C216">
        <v>35503.01</v>
      </c>
      <c r="D216">
        <v>204.83</v>
      </c>
      <c r="E216">
        <v>307.25</v>
      </c>
      <c r="F216">
        <v>0</v>
      </c>
      <c r="G216">
        <v>0</v>
      </c>
      <c r="H216">
        <v>0</v>
      </c>
    </row>
    <row r="217" spans="1:8">
      <c r="A217">
        <v>7</v>
      </c>
      <c r="B217">
        <v>3</v>
      </c>
      <c r="C217">
        <v>37928.449999999997</v>
      </c>
      <c r="D217">
        <v>218.82</v>
      </c>
      <c r="E217">
        <v>328.23</v>
      </c>
      <c r="F217">
        <v>0</v>
      </c>
      <c r="G217">
        <v>0</v>
      </c>
      <c r="H217">
        <v>0</v>
      </c>
    </row>
    <row r="218" spans="1:8">
      <c r="A218">
        <v>7</v>
      </c>
      <c r="B218">
        <v>4</v>
      </c>
      <c r="C218">
        <v>40523.69</v>
      </c>
      <c r="D218">
        <v>233.79</v>
      </c>
      <c r="E218">
        <v>350.69</v>
      </c>
      <c r="F218">
        <v>0</v>
      </c>
      <c r="G218">
        <v>0</v>
      </c>
      <c r="H218">
        <v>0</v>
      </c>
    </row>
    <row r="219" spans="1:8">
      <c r="A219">
        <v>7</v>
      </c>
      <c r="B219">
        <v>5</v>
      </c>
      <c r="C219">
        <v>43300.57</v>
      </c>
      <c r="D219">
        <v>249.81</v>
      </c>
      <c r="E219">
        <v>374.72</v>
      </c>
      <c r="F219">
        <v>0</v>
      </c>
      <c r="G219">
        <v>0</v>
      </c>
      <c r="H219">
        <v>0</v>
      </c>
    </row>
    <row r="220" spans="1:8">
      <c r="A220">
        <v>7</v>
      </c>
      <c r="B220">
        <v>6</v>
      </c>
      <c r="C220">
        <v>45804.21</v>
      </c>
      <c r="D220">
        <v>264.26</v>
      </c>
      <c r="E220">
        <v>396.39</v>
      </c>
      <c r="F220">
        <v>0</v>
      </c>
      <c r="G220">
        <v>0</v>
      </c>
      <c r="H220">
        <v>0</v>
      </c>
    </row>
    <row r="221" spans="1:8">
      <c r="A221">
        <v>7</v>
      </c>
      <c r="B221">
        <v>7</v>
      </c>
      <c r="C221">
        <v>48438.23</v>
      </c>
      <c r="D221">
        <v>279.45</v>
      </c>
      <c r="E221">
        <v>419.18</v>
      </c>
      <c r="F221">
        <v>0</v>
      </c>
      <c r="G221">
        <v>0</v>
      </c>
      <c r="H221">
        <v>0</v>
      </c>
    </row>
    <row r="222" spans="1:8">
      <c r="A222">
        <v>7</v>
      </c>
      <c r="B222">
        <v>8</v>
      </c>
      <c r="C222">
        <v>51072.26</v>
      </c>
      <c r="D222">
        <v>294.64999999999998</v>
      </c>
      <c r="E222">
        <v>441.98</v>
      </c>
      <c r="F222">
        <v>0</v>
      </c>
      <c r="G222">
        <v>0</v>
      </c>
      <c r="H222">
        <v>0</v>
      </c>
    </row>
    <row r="223" spans="1:8">
      <c r="A223">
        <v>7</v>
      </c>
      <c r="B223">
        <v>9</v>
      </c>
      <c r="C223">
        <v>53706.29</v>
      </c>
      <c r="D223">
        <v>309.83999999999997</v>
      </c>
      <c r="E223">
        <v>464.76</v>
      </c>
      <c r="F223">
        <v>0</v>
      </c>
      <c r="G223">
        <v>0</v>
      </c>
      <c r="H223">
        <v>0</v>
      </c>
    </row>
    <row r="224" spans="1:8">
      <c r="A224">
        <v>8</v>
      </c>
      <c r="B224">
        <v>1</v>
      </c>
      <c r="C224">
        <v>30927</v>
      </c>
      <c r="D224">
        <v>178.42500000000001</v>
      </c>
      <c r="E224">
        <v>0</v>
      </c>
      <c r="F224">
        <v>0</v>
      </c>
      <c r="G224">
        <v>0</v>
      </c>
      <c r="H224">
        <v>0</v>
      </c>
    </row>
    <row r="225" spans="1:8">
      <c r="A225">
        <v>8</v>
      </c>
      <c r="B225">
        <v>2</v>
      </c>
      <c r="C225">
        <v>32243</v>
      </c>
      <c r="D225">
        <v>186.0173076923077</v>
      </c>
      <c r="E225">
        <v>0</v>
      </c>
      <c r="F225">
        <v>0</v>
      </c>
      <c r="G225">
        <v>0</v>
      </c>
      <c r="H225">
        <v>0</v>
      </c>
    </row>
    <row r="226" spans="1:8">
      <c r="A226">
        <v>8</v>
      </c>
      <c r="B226">
        <v>3</v>
      </c>
      <c r="C226">
        <v>33558</v>
      </c>
      <c r="D226">
        <v>193.60384615384615</v>
      </c>
      <c r="E226">
        <v>0</v>
      </c>
      <c r="F226">
        <v>0</v>
      </c>
      <c r="G226">
        <v>0</v>
      </c>
      <c r="H226">
        <v>0</v>
      </c>
    </row>
    <row r="227" spans="1:8">
      <c r="A227">
        <v>8</v>
      </c>
      <c r="B227">
        <v>4</v>
      </c>
      <c r="C227">
        <v>34874</v>
      </c>
      <c r="D227">
        <v>201.19615384615383</v>
      </c>
      <c r="E227">
        <v>0</v>
      </c>
      <c r="F227">
        <v>0</v>
      </c>
      <c r="G227">
        <v>0</v>
      </c>
      <c r="H227">
        <v>0</v>
      </c>
    </row>
    <row r="228" spans="1:8">
      <c r="A228">
        <v>8</v>
      </c>
      <c r="B228">
        <v>5</v>
      </c>
      <c r="C228">
        <v>36190</v>
      </c>
      <c r="D228">
        <v>208.78846153846155</v>
      </c>
      <c r="E228">
        <v>0</v>
      </c>
      <c r="F228">
        <v>0</v>
      </c>
      <c r="G228">
        <v>0</v>
      </c>
      <c r="H228">
        <v>0</v>
      </c>
    </row>
    <row r="229" spans="1:8">
      <c r="A229">
        <v>8</v>
      </c>
      <c r="B229">
        <v>6</v>
      </c>
      <c r="C229">
        <v>37506</v>
      </c>
      <c r="D229">
        <v>216.38076923076923</v>
      </c>
      <c r="E229">
        <v>0</v>
      </c>
      <c r="F229">
        <v>0</v>
      </c>
      <c r="G229">
        <v>0</v>
      </c>
      <c r="H229">
        <v>0</v>
      </c>
    </row>
    <row r="230" spans="1:8">
      <c r="A230">
        <v>8</v>
      </c>
      <c r="B230">
        <v>7</v>
      </c>
      <c r="C230">
        <v>38821</v>
      </c>
      <c r="D230">
        <v>223.96730769230768</v>
      </c>
      <c r="E230">
        <v>0</v>
      </c>
      <c r="F230">
        <v>0</v>
      </c>
      <c r="G230">
        <v>0</v>
      </c>
      <c r="H230">
        <v>0</v>
      </c>
    </row>
    <row r="231" spans="1:8">
      <c r="A231">
        <v>8</v>
      </c>
      <c r="B231">
        <v>8</v>
      </c>
      <c r="C231">
        <v>40137</v>
      </c>
      <c r="D231">
        <v>231.5596153846154</v>
      </c>
      <c r="E231">
        <v>0</v>
      </c>
      <c r="F231">
        <v>0</v>
      </c>
      <c r="G231">
        <v>0</v>
      </c>
      <c r="H231">
        <v>0</v>
      </c>
    </row>
    <row r="232" spans="1:8">
      <c r="A232">
        <v>8</v>
      </c>
      <c r="B232">
        <v>9</v>
      </c>
      <c r="C232">
        <v>41453</v>
      </c>
      <c r="D232">
        <v>239.15192307692308</v>
      </c>
      <c r="E232">
        <v>0</v>
      </c>
      <c r="F232">
        <v>0</v>
      </c>
      <c r="G232">
        <v>0</v>
      </c>
      <c r="H232">
        <v>0</v>
      </c>
    </row>
    <row r="233" spans="1:8">
      <c r="A233">
        <v>8</v>
      </c>
      <c r="B233">
        <v>10</v>
      </c>
      <c r="C233">
        <v>42769</v>
      </c>
      <c r="D233">
        <v>246.74423076923077</v>
      </c>
      <c r="E233">
        <v>0</v>
      </c>
      <c r="F233">
        <v>0</v>
      </c>
      <c r="G233">
        <v>0</v>
      </c>
      <c r="H233">
        <v>0</v>
      </c>
    </row>
    <row r="234" spans="1:8">
      <c r="A234">
        <v>9</v>
      </c>
      <c r="B234">
        <v>1</v>
      </c>
      <c r="C234">
        <v>24679.17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9</v>
      </c>
      <c r="B235">
        <v>2</v>
      </c>
      <c r="C235">
        <v>24874.11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9</v>
      </c>
      <c r="B236">
        <v>3</v>
      </c>
      <c r="C236">
        <v>25187.9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9</v>
      </c>
      <c r="B237">
        <v>4</v>
      </c>
      <c r="C237">
        <v>25453.1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9</v>
      </c>
      <c r="B238">
        <v>5</v>
      </c>
      <c r="C238">
        <v>25724.6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9</v>
      </c>
      <c r="B239">
        <v>6</v>
      </c>
      <c r="C239">
        <v>26003.360000000001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9</v>
      </c>
      <c r="B240">
        <v>7</v>
      </c>
      <c r="C240">
        <v>26290.69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9</v>
      </c>
      <c r="B241">
        <v>8</v>
      </c>
      <c r="C241">
        <v>26583.48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9</v>
      </c>
      <c r="B242">
        <v>9</v>
      </c>
      <c r="C242">
        <v>26885.69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9</v>
      </c>
      <c r="B243">
        <v>10</v>
      </c>
      <c r="C243">
        <v>27195.03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9</v>
      </c>
      <c r="B244">
        <v>11</v>
      </c>
      <c r="C244">
        <v>27512.54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9</v>
      </c>
      <c r="B245">
        <v>12</v>
      </c>
      <c r="C245">
        <v>27839.55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9</v>
      </c>
      <c r="B246">
        <v>13</v>
      </c>
      <c r="C246">
        <v>28174.2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9</v>
      </c>
      <c r="B247">
        <v>14</v>
      </c>
      <c r="C247">
        <v>28517.81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9</v>
      </c>
      <c r="B248">
        <v>15</v>
      </c>
      <c r="C248">
        <v>28881.52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9</v>
      </c>
      <c r="B249">
        <v>16</v>
      </c>
      <c r="C249">
        <v>29233.51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9</v>
      </c>
      <c r="B250">
        <v>17</v>
      </c>
      <c r="C250">
        <v>29605.79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9</v>
      </c>
      <c r="B251">
        <v>18</v>
      </c>
      <c r="C251">
        <v>29987.75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9</v>
      </c>
      <c r="B252">
        <v>19</v>
      </c>
      <c r="C252">
        <v>30380.13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9</v>
      </c>
      <c r="B253">
        <v>20</v>
      </c>
      <c r="C253">
        <v>30783.17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9</v>
      </c>
      <c r="B254">
        <v>21</v>
      </c>
      <c r="C254">
        <v>31196.98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9</v>
      </c>
      <c r="B255">
        <v>22</v>
      </c>
      <c r="C255">
        <v>31621.97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9</v>
      </c>
      <c r="B256">
        <v>23</v>
      </c>
      <c r="C256">
        <v>32248.45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9</v>
      </c>
      <c r="B257">
        <v>24</v>
      </c>
      <c r="C257">
        <v>32889.620000000003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9</v>
      </c>
      <c r="B258">
        <v>25</v>
      </c>
      <c r="C258">
        <v>33156.379999999997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9</v>
      </c>
      <c r="B259">
        <v>26</v>
      </c>
      <c r="C259">
        <v>33628.339999999997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9</v>
      </c>
      <c r="B260">
        <v>27</v>
      </c>
      <c r="C260">
        <v>34113.31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9</v>
      </c>
      <c r="B261">
        <v>28</v>
      </c>
      <c r="C261">
        <v>34799.61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9</v>
      </c>
      <c r="B262">
        <v>29</v>
      </c>
      <c r="C262">
        <v>35249.56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9</v>
      </c>
      <c r="B263">
        <v>30</v>
      </c>
      <c r="C263">
        <v>35774.370000000003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9</v>
      </c>
      <c r="B264">
        <v>31</v>
      </c>
      <c r="C264">
        <v>36345.660000000003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9</v>
      </c>
      <c r="B265">
        <v>32</v>
      </c>
      <c r="C265">
        <v>36931.69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9</v>
      </c>
      <c r="B266">
        <v>33</v>
      </c>
      <c r="C266">
        <v>37500.11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9</v>
      </c>
      <c r="B267">
        <v>34</v>
      </c>
      <c r="C267">
        <v>38084.17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9</v>
      </c>
      <c r="B268">
        <v>35</v>
      </c>
      <c r="C268">
        <v>38810.879999999997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9</v>
      </c>
      <c r="B269">
        <v>36</v>
      </c>
      <c r="C269">
        <v>39427.21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9</v>
      </c>
      <c r="B270">
        <v>37</v>
      </c>
      <c r="C270">
        <v>40060.1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9</v>
      </c>
      <c r="B271">
        <v>38</v>
      </c>
      <c r="C271">
        <v>40709.480000000003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9</v>
      </c>
      <c r="B272">
        <v>39</v>
      </c>
      <c r="C272">
        <v>41504.410000000003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9</v>
      </c>
      <c r="B273">
        <v>40</v>
      </c>
      <c r="C273">
        <v>42210.080000000002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9</v>
      </c>
      <c r="B274">
        <v>41</v>
      </c>
      <c r="C274">
        <v>42957.32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9</v>
      </c>
      <c r="B275">
        <v>42</v>
      </c>
      <c r="C275">
        <v>43680.36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9</v>
      </c>
      <c r="B276">
        <v>43</v>
      </c>
      <c r="C276">
        <v>44409.35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9</v>
      </c>
      <c r="B277">
        <v>44</v>
      </c>
      <c r="C277">
        <v>45153.919999999998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9</v>
      </c>
      <c r="B278">
        <v>45</v>
      </c>
      <c r="C278">
        <v>45917.87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>
        <v>9</v>
      </c>
      <c r="B279">
        <v>46</v>
      </c>
      <c r="C279">
        <v>46889.77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>
        <v>9</v>
      </c>
      <c r="B280">
        <v>47</v>
      </c>
      <c r="C280">
        <v>48576.44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>
        <v>9</v>
      </c>
      <c r="B281">
        <v>48</v>
      </c>
      <c r="C281">
        <v>52521.86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>
        <v>9</v>
      </c>
      <c r="B282">
        <v>49</v>
      </c>
      <c r="C282">
        <v>55578.66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>
        <v>9</v>
      </c>
      <c r="B283">
        <v>50</v>
      </c>
      <c r="C283">
        <v>61399.22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>
        <v>9</v>
      </c>
      <c r="B284">
        <v>51</v>
      </c>
      <c r="C284">
        <v>66625.679999999993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>
        <v>9</v>
      </c>
      <c r="B285">
        <v>52</v>
      </c>
      <c r="C285">
        <v>71278.37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>
        <v>9</v>
      </c>
      <c r="B286">
        <v>53</v>
      </c>
      <c r="C286">
        <v>78229.679999999993</v>
      </c>
      <c r="D286">
        <v>0</v>
      </c>
      <c r="E286">
        <v>0</v>
      </c>
      <c r="F286">
        <v>0</v>
      </c>
      <c r="G286">
        <v>0</v>
      </c>
      <c r="H286"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7E1-BB97-40DE-B935-1C49FF755A96}">
  <dimension ref="A1:H57"/>
  <sheetViews>
    <sheetView workbookViewId="0">
      <selection activeCell="H7" sqref="H7"/>
    </sheetView>
  </sheetViews>
  <sheetFormatPr defaultRowHeight="15"/>
  <cols>
    <col min="4" max="4" width="10.140625" bestFit="1" customWidth="1"/>
  </cols>
  <sheetData>
    <row r="1" spans="1:8">
      <c r="A1" t="s">
        <v>0</v>
      </c>
      <c r="B1" s="6" t="s">
        <v>1</v>
      </c>
      <c r="C1" s="5" t="s">
        <v>2</v>
      </c>
      <c r="D1" s="5" t="s">
        <v>8</v>
      </c>
      <c r="E1" s="4" t="s">
        <v>3</v>
      </c>
      <c r="F1" s="4" t="s">
        <v>9</v>
      </c>
      <c r="G1" s="4" t="s">
        <v>10</v>
      </c>
      <c r="H1" s="5" t="s">
        <v>6</v>
      </c>
    </row>
    <row r="2" spans="1:8">
      <c r="A2">
        <v>2</v>
      </c>
      <c r="B2" s="3">
        <v>1</v>
      </c>
      <c r="C2" s="7">
        <v>37655.99</v>
      </c>
      <c r="D2" s="2">
        <f t="shared" ref="D2:D33" si="0">+C2*12</f>
        <v>451871.88</v>
      </c>
      <c r="E2" s="1">
        <f t="shared" ref="E2:E33" si="1">+D2/2366</f>
        <v>190.98557903634827</v>
      </c>
      <c r="F2" s="1">
        <f t="shared" ref="F2:F33" si="2">+E2*1.5</f>
        <v>286.47836855452238</v>
      </c>
      <c r="G2" s="1">
        <f t="shared" ref="G2:G33" si="3">+E2*2</f>
        <v>381.97115807269654</v>
      </c>
      <c r="H2" s="2">
        <f t="shared" ref="H2:H33" si="4">+C2*0.1475</f>
        <v>5554.2585249999993</v>
      </c>
    </row>
    <row r="3" spans="1:8">
      <c r="A3">
        <v>2</v>
      </c>
      <c r="B3" s="3">
        <v>2</v>
      </c>
      <c r="C3" s="7">
        <v>37987.65</v>
      </c>
      <c r="D3" s="2">
        <f t="shared" si="0"/>
        <v>455851.80000000005</v>
      </c>
      <c r="E3" s="1">
        <f t="shared" si="1"/>
        <v>192.66770921386308</v>
      </c>
      <c r="F3" s="1">
        <f t="shared" si="2"/>
        <v>289.00156382079462</v>
      </c>
      <c r="G3" s="1">
        <f t="shared" si="3"/>
        <v>385.33541842772615</v>
      </c>
      <c r="H3" s="2">
        <f t="shared" si="4"/>
        <v>5603.1783749999995</v>
      </c>
    </row>
    <row r="4" spans="1:8">
      <c r="A4">
        <v>2</v>
      </c>
      <c r="B4" s="3">
        <v>3</v>
      </c>
      <c r="C4" s="7">
        <v>38319.29</v>
      </c>
      <c r="D4" s="2">
        <f t="shared" si="0"/>
        <v>459831.48</v>
      </c>
      <c r="E4" s="1">
        <f t="shared" si="1"/>
        <v>194.34973795435334</v>
      </c>
      <c r="F4" s="1">
        <f t="shared" si="2"/>
        <v>291.52460693153</v>
      </c>
      <c r="G4" s="1">
        <f t="shared" si="3"/>
        <v>388.69947590870669</v>
      </c>
      <c r="H4" s="2">
        <f t="shared" si="4"/>
        <v>5652.0952749999997</v>
      </c>
    </row>
    <row r="5" spans="1:8">
      <c r="A5">
        <v>2</v>
      </c>
      <c r="B5" s="3">
        <v>4</v>
      </c>
      <c r="C5" s="7">
        <v>38650.949999999997</v>
      </c>
      <c r="D5" s="2">
        <f t="shared" si="0"/>
        <v>463811.39999999997</v>
      </c>
      <c r="E5" s="1">
        <f t="shared" si="1"/>
        <v>196.03186813186812</v>
      </c>
      <c r="F5" s="1">
        <f t="shared" si="2"/>
        <v>294.04780219780218</v>
      </c>
      <c r="G5" s="1">
        <f t="shared" si="3"/>
        <v>392.06373626373625</v>
      </c>
      <c r="H5" s="2">
        <f t="shared" si="4"/>
        <v>5701.015124999999</v>
      </c>
    </row>
    <row r="6" spans="1:8">
      <c r="A6">
        <v>2</v>
      </c>
      <c r="B6" s="3">
        <v>5</v>
      </c>
      <c r="C6" s="7">
        <v>38982.589999999997</v>
      </c>
      <c r="D6" s="2">
        <f t="shared" si="0"/>
        <v>467791.07999999996</v>
      </c>
      <c r="E6" s="1">
        <f t="shared" si="1"/>
        <v>197.71389687235839</v>
      </c>
      <c r="F6" s="1">
        <f t="shared" si="2"/>
        <v>296.57084530853757</v>
      </c>
      <c r="G6" s="1">
        <f t="shared" si="3"/>
        <v>395.42779374471678</v>
      </c>
      <c r="H6" s="2">
        <f t="shared" si="4"/>
        <v>5749.9320249999992</v>
      </c>
    </row>
    <row r="7" spans="1:8">
      <c r="A7">
        <v>2</v>
      </c>
      <c r="B7" s="3">
        <v>6</v>
      </c>
      <c r="C7" s="7">
        <v>39314.230000000003</v>
      </c>
      <c r="D7" s="2">
        <f t="shared" si="0"/>
        <v>471770.76</v>
      </c>
      <c r="E7" s="1">
        <f t="shared" si="1"/>
        <v>199.39592561284869</v>
      </c>
      <c r="F7" s="1">
        <f t="shared" si="2"/>
        <v>299.09388841927301</v>
      </c>
      <c r="G7" s="1">
        <f t="shared" si="3"/>
        <v>398.79185122569737</v>
      </c>
      <c r="H7" s="2">
        <f t="shared" si="4"/>
        <v>5798.8489250000002</v>
      </c>
    </row>
    <row r="8" spans="1:8">
      <c r="A8">
        <v>2</v>
      </c>
      <c r="B8" s="3">
        <v>7</v>
      </c>
      <c r="C8" s="7">
        <v>39645.43</v>
      </c>
      <c r="D8" s="2">
        <f t="shared" si="0"/>
        <v>475745.16000000003</v>
      </c>
      <c r="E8" s="1">
        <f t="shared" si="1"/>
        <v>201.07572273879967</v>
      </c>
      <c r="F8" s="1">
        <f t="shared" si="2"/>
        <v>301.61358410819952</v>
      </c>
      <c r="G8" s="1">
        <f t="shared" si="3"/>
        <v>402.15144547759934</v>
      </c>
      <c r="H8" s="2">
        <f t="shared" si="4"/>
        <v>5847.7009250000001</v>
      </c>
    </row>
    <row r="9" spans="1:8">
      <c r="A9">
        <v>2</v>
      </c>
      <c r="B9" s="3">
        <v>8</v>
      </c>
      <c r="C9" s="7">
        <v>39971.800000000003</v>
      </c>
      <c r="D9" s="2">
        <f t="shared" si="0"/>
        <v>479661.60000000003</v>
      </c>
      <c r="E9" s="1">
        <f t="shared" si="1"/>
        <v>202.73102282333053</v>
      </c>
      <c r="F9" s="1">
        <f t="shared" si="2"/>
        <v>304.09653423499583</v>
      </c>
      <c r="G9" s="1">
        <f t="shared" si="3"/>
        <v>405.46204564666107</v>
      </c>
      <c r="H9" s="2">
        <f t="shared" si="4"/>
        <v>5895.8405000000002</v>
      </c>
    </row>
    <row r="10" spans="1:8">
      <c r="A10">
        <v>2</v>
      </c>
      <c r="B10" s="3">
        <v>9</v>
      </c>
      <c r="C10" s="7">
        <v>40295.39</v>
      </c>
      <c r="D10" s="2">
        <f t="shared" si="0"/>
        <v>483544.68</v>
      </c>
      <c r="E10" s="1">
        <f t="shared" si="1"/>
        <v>204.37222316145392</v>
      </c>
      <c r="F10" s="1">
        <f t="shared" si="2"/>
        <v>306.55833474218088</v>
      </c>
      <c r="G10" s="1">
        <f t="shared" si="3"/>
        <v>408.74444632290783</v>
      </c>
      <c r="H10" s="2">
        <f t="shared" si="4"/>
        <v>5943.570025</v>
      </c>
    </row>
    <row r="11" spans="1:8">
      <c r="A11">
        <v>2</v>
      </c>
      <c r="B11" s="3">
        <v>10</v>
      </c>
      <c r="C11" s="7">
        <v>40619</v>
      </c>
      <c r="D11" s="2">
        <f t="shared" si="0"/>
        <v>487428</v>
      </c>
      <c r="E11" s="1">
        <f t="shared" si="1"/>
        <v>206.01352493660187</v>
      </c>
      <c r="F11" s="1">
        <f t="shared" si="2"/>
        <v>309.02028740490277</v>
      </c>
      <c r="G11" s="1">
        <f t="shared" si="3"/>
        <v>412.02704987320374</v>
      </c>
      <c r="H11" s="2">
        <f t="shared" si="4"/>
        <v>5991.3024999999998</v>
      </c>
    </row>
    <row r="12" spans="1:8">
      <c r="A12">
        <v>2</v>
      </c>
      <c r="B12" s="3">
        <v>11</v>
      </c>
      <c r="C12" s="7">
        <v>40942.6</v>
      </c>
      <c r="D12" s="2">
        <f t="shared" si="0"/>
        <v>491311.19999999995</v>
      </c>
      <c r="E12" s="1">
        <f t="shared" si="1"/>
        <v>207.65477599323751</v>
      </c>
      <c r="F12" s="1">
        <f t="shared" si="2"/>
        <v>311.48216398985625</v>
      </c>
      <c r="G12" s="1">
        <f t="shared" si="3"/>
        <v>415.30955198647501</v>
      </c>
      <c r="H12" s="2">
        <f t="shared" si="4"/>
        <v>6039.0334999999995</v>
      </c>
    </row>
    <row r="13" spans="1:8">
      <c r="A13">
        <v>2</v>
      </c>
      <c r="B13" s="3">
        <v>12</v>
      </c>
      <c r="C13" s="7">
        <v>41266.17</v>
      </c>
      <c r="D13" s="2">
        <f t="shared" si="0"/>
        <v>495194.04</v>
      </c>
      <c r="E13" s="1">
        <f t="shared" si="1"/>
        <v>209.29587489433644</v>
      </c>
      <c r="F13" s="1">
        <f t="shared" si="2"/>
        <v>313.94381234150467</v>
      </c>
      <c r="G13" s="1">
        <f t="shared" si="3"/>
        <v>418.59174978867287</v>
      </c>
      <c r="H13" s="2">
        <f t="shared" si="4"/>
        <v>6086.7600749999992</v>
      </c>
    </row>
    <row r="14" spans="1:8">
      <c r="A14">
        <v>2</v>
      </c>
      <c r="B14" s="3">
        <v>13</v>
      </c>
      <c r="C14" s="7">
        <v>41589.78</v>
      </c>
      <c r="D14" s="2">
        <f t="shared" si="0"/>
        <v>499077.36</v>
      </c>
      <c r="E14" s="1">
        <f t="shared" si="1"/>
        <v>210.93717666948436</v>
      </c>
      <c r="F14" s="1">
        <f t="shared" si="2"/>
        <v>316.40576500422651</v>
      </c>
      <c r="G14" s="1">
        <f t="shared" si="3"/>
        <v>421.87435333896872</v>
      </c>
      <c r="H14" s="2">
        <f t="shared" si="4"/>
        <v>6134.4925499999999</v>
      </c>
    </row>
    <row r="15" spans="1:8">
      <c r="A15">
        <v>2</v>
      </c>
      <c r="B15" s="3">
        <v>14</v>
      </c>
      <c r="C15" s="7">
        <v>41913.360000000001</v>
      </c>
      <c r="D15" s="2">
        <f t="shared" si="0"/>
        <v>502960.32</v>
      </c>
      <c r="E15" s="1">
        <f t="shared" si="1"/>
        <v>212.57832628909551</v>
      </c>
      <c r="F15" s="1">
        <f t="shared" si="2"/>
        <v>318.8674894336433</v>
      </c>
      <c r="G15" s="1">
        <f t="shared" si="3"/>
        <v>425.15665257819103</v>
      </c>
      <c r="H15" s="2">
        <f t="shared" si="4"/>
        <v>6182.2205999999996</v>
      </c>
    </row>
    <row r="16" spans="1:8">
      <c r="A16">
        <v>2</v>
      </c>
      <c r="B16" s="3">
        <v>15</v>
      </c>
      <c r="C16" s="7">
        <v>42236.94</v>
      </c>
      <c r="D16" s="2">
        <f t="shared" si="0"/>
        <v>506843.28</v>
      </c>
      <c r="E16" s="1">
        <f t="shared" si="1"/>
        <v>214.2194759087067</v>
      </c>
      <c r="F16" s="1">
        <f t="shared" si="2"/>
        <v>321.32921386306003</v>
      </c>
      <c r="G16" s="1">
        <f t="shared" si="3"/>
        <v>428.4389518174134</v>
      </c>
      <c r="H16" s="2">
        <f t="shared" si="4"/>
        <v>6229.9486500000003</v>
      </c>
    </row>
    <row r="17" spans="1:8">
      <c r="A17">
        <v>2</v>
      </c>
      <c r="B17" s="3">
        <v>16</v>
      </c>
      <c r="C17" s="7">
        <v>42560.56</v>
      </c>
      <c r="D17" s="2">
        <f t="shared" si="0"/>
        <v>510726.72</v>
      </c>
      <c r="E17" s="1">
        <f t="shared" si="1"/>
        <v>215.86082840236685</v>
      </c>
      <c r="F17" s="1">
        <f t="shared" si="2"/>
        <v>323.79124260355024</v>
      </c>
      <c r="G17" s="1">
        <f t="shared" si="3"/>
        <v>431.7216568047337</v>
      </c>
      <c r="H17" s="2">
        <f t="shared" si="4"/>
        <v>6277.6825999999992</v>
      </c>
    </row>
    <row r="18" spans="1:8">
      <c r="A18">
        <v>2</v>
      </c>
      <c r="B18" s="3">
        <v>17</v>
      </c>
      <c r="C18" s="7">
        <v>42884.14</v>
      </c>
      <c r="D18" s="2">
        <f t="shared" si="0"/>
        <v>514609.68</v>
      </c>
      <c r="E18" s="1">
        <f t="shared" si="1"/>
        <v>217.50197802197803</v>
      </c>
      <c r="F18" s="1">
        <f t="shared" si="2"/>
        <v>326.25296703296704</v>
      </c>
      <c r="G18" s="1">
        <f t="shared" si="3"/>
        <v>435.00395604395607</v>
      </c>
      <c r="H18" s="2">
        <f t="shared" si="4"/>
        <v>6325.4106499999998</v>
      </c>
    </row>
    <row r="19" spans="1:8">
      <c r="A19">
        <v>2</v>
      </c>
      <c r="B19" s="3">
        <v>18</v>
      </c>
      <c r="C19" s="7">
        <v>43207.72</v>
      </c>
      <c r="D19" s="2">
        <f t="shared" si="0"/>
        <v>518492.64</v>
      </c>
      <c r="E19" s="1">
        <f t="shared" si="1"/>
        <v>219.14312764158919</v>
      </c>
      <c r="F19" s="1">
        <f t="shared" si="2"/>
        <v>328.71469146238377</v>
      </c>
      <c r="G19" s="1">
        <f t="shared" si="3"/>
        <v>438.28625528317838</v>
      </c>
      <c r="H19" s="2">
        <f t="shared" si="4"/>
        <v>6373.1386999999995</v>
      </c>
    </row>
    <row r="20" spans="1:8">
      <c r="A20">
        <v>2</v>
      </c>
      <c r="B20" s="3">
        <v>19</v>
      </c>
      <c r="C20" s="7">
        <v>43531.32</v>
      </c>
      <c r="D20" s="2">
        <f t="shared" si="0"/>
        <v>522375.83999999997</v>
      </c>
      <c r="E20" s="1">
        <f t="shared" si="1"/>
        <v>220.78437869822483</v>
      </c>
      <c r="F20" s="1">
        <f t="shared" si="2"/>
        <v>331.17656804733724</v>
      </c>
      <c r="G20" s="1">
        <f t="shared" si="3"/>
        <v>441.56875739644966</v>
      </c>
      <c r="H20" s="2">
        <f t="shared" si="4"/>
        <v>6420.8696999999993</v>
      </c>
    </row>
    <row r="21" spans="1:8">
      <c r="A21">
        <v>2</v>
      </c>
      <c r="B21" s="3">
        <v>20</v>
      </c>
      <c r="C21" s="7">
        <v>43854.9</v>
      </c>
      <c r="D21" s="2">
        <f t="shared" si="0"/>
        <v>526258.80000000005</v>
      </c>
      <c r="E21" s="1">
        <f t="shared" si="1"/>
        <v>222.42552831783604</v>
      </c>
      <c r="F21" s="1">
        <f t="shared" si="2"/>
        <v>333.63829247675403</v>
      </c>
      <c r="G21" s="1">
        <f t="shared" si="3"/>
        <v>444.85105663567208</v>
      </c>
      <c r="H21" s="2">
        <f t="shared" si="4"/>
        <v>6468.5977499999999</v>
      </c>
    </row>
    <row r="22" spans="1:8">
      <c r="A22">
        <v>2</v>
      </c>
      <c r="B22" s="3">
        <v>21</v>
      </c>
      <c r="C22" s="7">
        <v>44178.49</v>
      </c>
      <c r="D22" s="2">
        <f t="shared" si="0"/>
        <v>530141.88</v>
      </c>
      <c r="E22" s="1">
        <f t="shared" si="1"/>
        <v>224.06672865595942</v>
      </c>
      <c r="F22" s="1">
        <f t="shared" si="2"/>
        <v>336.10009298393913</v>
      </c>
      <c r="G22" s="1">
        <f t="shared" si="3"/>
        <v>448.13345731191885</v>
      </c>
      <c r="H22" s="2">
        <f t="shared" si="4"/>
        <v>6516.3272749999996</v>
      </c>
    </row>
    <row r="23" spans="1:8">
      <c r="A23">
        <v>2</v>
      </c>
      <c r="B23" s="3">
        <v>22</v>
      </c>
      <c r="C23" s="7">
        <v>44502.11</v>
      </c>
      <c r="D23" s="2">
        <f t="shared" si="0"/>
        <v>534025.32000000007</v>
      </c>
      <c r="E23" s="1">
        <f t="shared" si="1"/>
        <v>225.70808114961963</v>
      </c>
      <c r="F23" s="1">
        <f t="shared" si="2"/>
        <v>338.56212172442946</v>
      </c>
      <c r="G23" s="1">
        <f t="shared" si="3"/>
        <v>451.41616229923926</v>
      </c>
      <c r="H23" s="2">
        <f t="shared" si="4"/>
        <v>6564.0612249999995</v>
      </c>
    </row>
    <row r="24" spans="1:8">
      <c r="A24">
        <v>2</v>
      </c>
      <c r="B24" s="3">
        <v>23</v>
      </c>
      <c r="C24" s="7">
        <v>44825.7</v>
      </c>
      <c r="D24" s="2">
        <f t="shared" si="0"/>
        <v>537908.39999999991</v>
      </c>
      <c r="E24" s="1">
        <f t="shared" si="1"/>
        <v>227.34928148774299</v>
      </c>
      <c r="F24" s="1">
        <f t="shared" si="2"/>
        <v>341.02392223161451</v>
      </c>
      <c r="G24" s="1">
        <f t="shared" si="3"/>
        <v>454.69856297548597</v>
      </c>
      <c r="H24" s="2">
        <f t="shared" si="4"/>
        <v>6611.7907499999992</v>
      </c>
    </row>
    <row r="25" spans="1:8">
      <c r="A25">
        <v>2</v>
      </c>
      <c r="B25" s="3">
        <v>24</v>
      </c>
      <c r="C25" s="7">
        <v>45149.29</v>
      </c>
      <c r="D25" s="2">
        <f t="shared" si="0"/>
        <v>541791.48</v>
      </c>
      <c r="E25" s="1">
        <f t="shared" si="1"/>
        <v>228.99048182586642</v>
      </c>
      <c r="F25" s="1">
        <f t="shared" si="2"/>
        <v>343.48572273879961</v>
      </c>
      <c r="G25" s="1">
        <f t="shared" si="3"/>
        <v>457.98096365173285</v>
      </c>
      <c r="H25" s="2">
        <f t="shared" si="4"/>
        <v>6659.5202749999999</v>
      </c>
    </row>
    <row r="26" spans="1:8">
      <c r="A26">
        <v>2</v>
      </c>
      <c r="B26" s="3">
        <v>25</v>
      </c>
      <c r="C26" s="7">
        <v>45472.88</v>
      </c>
      <c r="D26" s="2">
        <f t="shared" si="0"/>
        <v>545674.55999999994</v>
      </c>
      <c r="E26" s="1">
        <f t="shared" si="1"/>
        <v>230.63168216398984</v>
      </c>
      <c r="F26" s="1">
        <f t="shared" si="2"/>
        <v>345.94752324598477</v>
      </c>
      <c r="G26" s="1">
        <f t="shared" si="3"/>
        <v>461.26336432797967</v>
      </c>
      <c r="H26" s="2">
        <f t="shared" si="4"/>
        <v>6707.2497999999996</v>
      </c>
    </row>
    <row r="27" spans="1:8">
      <c r="A27">
        <v>2</v>
      </c>
      <c r="B27" s="3">
        <v>26</v>
      </c>
      <c r="C27" s="7">
        <v>45796.46</v>
      </c>
      <c r="D27" s="2">
        <f t="shared" si="0"/>
        <v>549557.52</v>
      </c>
      <c r="E27" s="1">
        <f t="shared" si="1"/>
        <v>232.27283178360102</v>
      </c>
      <c r="F27" s="1">
        <f t="shared" si="2"/>
        <v>348.4092476754015</v>
      </c>
      <c r="G27" s="1">
        <f t="shared" si="3"/>
        <v>464.54566356720204</v>
      </c>
      <c r="H27" s="2">
        <f t="shared" si="4"/>
        <v>6754.9778499999993</v>
      </c>
    </row>
    <row r="28" spans="1:8">
      <c r="A28">
        <v>2</v>
      </c>
      <c r="B28" s="3">
        <v>27</v>
      </c>
      <c r="C28" s="7">
        <v>46120.05</v>
      </c>
      <c r="D28" s="2">
        <f t="shared" si="0"/>
        <v>553440.60000000009</v>
      </c>
      <c r="E28" s="1">
        <f t="shared" si="1"/>
        <v>233.91403212172446</v>
      </c>
      <c r="F28" s="1">
        <f t="shared" si="2"/>
        <v>350.87104818258672</v>
      </c>
      <c r="G28" s="1">
        <f t="shared" si="3"/>
        <v>467.82806424344892</v>
      </c>
      <c r="H28" s="2">
        <f t="shared" si="4"/>
        <v>6802.707375</v>
      </c>
    </row>
    <row r="29" spans="1:8">
      <c r="A29">
        <v>2</v>
      </c>
      <c r="B29" s="3">
        <v>28</v>
      </c>
      <c r="C29" s="7">
        <v>46443.66</v>
      </c>
      <c r="D29" s="2">
        <f t="shared" si="0"/>
        <v>557323.92000000004</v>
      </c>
      <c r="E29" s="1">
        <f t="shared" si="1"/>
        <v>235.55533389687238</v>
      </c>
      <c r="F29" s="1">
        <f t="shared" si="2"/>
        <v>353.33300084530856</v>
      </c>
      <c r="G29" s="1">
        <f t="shared" si="3"/>
        <v>471.11066779374477</v>
      </c>
      <c r="H29" s="2">
        <f t="shared" si="4"/>
        <v>6850.4398499999998</v>
      </c>
    </row>
    <row r="30" spans="1:8">
      <c r="A30">
        <v>2</v>
      </c>
      <c r="B30" s="3">
        <v>29</v>
      </c>
      <c r="C30" s="7">
        <v>46767.24</v>
      </c>
      <c r="D30" s="2">
        <f t="shared" si="0"/>
        <v>561206.88</v>
      </c>
      <c r="E30" s="1">
        <f t="shared" si="1"/>
        <v>237.19648351648351</v>
      </c>
      <c r="F30" s="1">
        <f t="shared" si="2"/>
        <v>355.79472527472524</v>
      </c>
      <c r="G30" s="1">
        <f t="shared" si="3"/>
        <v>474.39296703296702</v>
      </c>
      <c r="H30" s="2">
        <f t="shared" si="4"/>
        <v>6898.1678999999995</v>
      </c>
    </row>
    <row r="31" spans="1:8">
      <c r="A31">
        <v>2</v>
      </c>
      <c r="B31" s="3">
        <v>30</v>
      </c>
      <c r="C31" s="7">
        <v>47090.85</v>
      </c>
      <c r="D31" s="2">
        <f t="shared" si="0"/>
        <v>565090.19999999995</v>
      </c>
      <c r="E31" s="1">
        <f t="shared" si="1"/>
        <v>238.83778529163143</v>
      </c>
      <c r="F31" s="1">
        <f t="shared" si="2"/>
        <v>358.25667793744714</v>
      </c>
      <c r="G31" s="1">
        <f t="shared" si="3"/>
        <v>477.67557058326287</v>
      </c>
      <c r="H31" s="2">
        <f t="shared" si="4"/>
        <v>6945.9003749999993</v>
      </c>
    </row>
    <row r="32" spans="1:8">
      <c r="A32">
        <v>2</v>
      </c>
      <c r="B32" s="3">
        <v>31</v>
      </c>
      <c r="C32" s="7">
        <v>47414.42</v>
      </c>
      <c r="D32" s="2">
        <f t="shared" si="0"/>
        <v>568973.04</v>
      </c>
      <c r="E32" s="1">
        <f t="shared" si="1"/>
        <v>240.47888419273036</v>
      </c>
      <c r="F32" s="1">
        <f t="shared" si="2"/>
        <v>360.71832628909556</v>
      </c>
      <c r="G32" s="1">
        <f t="shared" si="3"/>
        <v>480.95776838546072</v>
      </c>
      <c r="H32" s="2">
        <f t="shared" si="4"/>
        <v>6993.6269499999989</v>
      </c>
    </row>
    <row r="33" spans="1:8">
      <c r="A33">
        <v>2</v>
      </c>
      <c r="B33" s="3">
        <v>32</v>
      </c>
      <c r="C33" s="7">
        <v>47738.01</v>
      </c>
      <c r="D33" s="2">
        <f t="shared" si="0"/>
        <v>572856.12</v>
      </c>
      <c r="E33" s="1">
        <f t="shared" si="1"/>
        <v>242.12008453085377</v>
      </c>
      <c r="F33" s="1">
        <f t="shared" si="2"/>
        <v>363.18012679628066</v>
      </c>
      <c r="G33" s="1">
        <f t="shared" si="3"/>
        <v>484.24016906170755</v>
      </c>
      <c r="H33" s="2">
        <f t="shared" si="4"/>
        <v>7041.3564749999996</v>
      </c>
    </row>
    <row r="34" spans="1:8">
      <c r="A34">
        <v>2</v>
      </c>
      <c r="B34" s="3">
        <v>33</v>
      </c>
      <c r="C34" s="7">
        <v>48061.61</v>
      </c>
      <c r="D34" s="2">
        <f t="shared" ref="D34:D57" si="5">+C34*12</f>
        <v>576739.32000000007</v>
      </c>
      <c r="E34" s="1">
        <f t="shared" ref="E34:E57" si="6">+D34/2366</f>
        <v>243.76133558748947</v>
      </c>
      <c r="F34" s="1">
        <f t="shared" ref="F34:F57" si="7">+E34*1.5</f>
        <v>365.64200338123419</v>
      </c>
      <c r="G34" s="1">
        <f t="shared" ref="G34:G57" si="8">+E34*2</f>
        <v>487.52267117497894</v>
      </c>
      <c r="H34" s="2">
        <f t="shared" ref="H34:H57" si="9">+C34*0.1475</f>
        <v>7089.0874749999994</v>
      </c>
    </row>
    <row r="35" spans="1:8">
      <c r="A35">
        <v>2</v>
      </c>
      <c r="B35" s="3">
        <v>34</v>
      </c>
      <c r="C35" s="7">
        <v>48385.19</v>
      </c>
      <c r="D35" s="2">
        <f t="shared" si="5"/>
        <v>580622.28</v>
      </c>
      <c r="E35" s="1">
        <f t="shared" si="6"/>
        <v>245.4024852071006</v>
      </c>
      <c r="F35" s="1">
        <f t="shared" si="7"/>
        <v>368.10372781065087</v>
      </c>
      <c r="G35" s="1">
        <f t="shared" si="8"/>
        <v>490.80497041420119</v>
      </c>
      <c r="H35" s="2">
        <f t="shared" si="9"/>
        <v>7136.815525</v>
      </c>
    </row>
    <row r="36" spans="1:8">
      <c r="A36">
        <v>2</v>
      </c>
      <c r="B36" s="3">
        <v>35</v>
      </c>
      <c r="C36" s="7">
        <v>48708.81</v>
      </c>
      <c r="D36" s="2">
        <f t="shared" si="5"/>
        <v>584505.72</v>
      </c>
      <c r="E36" s="1">
        <f t="shared" si="6"/>
        <v>247.04383770076078</v>
      </c>
      <c r="F36" s="1">
        <f t="shared" si="7"/>
        <v>370.56575655114113</v>
      </c>
      <c r="G36" s="1">
        <f t="shared" si="8"/>
        <v>494.08767540152155</v>
      </c>
      <c r="H36" s="2">
        <f t="shared" si="9"/>
        <v>7184.5494749999989</v>
      </c>
    </row>
    <row r="37" spans="1:8">
      <c r="A37">
        <v>2</v>
      </c>
      <c r="B37" s="3">
        <v>36</v>
      </c>
      <c r="C37" s="7">
        <v>49032.4</v>
      </c>
      <c r="D37" s="2">
        <f t="shared" si="5"/>
        <v>588388.80000000005</v>
      </c>
      <c r="E37" s="1">
        <f t="shared" si="6"/>
        <v>248.68503803888422</v>
      </c>
      <c r="F37" s="1">
        <f t="shared" si="7"/>
        <v>373.02755705832635</v>
      </c>
      <c r="G37" s="1">
        <f t="shared" si="8"/>
        <v>497.37007607776843</v>
      </c>
      <c r="H37" s="2">
        <f t="shared" si="9"/>
        <v>7232.2789999999995</v>
      </c>
    </row>
    <row r="38" spans="1:8">
      <c r="A38">
        <v>2</v>
      </c>
      <c r="B38" s="3">
        <v>37</v>
      </c>
      <c r="C38" s="7">
        <v>49355.99</v>
      </c>
      <c r="D38" s="2">
        <f t="shared" si="5"/>
        <v>592271.88</v>
      </c>
      <c r="E38" s="1">
        <f t="shared" si="6"/>
        <v>250.3262383770076</v>
      </c>
      <c r="F38" s="1">
        <f t="shared" si="7"/>
        <v>375.4893575655114</v>
      </c>
      <c r="G38" s="1">
        <f t="shared" si="8"/>
        <v>500.6524767540152</v>
      </c>
      <c r="H38" s="2">
        <f t="shared" si="9"/>
        <v>7280.0085249999993</v>
      </c>
    </row>
    <row r="39" spans="1:8">
      <c r="A39">
        <v>2</v>
      </c>
      <c r="B39" s="3">
        <v>38</v>
      </c>
      <c r="C39" s="7">
        <v>49679.57</v>
      </c>
      <c r="D39" s="2">
        <f t="shared" si="5"/>
        <v>596154.84</v>
      </c>
      <c r="E39" s="1">
        <f t="shared" si="6"/>
        <v>251.96738799661875</v>
      </c>
      <c r="F39" s="1">
        <f t="shared" si="7"/>
        <v>377.95108199492813</v>
      </c>
      <c r="G39" s="1">
        <f t="shared" si="8"/>
        <v>503.93477599323751</v>
      </c>
      <c r="H39" s="2">
        <f t="shared" si="9"/>
        <v>7327.7365749999999</v>
      </c>
    </row>
    <row r="40" spans="1:8">
      <c r="A40">
        <v>2</v>
      </c>
      <c r="B40" s="3">
        <v>39</v>
      </c>
      <c r="C40" s="7">
        <v>50003.16</v>
      </c>
      <c r="D40" s="2">
        <f t="shared" si="5"/>
        <v>600037.92000000004</v>
      </c>
      <c r="E40" s="1">
        <f t="shared" si="6"/>
        <v>253.60858833474219</v>
      </c>
      <c r="F40" s="1">
        <f t="shared" si="7"/>
        <v>380.41288250211329</v>
      </c>
      <c r="G40" s="1">
        <f t="shared" si="8"/>
        <v>507.21717666948439</v>
      </c>
      <c r="H40" s="2">
        <f t="shared" si="9"/>
        <v>7375.4661000000006</v>
      </c>
    </row>
    <row r="41" spans="1:8">
      <c r="A41">
        <v>2</v>
      </c>
      <c r="B41" s="3">
        <v>40</v>
      </c>
      <c r="C41" s="7">
        <v>50326.75</v>
      </c>
      <c r="D41" s="2">
        <f t="shared" si="5"/>
        <v>603921</v>
      </c>
      <c r="E41" s="1">
        <f t="shared" si="6"/>
        <v>255.24978867286561</v>
      </c>
      <c r="F41" s="1">
        <f t="shared" si="7"/>
        <v>382.87468300929839</v>
      </c>
      <c r="G41" s="1">
        <f t="shared" si="8"/>
        <v>510.49957734573121</v>
      </c>
      <c r="H41" s="2">
        <f t="shared" si="9"/>
        <v>7423.1956249999994</v>
      </c>
    </row>
    <row r="42" spans="1:8">
      <c r="A42">
        <v>2</v>
      </c>
      <c r="B42" s="3">
        <v>41</v>
      </c>
      <c r="C42" s="7">
        <v>50650.35</v>
      </c>
      <c r="D42" s="2">
        <f t="shared" si="5"/>
        <v>607804.19999999995</v>
      </c>
      <c r="E42" s="1">
        <f t="shared" si="6"/>
        <v>256.89103972950124</v>
      </c>
      <c r="F42" s="1">
        <f t="shared" si="7"/>
        <v>385.33655959425187</v>
      </c>
      <c r="G42" s="1">
        <f t="shared" si="8"/>
        <v>513.78207945900249</v>
      </c>
      <c r="H42" s="2">
        <f t="shared" si="9"/>
        <v>7470.9266249999991</v>
      </c>
    </row>
    <row r="43" spans="1:8">
      <c r="A43">
        <v>2</v>
      </c>
      <c r="B43" s="3">
        <v>42</v>
      </c>
      <c r="C43" s="7">
        <v>50973.95</v>
      </c>
      <c r="D43" s="2">
        <f t="shared" si="5"/>
        <v>611687.39999999991</v>
      </c>
      <c r="E43" s="1">
        <f t="shared" si="6"/>
        <v>258.53229078613691</v>
      </c>
      <c r="F43" s="1">
        <f t="shared" si="7"/>
        <v>387.7984361792054</v>
      </c>
      <c r="G43" s="1">
        <f t="shared" si="8"/>
        <v>517.06458157227382</v>
      </c>
      <c r="H43" s="2">
        <f t="shared" si="9"/>
        <v>7518.6576249999989</v>
      </c>
    </row>
    <row r="44" spans="1:8">
      <c r="A44">
        <v>2</v>
      </c>
      <c r="B44" s="3">
        <v>43</v>
      </c>
      <c r="C44" s="7">
        <v>51297.54</v>
      </c>
      <c r="D44" s="2">
        <f t="shared" si="5"/>
        <v>615570.48</v>
      </c>
      <c r="E44" s="1">
        <f t="shared" si="6"/>
        <v>260.17349112426035</v>
      </c>
      <c r="F44" s="1">
        <f t="shared" si="7"/>
        <v>390.2602366863905</v>
      </c>
      <c r="G44" s="1">
        <f t="shared" si="8"/>
        <v>520.3469822485207</v>
      </c>
      <c r="H44" s="2">
        <f t="shared" si="9"/>
        <v>7566.3871499999996</v>
      </c>
    </row>
    <row r="45" spans="1:8">
      <c r="A45">
        <v>2</v>
      </c>
      <c r="B45" s="3">
        <v>44</v>
      </c>
      <c r="C45" s="7">
        <v>51621.11</v>
      </c>
      <c r="D45" s="2">
        <f t="shared" si="5"/>
        <v>619453.32000000007</v>
      </c>
      <c r="E45" s="1">
        <f t="shared" si="6"/>
        <v>261.81459002535928</v>
      </c>
      <c r="F45" s="1">
        <f t="shared" si="7"/>
        <v>392.72188503803892</v>
      </c>
      <c r="G45" s="1">
        <f t="shared" si="8"/>
        <v>523.62918005071856</v>
      </c>
      <c r="H45" s="2">
        <f t="shared" si="9"/>
        <v>7614.1137249999992</v>
      </c>
    </row>
    <row r="46" spans="1:8">
      <c r="A46">
        <v>2</v>
      </c>
      <c r="B46" s="3">
        <v>45</v>
      </c>
      <c r="C46" s="7">
        <v>51944.71</v>
      </c>
      <c r="D46" s="2">
        <f t="shared" si="5"/>
        <v>623336.52</v>
      </c>
      <c r="E46" s="1">
        <f t="shared" si="6"/>
        <v>263.45584108199495</v>
      </c>
      <c r="F46" s="1">
        <f t="shared" si="7"/>
        <v>395.18376162299239</v>
      </c>
      <c r="G46" s="1">
        <f t="shared" si="8"/>
        <v>526.91168216398989</v>
      </c>
      <c r="H46" s="2">
        <f t="shared" si="9"/>
        <v>7661.844724999999</v>
      </c>
    </row>
    <row r="47" spans="1:8">
      <c r="A47">
        <v>2</v>
      </c>
      <c r="B47" s="3">
        <v>46</v>
      </c>
      <c r="C47" s="7">
        <v>52268.3</v>
      </c>
      <c r="D47" s="2">
        <f t="shared" si="5"/>
        <v>627219.60000000009</v>
      </c>
      <c r="E47" s="1">
        <f t="shared" si="6"/>
        <v>265.09704142011839</v>
      </c>
      <c r="F47" s="1">
        <f t="shared" si="7"/>
        <v>397.64556213017761</v>
      </c>
      <c r="G47" s="1">
        <f t="shared" si="8"/>
        <v>530.19408284023677</v>
      </c>
      <c r="H47" s="2">
        <f t="shared" si="9"/>
        <v>7709.5742499999997</v>
      </c>
    </row>
    <row r="48" spans="1:8">
      <c r="A48">
        <v>2</v>
      </c>
      <c r="B48" s="3">
        <v>47</v>
      </c>
      <c r="C48" s="7">
        <v>52591.92</v>
      </c>
      <c r="D48" s="2">
        <f t="shared" si="5"/>
        <v>631103.04</v>
      </c>
      <c r="E48" s="1">
        <f t="shared" si="6"/>
        <v>266.73839391377857</v>
      </c>
      <c r="F48" s="1">
        <f t="shared" si="7"/>
        <v>400.10759087066788</v>
      </c>
      <c r="G48" s="1">
        <f t="shared" si="8"/>
        <v>533.47678782755713</v>
      </c>
      <c r="H48" s="2">
        <f t="shared" si="9"/>
        <v>7757.3081999999995</v>
      </c>
    </row>
    <row r="49" spans="1:8">
      <c r="A49">
        <v>2</v>
      </c>
      <c r="B49" s="3">
        <v>48</v>
      </c>
      <c r="C49" s="7">
        <v>52915.5</v>
      </c>
      <c r="D49" s="2">
        <f t="shared" si="5"/>
        <v>634986</v>
      </c>
      <c r="E49" s="1">
        <f t="shared" si="6"/>
        <v>268.37954353338966</v>
      </c>
      <c r="F49" s="1">
        <f t="shared" si="7"/>
        <v>402.5693153000845</v>
      </c>
      <c r="G49" s="1">
        <f t="shared" si="8"/>
        <v>536.75908706677933</v>
      </c>
      <c r="H49" s="2">
        <f t="shared" si="9"/>
        <v>7805.0362499999992</v>
      </c>
    </row>
    <row r="50" spans="1:8">
      <c r="A50">
        <v>2</v>
      </c>
      <c r="B50" s="3">
        <v>49</v>
      </c>
      <c r="C50" s="7">
        <v>53239.1</v>
      </c>
      <c r="D50" s="2">
        <f t="shared" si="5"/>
        <v>638869.19999999995</v>
      </c>
      <c r="E50" s="1">
        <f t="shared" si="6"/>
        <v>270.02079459002533</v>
      </c>
      <c r="F50" s="1">
        <f t="shared" si="7"/>
        <v>405.03119188503797</v>
      </c>
      <c r="G50" s="1">
        <f t="shared" si="8"/>
        <v>540.04158918005066</v>
      </c>
      <c r="H50" s="2">
        <f t="shared" si="9"/>
        <v>7852.767249999999</v>
      </c>
    </row>
    <row r="51" spans="1:8">
      <c r="A51">
        <v>2</v>
      </c>
      <c r="B51" s="3">
        <v>50</v>
      </c>
      <c r="C51" s="7">
        <v>53562.69</v>
      </c>
      <c r="D51" s="2">
        <f t="shared" si="5"/>
        <v>642752.28</v>
      </c>
      <c r="E51" s="1">
        <f t="shared" si="6"/>
        <v>271.66199492814877</v>
      </c>
      <c r="F51" s="1">
        <f t="shared" si="7"/>
        <v>407.49299239222319</v>
      </c>
      <c r="G51" s="1">
        <f t="shared" si="8"/>
        <v>543.32398985629754</v>
      </c>
      <c r="H51" s="2">
        <f t="shared" si="9"/>
        <v>7900.4967749999996</v>
      </c>
    </row>
    <row r="52" spans="1:8">
      <c r="A52">
        <v>2</v>
      </c>
      <c r="B52" s="3">
        <v>51</v>
      </c>
      <c r="C52" s="7">
        <v>53886.27</v>
      </c>
      <c r="D52" s="2">
        <f t="shared" si="5"/>
        <v>646635.24</v>
      </c>
      <c r="E52" s="1">
        <f t="shared" si="6"/>
        <v>273.30314454775993</v>
      </c>
      <c r="F52" s="1">
        <f t="shared" si="7"/>
        <v>409.95471682163986</v>
      </c>
      <c r="G52" s="1">
        <f t="shared" si="8"/>
        <v>546.60628909551986</v>
      </c>
      <c r="H52" s="2">
        <f t="shared" si="9"/>
        <v>7948.2248249999993</v>
      </c>
    </row>
    <row r="53" spans="1:8">
      <c r="A53">
        <v>2</v>
      </c>
      <c r="B53" s="3">
        <v>52</v>
      </c>
      <c r="C53" s="7">
        <v>54209.87</v>
      </c>
      <c r="D53" s="2">
        <f t="shared" si="5"/>
        <v>650518.44000000006</v>
      </c>
      <c r="E53" s="1">
        <f t="shared" si="6"/>
        <v>274.94439560439565</v>
      </c>
      <c r="F53" s="1">
        <f t="shared" si="7"/>
        <v>412.41659340659351</v>
      </c>
      <c r="G53" s="1">
        <f t="shared" si="8"/>
        <v>549.8887912087913</v>
      </c>
      <c r="H53" s="2">
        <f t="shared" si="9"/>
        <v>7995.955825</v>
      </c>
    </row>
    <row r="54" spans="1:8">
      <c r="A54">
        <v>2</v>
      </c>
      <c r="B54" s="3">
        <v>53</v>
      </c>
      <c r="C54" s="7">
        <v>54533.47</v>
      </c>
      <c r="D54" s="2">
        <f t="shared" si="5"/>
        <v>654401.64</v>
      </c>
      <c r="E54" s="1">
        <f t="shared" si="6"/>
        <v>276.58564666103126</v>
      </c>
      <c r="F54" s="1">
        <f t="shared" si="7"/>
        <v>414.87846999154692</v>
      </c>
      <c r="G54" s="1">
        <f t="shared" si="8"/>
        <v>553.17129332206252</v>
      </c>
      <c r="H54" s="2">
        <f t="shared" si="9"/>
        <v>8043.6868249999998</v>
      </c>
    </row>
    <row r="55" spans="1:8">
      <c r="A55">
        <v>2</v>
      </c>
      <c r="B55" s="3">
        <v>54</v>
      </c>
      <c r="C55" s="7">
        <v>54857.07</v>
      </c>
      <c r="D55" s="2">
        <f t="shared" si="5"/>
        <v>658284.84</v>
      </c>
      <c r="E55" s="1">
        <f t="shared" si="6"/>
        <v>278.22689771766693</v>
      </c>
      <c r="F55" s="1">
        <f t="shared" si="7"/>
        <v>417.34034657650039</v>
      </c>
      <c r="G55" s="1">
        <f t="shared" si="8"/>
        <v>556.45379543533386</v>
      </c>
      <c r="H55" s="2">
        <f t="shared" si="9"/>
        <v>8091.4178249999995</v>
      </c>
    </row>
    <row r="56" spans="1:8">
      <c r="A56">
        <v>2</v>
      </c>
      <c r="B56" s="3">
        <v>55</v>
      </c>
      <c r="C56" s="7">
        <v>55180.66</v>
      </c>
      <c r="D56" s="2">
        <f t="shared" si="5"/>
        <v>662167.92000000004</v>
      </c>
      <c r="E56" s="1">
        <f t="shared" si="6"/>
        <v>279.86809805579037</v>
      </c>
      <c r="F56" s="1">
        <f t="shared" si="7"/>
        <v>419.80214708368555</v>
      </c>
      <c r="G56" s="1">
        <f t="shared" si="8"/>
        <v>559.73619611158074</v>
      </c>
      <c r="H56" s="2">
        <f t="shared" si="9"/>
        <v>8139.1473500000002</v>
      </c>
    </row>
    <row r="57" spans="1:8">
      <c r="A57">
        <v>2</v>
      </c>
      <c r="B57" s="3">
        <v>56</v>
      </c>
      <c r="C57" s="7">
        <v>55504.27</v>
      </c>
      <c r="D57" s="2">
        <f t="shared" si="5"/>
        <v>666051.24</v>
      </c>
      <c r="E57" s="1">
        <f t="shared" si="6"/>
        <v>281.50939983093826</v>
      </c>
      <c r="F57" s="1">
        <f t="shared" si="7"/>
        <v>422.2640997464074</v>
      </c>
      <c r="G57" s="1">
        <f t="shared" si="8"/>
        <v>563.01879966187653</v>
      </c>
      <c r="H57" s="2">
        <f t="shared" si="9"/>
        <v>8186.8798249999991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5264-D469-4641-BE97-09AD7143B891}">
  <dimension ref="A1:H54"/>
  <sheetViews>
    <sheetView workbookViewId="0">
      <selection activeCell="I55" sqref="I55"/>
    </sheetView>
  </sheetViews>
  <sheetFormatPr defaultRowHeight="15"/>
  <cols>
    <col min="4" max="4" width="10.140625" bestFit="1" customWidth="1"/>
  </cols>
  <sheetData>
    <row r="1" spans="1:8">
      <c r="A1" t="s">
        <v>0</v>
      </c>
      <c r="B1" s="6" t="s">
        <v>1</v>
      </c>
      <c r="C1" s="5" t="s">
        <v>2</v>
      </c>
      <c r="D1" s="5" t="s">
        <v>8</v>
      </c>
      <c r="E1" s="5" t="s">
        <v>3</v>
      </c>
      <c r="F1" s="5" t="s">
        <v>9</v>
      </c>
      <c r="G1" s="5" t="s">
        <v>10</v>
      </c>
      <c r="H1" s="5" t="s">
        <v>6</v>
      </c>
    </row>
    <row r="2" spans="1:8">
      <c r="A2">
        <v>3</v>
      </c>
      <c r="B2" s="3">
        <v>1</v>
      </c>
      <c r="C2" s="7">
        <v>34391.4</v>
      </c>
      <c r="D2" s="2">
        <f t="shared" ref="D2:D33" si="0">+C2*12</f>
        <v>412696.80000000005</v>
      </c>
      <c r="E2" s="1">
        <f t="shared" ref="E2:E33" si="1">+D2/2366</f>
        <v>174.42806424344889</v>
      </c>
      <c r="F2" s="1">
        <f t="shared" ref="F2:F33" si="2">+E2*1.5</f>
        <v>261.6420963651733</v>
      </c>
      <c r="G2" s="1">
        <f t="shared" ref="G2:G33" si="3">+E2*2</f>
        <v>348.85612848689777</v>
      </c>
      <c r="H2" s="2">
        <f t="shared" ref="H2:H33" si="4">+C2*0.145</f>
        <v>4986.7529999999997</v>
      </c>
    </row>
    <row r="3" spans="1:8">
      <c r="A3">
        <v>3</v>
      </c>
      <c r="B3" s="3">
        <v>2</v>
      </c>
      <c r="C3" s="7">
        <v>34799.199999999997</v>
      </c>
      <c r="D3" s="2">
        <f t="shared" si="0"/>
        <v>417590.39999999997</v>
      </c>
      <c r="E3" s="1">
        <f t="shared" si="1"/>
        <v>176.49636517328824</v>
      </c>
      <c r="F3" s="1">
        <f t="shared" si="2"/>
        <v>264.74454775993235</v>
      </c>
      <c r="G3" s="1">
        <f t="shared" si="3"/>
        <v>352.99273034657648</v>
      </c>
      <c r="H3" s="2">
        <f t="shared" si="4"/>
        <v>5045.8839999999991</v>
      </c>
    </row>
    <row r="4" spans="1:8">
      <c r="A4">
        <v>3</v>
      </c>
      <c r="B4" s="3">
        <v>3</v>
      </c>
      <c r="C4" s="7">
        <v>35206.86</v>
      </c>
      <c r="D4" s="2">
        <f t="shared" si="0"/>
        <v>422482.32</v>
      </c>
      <c r="E4" s="1">
        <f t="shared" si="1"/>
        <v>178.56395604395604</v>
      </c>
      <c r="F4" s="1">
        <f t="shared" si="2"/>
        <v>267.84593406593405</v>
      </c>
      <c r="G4" s="1">
        <f t="shared" si="3"/>
        <v>357.12791208791208</v>
      </c>
      <c r="H4" s="2">
        <f t="shared" si="4"/>
        <v>5104.9946999999993</v>
      </c>
    </row>
    <row r="5" spans="1:8">
      <c r="A5">
        <v>3</v>
      </c>
      <c r="B5" s="3">
        <v>4</v>
      </c>
      <c r="C5" s="7">
        <v>35614.370000000003</v>
      </c>
      <c r="D5" s="2">
        <f t="shared" si="0"/>
        <v>427372.44000000006</v>
      </c>
      <c r="E5" s="1">
        <f t="shared" si="1"/>
        <v>180.63078613694</v>
      </c>
      <c r="F5" s="1">
        <f t="shared" si="2"/>
        <v>270.94617920540998</v>
      </c>
      <c r="G5" s="1">
        <f t="shared" si="3"/>
        <v>361.26157227388001</v>
      </c>
      <c r="H5" s="2">
        <f t="shared" si="4"/>
        <v>5164.0836499999996</v>
      </c>
    </row>
    <row r="6" spans="1:8">
      <c r="A6">
        <v>3</v>
      </c>
      <c r="B6" s="3">
        <v>5</v>
      </c>
      <c r="C6" s="7">
        <v>36021.72</v>
      </c>
      <c r="D6" s="2">
        <f t="shared" si="0"/>
        <v>432260.64</v>
      </c>
      <c r="E6" s="1">
        <f t="shared" si="1"/>
        <v>182.69680473372782</v>
      </c>
      <c r="F6" s="1">
        <f t="shared" si="2"/>
        <v>274.04520710059171</v>
      </c>
      <c r="G6" s="1">
        <f t="shared" si="3"/>
        <v>365.39360946745563</v>
      </c>
      <c r="H6" s="2">
        <f t="shared" si="4"/>
        <v>5223.1494000000002</v>
      </c>
    </row>
    <row r="7" spans="1:8">
      <c r="A7">
        <v>3</v>
      </c>
      <c r="B7" s="3">
        <v>6</v>
      </c>
      <c r="C7" s="7">
        <v>36428.93</v>
      </c>
      <c r="D7" s="2">
        <f t="shared" si="0"/>
        <v>437147.16000000003</v>
      </c>
      <c r="E7" s="1">
        <f t="shared" si="1"/>
        <v>184.76211327134405</v>
      </c>
      <c r="F7" s="1">
        <f t="shared" si="2"/>
        <v>277.14316990701604</v>
      </c>
      <c r="G7" s="1">
        <f t="shared" si="3"/>
        <v>369.5242265426881</v>
      </c>
      <c r="H7" s="2">
        <f t="shared" si="4"/>
        <v>5282.1948499999999</v>
      </c>
    </row>
    <row r="8" spans="1:8">
      <c r="A8">
        <v>3</v>
      </c>
      <c r="B8" s="3">
        <v>7</v>
      </c>
      <c r="C8" s="7">
        <v>36836.04</v>
      </c>
      <c r="D8" s="2">
        <f t="shared" si="0"/>
        <v>442032.48</v>
      </c>
      <c r="E8" s="1">
        <f t="shared" si="1"/>
        <v>186.82691462383769</v>
      </c>
      <c r="F8" s="1">
        <f t="shared" si="2"/>
        <v>280.24037193575657</v>
      </c>
      <c r="G8" s="1">
        <f t="shared" si="3"/>
        <v>373.65382924767539</v>
      </c>
      <c r="H8" s="2">
        <f t="shared" si="4"/>
        <v>5341.2258000000002</v>
      </c>
    </row>
    <row r="9" spans="1:8">
      <c r="A9">
        <v>3</v>
      </c>
      <c r="B9" s="3">
        <v>8</v>
      </c>
      <c r="C9" s="7">
        <v>37242.94</v>
      </c>
      <c r="D9" s="2">
        <f t="shared" si="0"/>
        <v>446915.28</v>
      </c>
      <c r="E9" s="1">
        <f t="shared" si="1"/>
        <v>188.89065088757397</v>
      </c>
      <c r="F9" s="1">
        <f t="shared" si="2"/>
        <v>283.33597633136094</v>
      </c>
      <c r="G9" s="1">
        <f t="shared" si="3"/>
        <v>377.78130177514794</v>
      </c>
      <c r="H9" s="2">
        <f t="shared" si="4"/>
        <v>5400.2263000000003</v>
      </c>
    </row>
    <row r="10" spans="1:8">
      <c r="A10">
        <v>3</v>
      </c>
      <c r="B10" s="3">
        <v>9</v>
      </c>
      <c r="C10" s="7">
        <v>37649.75</v>
      </c>
      <c r="D10" s="2">
        <f t="shared" si="0"/>
        <v>451797</v>
      </c>
      <c r="E10" s="1">
        <f t="shared" si="1"/>
        <v>190.95393068469991</v>
      </c>
      <c r="F10" s="1">
        <f t="shared" si="2"/>
        <v>286.43089602704987</v>
      </c>
      <c r="G10" s="1">
        <f t="shared" si="3"/>
        <v>381.90786136939982</v>
      </c>
      <c r="H10" s="2">
        <f t="shared" si="4"/>
        <v>5459.2137499999999</v>
      </c>
    </row>
    <row r="11" spans="1:8">
      <c r="A11">
        <v>3</v>
      </c>
      <c r="B11" s="3">
        <v>10</v>
      </c>
      <c r="C11" s="7">
        <v>38056.39</v>
      </c>
      <c r="D11" s="2">
        <f t="shared" si="0"/>
        <v>456676.68</v>
      </c>
      <c r="E11" s="1">
        <f t="shared" si="1"/>
        <v>193.01634826711751</v>
      </c>
      <c r="F11" s="1">
        <f t="shared" si="2"/>
        <v>289.52452240067623</v>
      </c>
      <c r="G11" s="1">
        <f t="shared" si="3"/>
        <v>386.03269653423501</v>
      </c>
      <c r="H11" s="2">
        <f t="shared" si="4"/>
        <v>5518.1765499999992</v>
      </c>
    </row>
    <row r="12" spans="1:8">
      <c r="A12">
        <v>3</v>
      </c>
      <c r="B12" s="3">
        <v>11</v>
      </c>
      <c r="C12" s="7">
        <v>38462.9</v>
      </c>
      <c r="D12" s="2">
        <f t="shared" si="0"/>
        <v>461554.80000000005</v>
      </c>
      <c r="E12" s="1">
        <f t="shared" si="1"/>
        <v>195.07810650887575</v>
      </c>
      <c r="F12" s="1">
        <f t="shared" si="2"/>
        <v>292.61715976331362</v>
      </c>
      <c r="G12" s="1">
        <f t="shared" si="3"/>
        <v>390.1562130177515</v>
      </c>
      <c r="H12" s="2">
        <f t="shared" si="4"/>
        <v>5577.1205</v>
      </c>
    </row>
    <row r="13" spans="1:8">
      <c r="A13">
        <v>3</v>
      </c>
      <c r="B13" s="3">
        <v>12</v>
      </c>
      <c r="C13" s="7">
        <v>38869.26</v>
      </c>
      <c r="D13" s="2">
        <f t="shared" si="0"/>
        <v>466431.12</v>
      </c>
      <c r="E13" s="1">
        <f t="shared" si="1"/>
        <v>197.13910397295012</v>
      </c>
      <c r="F13" s="1">
        <f t="shared" si="2"/>
        <v>295.70865595942519</v>
      </c>
      <c r="G13" s="1">
        <f t="shared" si="3"/>
        <v>394.27820794590025</v>
      </c>
      <c r="H13" s="2">
        <f t="shared" si="4"/>
        <v>5636.0427</v>
      </c>
    </row>
    <row r="14" spans="1:8">
      <c r="A14">
        <v>3</v>
      </c>
      <c r="B14" s="3">
        <v>13</v>
      </c>
      <c r="C14" s="7">
        <v>39275.47</v>
      </c>
      <c r="D14" s="2">
        <f t="shared" si="0"/>
        <v>471305.64</v>
      </c>
      <c r="E14" s="1">
        <f t="shared" si="1"/>
        <v>199.19934065934066</v>
      </c>
      <c r="F14" s="1">
        <f t="shared" si="2"/>
        <v>298.79901098901098</v>
      </c>
      <c r="G14" s="1">
        <f t="shared" si="3"/>
        <v>398.39868131868133</v>
      </c>
      <c r="H14" s="2">
        <f t="shared" si="4"/>
        <v>5694.9431500000001</v>
      </c>
    </row>
    <row r="15" spans="1:8">
      <c r="A15">
        <v>3</v>
      </c>
      <c r="B15" s="3">
        <v>14</v>
      </c>
      <c r="C15" s="7">
        <v>39681.53</v>
      </c>
      <c r="D15" s="2">
        <f t="shared" si="0"/>
        <v>476178.36</v>
      </c>
      <c r="E15" s="1">
        <f t="shared" si="1"/>
        <v>201.25881656804734</v>
      </c>
      <c r="F15" s="1">
        <f t="shared" si="2"/>
        <v>301.888224852071</v>
      </c>
      <c r="G15" s="1">
        <f t="shared" si="3"/>
        <v>402.51763313609467</v>
      </c>
      <c r="H15" s="2">
        <f t="shared" si="4"/>
        <v>5753.8218499999994</v>
      </c>
    </row>
    <row r="16" spans="1:8">
      <c r="A16">
        <v>3</v>
      </c>
      <c r="B16" s="3">
        <v>15</v>
      </c>
      <c r="C16" s="7">
        <v>40087.47</v>
      </c>
      <c r="D16" s="2">
        <f t="shared" si="0"/>
        <v>481049.64</v>
      </c>
      <c r="E16" s="1">
        <f t="shared" si="1"/>
        <v>203.31768385460694</v>
      </c>
      <c r="F16" s="1">
        <f t="shared" si="2"/>
        <v>304.97652578191042</v>
      </c>
      <c r="G16" s="1">
        <f t="shared" si="3"/>
        <v>406.63536770921388</v>
      </c>
      <c r="H16" s="2">
        <f t="shared" si="4"/>
        <v>5812.6831499999998</v>
      </c>
    </row>
    <row r="17" spans="1:8">
      <c r="A17">
        <v>3</v>
      </c>
      <c r="B17" s="3">
        <v>16</v>
      </c>
      <c r="C17" s="7">
        <v>40493.25</v>
      </c>
      <c r="D17" s="2">
        <f t="shared" si="0"/>
        <v>485919</v>
      </c>
      <c r="E17" s="1">
        <f t="shared" si="1"/>
        <v>205.37573964497042</v>
      </c>
      <c r="F17" s="1">
        <f t="shared" si="2"/>
        <v>308.06360946745565</v>
      </c>
      <c r="G17" s="1">
        <f t="shared" si="3"/>
        <v>410.75147928994085</v>
      </c>
      <c r="H17" s="2">
        <f t="shared" si="4"/>
        <v>5871.5212499999998</v>
      </c>
    </row>
    <row r="18" spans="1:8">
      <c r="A18">
        <v>3</v>
      </c>
      <c r="B18" s="3">
        <v>17</v>
      </c>
      <c r="C18" s="7">
        <v>40898.910000000003</v>
      </c>
      <c r="D18" s="2">
        <f t="shared" si="0"/>
        <v>490786.92000000004</v>
      </c>
      <c r="E18" s="1">
        <f t="shared" si="1"/>
        <v>207.43318681318684</v>
      </c>
      <c r="F18" s="1">
        <f t="shared" si="2"/>
        <v>311.14978021978027</v>
      </c>
      <c r="G18" s="1">
        <f t="shared" si="3"/>
        <v>414.86637362637367</v>
      </c>
      <c r="H18" s="2">
        <f t="shared" si="4"/>
        <v>5930.34195</v>
      </c>
    </row>
    <row r="19" spans="1:8">
      <c r="A19">
        <v>3</v>
      </c>
      <c r="B19" s="3">
        <v>18</v>
      </c>
      <c r="C19" s="7">
        <v>41304.410000000003</v>
      </c>
      <c r="D19" s="2">
        <f t="shared" si="0"/>
        <v>495652.92000000004</v>
      </c>
      <c r="E19" s="1">
        <f t="shared" si="1"/>
        <v>209.48982248520713</v>
      </c>
      <c r="F19" s="1">
        <f t="shared" si="2"/>
        <v>314.23473372781069</v>
      </c>
      <c r="G19" s="1">
        <f t="shared" si="3"/>
        <v>418.97964497041426</v>
      </c>
      <c r="H19" s="2">
        <f t="shared" si="4"/>
        <v>5989.1394499999997</v>
      </c>
    </row>
    <row r="20" spans="1:8">
      <c r="A20">
        <v>3</v>
      </c>
      <c r="B20" s="3">
        <v>19</v>
      </c>
      <c r="C20" s="7">
        <v>41709.760000000002</v>
      </c>
      <c r="D20" s="2">
        <f t="shared" si="0"/>
        <v>500517.12</v>
      </c>
      <c r="E20" s="1">
        <f t="shared" si="1"/>
        <v>211.54569737954353</v>
      </c>
      <c r="F20" s="1">
        <f t="shared" si="2"/>
        <v>317.31854606931529</v>
      </c>
      <c r="G20" s="1">
        <f t="shared" si="3"/>
        <v>423.09139475908705</v>
      </c>
      <c r="H20" s="2">
        <f>+C20*0.145</f>
        <v>6047.9151999999995</v>
      </c>
    </row>
    <row r="21" spans="1:8">
      <c r="A21">
        <v>3</v>
      </c>
      <c r="B21" s="3">
        <v>20</v>
      </c>
      <c r="C21" s="7">
        <v>42114.96</v>
      </c>
      <c r="D21" s="2">
        <f t="shared" si="0"/>
        <v>505379.52</v>
      </c>
      <c r="E21" s="1">
        <f t="shared" si="1"/>
        <v>213.60081149619612</v>
      </c>
      <c r="F21" s="1">
        <f t="shared" si="2"/>
        <v>320.40121724429417</v>
      </c>
      <c r="G21" s="1">
        <f t="shared" si="3"/>
        <v>427.20162299239223</v>
      </c>
      <c r="H21" s="2">
        <f t="shared" si="4"/>
        <v>6106.6691999999994</v>
      </c>
    </row>
    <row r="22" spans="1:8">
      <c r="A22">
        <v>3</v>
      </c>
      <c r="B22" s="3">
        <v>21</v>
      </c>
      <c r="C22" s="7">
        <v>42520.02</v>
      </c>
      <c r="D22" s="2">
        <f t="shared" si="0"/>
        <v>510240.24</v>
      </c>
      <c r="E22" s="1">
        <f t="shared" si="1"/>
        <v>215.6552155536771</v>
      </c>
      <c r="F22" s="1">
        <f t="shared" si="2"/>
        <v>323.48282333051566</v>
      </c>
      <c r="G22" s="1">
        <f t="shared" si="3"/>
        <v>431.31043110735419</v>
      </c>
      <c r="H22" s="2">
        <f t="shared" si="4"/>
        <v>6165.4028999999991</v>
      </c>
    </row>
    <row r="23" spans="1:8">
      <c r="A23">
        <v>3</v>
      </c>
      <c r="B23" s="3">
        <v>22</v>
      </c>
      <c r="C23" s="7">
        <v>42924.959999999999</v>
      </c>
      <c r="D23" s="2">
        <f t="shared" si="0"/>
        <v>515099.52</v>
      </c>
      <c r="E23" s="1">
        <f t="shared" si="1"/>
        <v>217.70901098901101</v>
      </c>
      <c r="F23" s="1">
        <f t="shared" si="2"/>
        <v>326.56351648351654</v>
      </c>
      <c r="G23" s="1">
        <f t="shared" si="3"/>
        <v>435.41802197802201</v>
      </c>
      <c r="H23" s="2">
        <f t="shared" si="4"/>
        <v>6224.1191999999992</v>
      </c>
    </row>
    <row r="24" spans="1:8">
      <c r="A24">
        <v>3</v>
      </c>
      <c r="B24" s="3">
        <v>23</v>
      </c>
      <c r="C24" s="7">
        <v>43329.760000000002</v>
      </c>
      <c r="D24" s="2">
        <f t="shared" si="0"/>
        <v>519957.12</v>
      </c>
      <c r="E24" s="1">
        <f t="shared" si="1"/>
        <v>219.76209636517328</v>
      </c>
      <c r="F24" s="1">
        <f t="shared" si="2"/>
        <v>329.6431445477599</v>
      </c>
      <c r="G24" s="1">
        <f t="shared" si="3"/>
        <v>439.52419273034656</v>
      </c>
      <c r="H24" s="2">
        <f t="shared" si="4"/>
        <v>6282.8152</v>
      </c>
    </row>
    <row r="25" spans="1:8">
      <c r="A25">
        <v>3</v>
      </c>
      <c r="B25" s="3">
        <v>24</v>
      </c>
      <c r="C25" s="7">
        <v>43734.38</v>
      </c>
      <c r="D25" s="2">
        <f t="shared" si="0"/>
        <v>524812.55999999994</v>
      </c>
      <c r="E25" s="1">
        <f t="shared" si="1"/>
        <v>221.81426880811495</v>
      </c>
      <c r="F25" s="1">
        <f t="shared" si="2"/>
        <v>332.72140321217239</v>
      </c>
      <c r="G25" s="1">
        <f t="shared" si="3"/>
        <v>443.62853761622989</v>
      </c>
      <c r="H25" s="2">
        <f t="shared" si="4"/>
        <v>6341.485099999999</v>
      </c>
    </row>
    <row r="26" spans="1:8">
      <c r="A26">
        <v>3</v>
      </c>
      <c r="B26" s="3">
        <v>25</v>
      </c>
      <c r="C26" s="7">
        <v>44138.879999999997</v>
      </c>
      <c r="D26" s="2">
        <f t="shared" si="0"/>
        <v>529666.55999999994</v>
      </c>
      <c r="E26" s="1">
        <f t="shared" si="1"/>
        <v>223.86583262890952</v>
      </c>
      <c r="F26" s="1">
        <f t="shared" si="2"/>
        <v>335.79874894336427</v>
      </c>
      <c r="G26" s="1">
        <f t="shared" si="3"/>
        <v>447.73166525781903</v>
      </c>
      <c r="H26" s="2">
        <f t="shared" si="4"/>
        <v>6400.1375999999991</v>
      </c>
    </row>
    <row r="27" spans="1:8">
      <c r="A27">
        <v>3</v>
      </c>
      <c r="B27" s="3">
        <v>26</v>
      </c>
      <c r="C27" s="7">
        <v>44543.25</v>
      </c>
      <c r="D27" s="2">
        <f t="shared" si="0"/>
        <v>534519</v>
      </c>
      <c r="E27" s="1">
        <f t="shared" si="1"/>
        <v>225.91673710904479</v>
      </c>
      <c r="F27" s="1">
        <f t="shared" si="2"/>
        <v>338.87510566356718</v>
      </c>
      <c r="G27" s="1">
        <f t="shared" si="3"/>
        <v>451.83347421808958</v>
      </c>
      <c r="H27" s="2">
        <f t="shared" si="4"/>
        <v>6458.7712499999998</v>
      </c>
    </row>
    <row r="28" spans="1:8">
      <c r="A28">
        <v>3</v>
      </c>
      <c r="B28" s="3">
        <v>27</v>
      </c>
      <c r="C28" s="7">
        <v>44947.47</v>
      </c>
      <c r="D28" s="2">
        <f t="shared" si="0"/>
        <v>539369.64</v>
      </c>
      <c r="E28" s="1">
        <f t="shared" si="1"/>
        <v>227.9668808114962</v>
      </c>
      <c r="F28" s="1">
        <f t="shared" si="2"/>
        <v>341.95032121724432</v>
      </c>
      <c r="G28" s="1">
        <f t="shared" si="3"/>
        <v>455.93376162299239</v>
      </c>
      <c r="H28" s="2">
        <f t="shared" si="4"/>
        <v>6517.3831499999997</v>
      </c>
    </row>
    <row r="29" spans="1:8">
      <c r="A29">
        <v>3</v>
      </c>
      <c r="B29" s="3">
        <v>28</v>
      </c>
      <c r="C29" s="7">
        <v>45351.53</v>
      </c>
      <c r="D29" s="2">
        <f t="shared" si="0"/>
        <v>544218.36</v>
      </c>
      <c r="E29" s="1">
        <f t="shared" si="1"/>
        <v>230.01621301775148</v>
      </c>
      <c r="F29" s="1">
        <f t="shared" si="2"/>
        <v>345.02431952662721</v>
      </c>
      <c r="G29" s="1">
        <f t="shared" si="3"/>
        <v>460.03242603550297</v>
      </c>
      <c r="H29" s="2">
        <f t="shared" si="4"/>
        <v>6575.971849999999</v>
      </c>
    </row>
    <row r="30" spans="1:8">
      <c r="A30">
        <v>3</v>
      </c>
      <c r="B30" s="3">
        <v>29</v>
      </c>
      <c r="C30" s="7">
        <v>45755.46</v>
      </c>
      <c r="D30" s="2">
        <f t="shared" si="0"/>
        <v>549065.52</v>
      </c>
      <c r="E30" s="1">
        <f t="shared" si="1"/>
        <v>232.06488588334744</v>
      </c>
      <c r="F30" s="1">
        <f t="shared" si="2"/>
        <v>348.09732882502118</v>
      </c>
      <c r="G30" s="1">
        <f t="shared" si="3"/>
        <v>464.12977176669489</v>
      </c>
      <c r="H30" s="2">
        <f t="shared" si="4"/>
        <v>6634.5416999999998</v>
      </c>
    </row>
    <row r="31" spans="1:8">
      <c r="A31">
        <v>3</v>
      </c>
      <c r="B31" s="3">
        <v>30</v>
      </c>
      <c r="C31" s="7">
        <v>46159.24</v>
      </c>
      <c r="D31" s="2">
        <f t="shared" si="0"/>
        <v>553910.88</v>
      </c>
      <c r="E31" s="1">
        <f t="shared" si="1"/>
        <v>234.11279797125951</v>
      </c>
      <c r="F31" s="1">
        <f t="shared" si="2"/>
        <v>351.16919695688927</v>
      </c>
      <c r="G31" s="1">
        <f t="shared" si="3"/>
        <v>468.22559594251902</v>
      </c>
      <c r="H31" s="2">
        <f t="shared" si="4"/>
        <v>6693.0897999999988</v>
      </c>
    </row>
    <row r="32" spans="1:8">
      <c r="A32">
        <v>3</v>
      </c>
      <c r="B32" s="3">
        <v>31</v>
      </c>
      <c r="C32" s="7">
        <v>46562.87</v>
      </c>
      <c r="D32" s="2">
        <f t="shared" si="0"/>
        <v>558754.44000000006</v>
      </c>
      <c r="E32" s="1">
        <f t="shared" si="1"/>
        <v>236.15994928148777</v>
      </c>
      <c r="F32" s="1">
        <f t="shared" si="2"/>
        <v>354.23992392223164</v>
      </c>
      <c r="G32" s="1">
        <f t="shared" si="3"/>
        <v>472.31989856297554</v>
      </c>
      <c r="H32" s="2">
        <f t="shared" si="4"/>
        <v>6751.6161499999998</v>
      </c>
    </row>
    <row r="33" spans="1:8">
      <c r="A33">
        <v>3</v>
      </c>
      <c r="B33" s="3">
        <v>32</v>
      </c>
      <c r="C33" s="7">
        <v>46966.38</v>
      </c>
      <c r="D33" s="2">
        <f t="shared" si="0"/>
        <v>563596.55999999994</v>
      </c>
      <c r="E33" s="1">
        <f t="shared" si="1"/>
        <v>238.20649196956887</v>
      </c>
      <c r="F33" s="1">
        <f t="shared" si="2"/>
        <v>357.3097379543533</v>
      </c>
      <c r="G33" s="1">
        <f t="shared" si="3"/>
        <v>476.41298393913775</v>
      </c>
      <c r="H33" s="2">
        <f t="shared" si="4"/>
        <v>6810.1250999999993</v>
      </c>
    </row>
    <row r="34" spans="1:8">
      <c r="A34">
        <v>3</v>
      </c>
      <c r="B34" s="3">
        <v>33</v>
      </c>
      <c r="C34" s="7">
        <v>47369.74</v>
      </c>
      <c r="D34" s="2">
        <f t="shared" ref="D34:D54" si="5">+C34*12</f>
        <v>568436.88</v>
      </c>
      <c r="E34" s="1">
        <f t="shared" ref="E34:E54" si="6">+D34/2366</f>
        <v>240.2522738799662</v>
      </c>
      <c r="F34" s="1">
        <f t="shared" ref="F34:F54" si="7">+E34*1.5</f>
        <v>360.37841081994929</v>
      </c>
      <c r="G34" s="1">
        <f t="shared" ref="G34:G54" si="8">+E34*2</f>
        <v>480.50454775993239</v>
      </c>
      <c r="H34" s="2">
        <f t="shared" ref="H34:H54" si="9">+C34*0.145</f>
        <v>6868.6122999999989</v>
      </c>
    </row>
    <row r="35" spans="1:8">
      <c r="A35">
        <v>3</v>
      </c>
      <c r="B35" s="3">
        <v>34</v>
      </c>
      <c r="C35" s="7">
        <v>47772.95</v>
      </c>
      <c r="D35" s="2">
        <f t="shared" si="5"/>
        <v>573275.39999999991</v>
      </c>
      <c r="E35" s="1">
        <f t="shared" si="6"/>
        <v>242.2972950126796</v>
      </c>
      <c r="F35" s="1">
        <f t="shared" si="7"/>
        <v>363.44594251901941</v>
      </c>
      <c r="G35" s="1">
        <f t="shared" si="8"/>
        <v>484.5945900253592</v>
      </c>
      <c r="H35" s="2">
        <f t="shared" si="9"/>
        <v>6927.0777499999995</v>
      </c>
    </row>
    <row r="36" spans="1:8">
      <c r="A36">
        <v>3</v>
      </c>
      <c r="B36" s="3">
        <v>35</v>
      </c>
      <c r="C36" s="7">
        <v>46176.04</v>
      </c>
      <c r="D36" s="2">
        <f t="shared" si="5"/>
        <v>554112.48</v>
      </c>
      <c r="E36" s="1">
        <f t="shared" si="6"/>
        <v>234.19800507185121</v>
      </c>
      <c r="F36" s="1">
        <f t="shared" si="7"/>
        <v>351.29700760777683</v>
      </c>
      <c r="G36" s="1">
        <f t="shared" si="8"/>
        <v>468.39601014370243</v>
      </c>
      <c r="H36" s="2">
        <f t="shared" si="9"/>
        <v>6695.5257999999994</v>
      </c>
    </row>
    <row r="37" spans="1:8">
      <c r="A37">
        <v>3</v>
      </c>
      <c r="B37" s="3">
        <v>36</v>
      </c>
      <c r="C37" s="7">
        <v>48578.95</v>
      </c>
      <c r="D37" s="2">
        <f t="shared" si="5"/>
        <v>582947.39999999991</v>
      </c>
      <c r="E37" s="1">
        <f t="shared" si="6"/>
        <v>246.38520710059169</v>
      </c>
      <c r="F37" s="1">
        <f t="shared" si="7"/>
        <v>369.5778106508875</v>
      </c>
      <c r="G37" s="1">
        <f t="shared" si="8"/>
        <v>492.77041420118337</v>
      </c>
      <c r="H37" s="2">
        <f t="shared" si="9"/>
        <v>7043.9477499999994</v>
      </c>
    </row>
    <row r="38" spans="1:8">
      <c r="A38">
        <v>3</v>
      </c>
      <c r="B38" s="3">
        <v>37</v>
      </c>
      <c r="C38" s="7">
        <v>48981.74</v>
      </c>
      <c r="D38" s="2">
        <f t="shared" si="5"/>
        <v>587780.88</v>
      </c>
      <c r="E38" s="1">
        <f t="shared" si="6"/>
        <v>248.42809805579037</v>
      </c>
      <c r="F38" s="1">
        <f t="shared" si="7"/>
        <v>372.64214708368559</v>
      </c>
      <c r="G38" s="1">
        <f t="shared" si="8"/>
        <v>496.85619611158074</v>
      </c>
      <c r="H38" s="2">
        <f t="shared" si="9"/>
        <v>7102.3522999999996</v>
      </c>
    </row>
    <row r="39" spans="1:8">
      <c r="A39">
        <v>3</v>
      </c>
      <c r="B39" s="3">
        <v>38</v>
      </c>
      <c r="C39" s="7">
        <v>49384.39</v>
      </c>
      <c r="D39" s="2">
        <f t="shared" si="5"/>
        <v>592612.67999999993</v>
      </c>
      <c r="E39" s="1">
        <f t="shared" si="6"/>
        <v>250.47027895181739</v>
      </c>
      <c r="F39" s="1">
        <f t="shared" si="7"/>
        <v>375.7054184277261</v>
      </c>
      <c r="G39" s="1">
        <f t="shared" si="8"/>
        <v>500.94055790363478</v>
      </c>
      <c r="H39" s="2">
        <f t="shared" si="9"/>
        <v>7160.7365499999996</v>
      </c>
    </row>
    <row r="40" spans="1:8">
      <c r="A40">
        <v>3</v>
      </c>
      <c r="B40" s="3">
        <v>39</v>
      </c>
      <c r="C40" s="7">
        <v>49786.9</v>
      </c>
      <c r="D40" s="2">
        <f t="shared" si="5"/>
        <v>597442.80000000005</v>
      </c>
      <c r="E40" s="1">
        <f t="shared" si="6"/>
        <v>252.51174978867289</v>
      </c>
      <c r="F40" s="1">
        <f t="shared" si="7"/>
        <v>378.76762468300933</v>
      </c>
      <c r="G40" s="1">
        <f t="shared" si="8"/>
        <v>505.02349957734577</v>
      </c>
      <c r="H40" s="2">
        <f t="shared" si="9"/>
        <v>7219.1004999999996</v>
      </c>
    </row>
    <row r="41" spans="1:8">
      <c r="A41">
        <v>3</v>
      </c>
      <c r="B41" s="3">
        <v>40</v>
      </c>
      <c r="C41" s="7">
        <v>50189.26</v>
      </c>
      <c r="D41" s="2">
        <f t="shared" si="5"/>
        <v>602271.12</v>
      </c>
      <c r="E41" s="1">
        <f t="shared" si="6"/>
        <v>254.55245984784446</v>
      </c>
      <c r="F41" s="1">
        <f t="shared" si="7"/>
        <v>381.82868977176668</v>
      </c>
      <c r="G41" s="1">
        <f t="shared" si="8"/>
        <v>509.10491969568892</v>
      </c>
      <c r="H41" s="2">
        <f t="shared" si="9"/>
        <v>7277.4426999999996</v>
      </c>
    </row>
    <row r="42" spans="1:8">
      <c r="A42">
        <v>3</v>
      </c>
      <c r="B42" s="3">
        <v>41</v>
      </c>
      <c r="C42" s="7">
        <v>50591.46</v>
      </c>
      <c r="D42" s="2">
        <f t="shared" si="5"/>
        <v>607097.52</v>
      </c>
      <c r="E42" s="1">
        <f t="shared" si="6"/>
        <v>256.59235841081994</v>
      </c>
      <c r="F42" s="1">
        <f t="shared" si="7"/>
        <v>384.88853761622988</v>
      </c>
      <c r="G42" s="1">
        <f t="shared" si="8"/>
        <v>513.18471682163988</v>
      </c>
      <c r="H42" s="2">
        <f t="shared" si="9"/>
        <v>7335.7616999999991</v>
      </c>
    </row>
    <row r="43" spans="1:8">
      <c r="A43">
        <v>3</v>
      </c>
      <c r="B43" s="3">
        <v>42</v>
      </c>
      <c r="C43" s="7">
        <v>50993.53</v>
      </c>
      <c r="D43" s="2">
        <f t="shared" si="5"/>
        <v>611922.36</v>
      </c>
      <c r="E43" s="1">
        <f t="shared" si="6"/>
        <v>258.6315976331361</v>
      </c>
      <c r="F43" s="1">
        <f t="shared" si="7"/>
        <v>387.94739644970412</v>
      </c>
      <c r="G43" s="1">
        <f t="shared" si="8"/>
        <v>517.26319526627219</v>
      </c>
      <c r="H43" s="2">
        <f t="shared" si="9"/>
        <v>7394.0618499999991</v>
      </c>
    </row>
    <row r="44" spans="1:8">
      <c r="A44">
        <v>3</v>
      </c>
      <c r="B44" s="3">
        <v>43</v>
      </c>
      <c r="C44" s="7">
        <v>51395.47</v>
      </c>
      <c r="D44" s="2">
        <f t="shared" si="5"/>
        <v>616745.64</v>
      </c>
      <c r="E44" s="1">
        <f t="shared" si="6"/>
        <v>260.6701775147929</v>
      </c>
      <c r="F44" s="1">
        <f t="shared" si="7"/>
        <v>391.00526627218937</v>
      </c>
      <c r="G44" s="1">
        <f t="shared" si="8"/>
        <v>521.34035502958579</v>
      </c>
      <c r="H44" s="2">
        <f t="shared" si="9"/>
        <v>7452.3431499999997</v>
      </c>
    </row>
    <row r="45" spans="1:8">
      <c r="A45">
        <v>3</v>
      </c>
      <c r="B45" s="3">
        <v>44</v>
      </c>
      <c r="C45" s="7">
        <v>51797.25</v>
      </c>
      <c r="D45" s="2">
        <f t="shared" si="5"/>
        <v>621567</v>
      </c>
      <c r="E45" s="1">
        <f t="shared" si="6"/>
        <v>262.70794590025361</v>
      </c>
      <c r="F45" s="1">
        <f t="shared" si="7"/>
        <v>394.06191885038038</v>
      </c>
      <c r="G45" s="1">
        <f t="shared" si="8"/>
        <v>525.41589180050721</v>
      </c>
      <c r="H45" s="2">
        <f t="shared" si="9"/>
        <v>7510.6012499999997</v>
      </c>
    </row>
    <row r="46" spans="1:8">
      <c r="A46">
        <v>3</v>
      </c>
      <c r="B46" s="3">
        <v>45</v>
      </c>
      <c r="C46" s="7">
        <v>52198.91</v>
      </c>
      <c r="D46" s="2">
        <f t="shared" si="5"/>
        <v>626386.92000000004</v>
      </c>
      <c r="E46" s="1">
        <f t="shared" si="6"/>
        <v>264.74510566356724</v>
      </c>
      <c r="F46" s="1">
        <f t="shared" si="7"/>
        <v>397.11765849535084</v>
      </c>
      <c r="G46" s="1">
        <f t="shared" si="8"/>
        <v>529.49021132713449</v>
      </c>
      <c r="H46" s="2">
        <f t="shared" si="9"/>
        <v>7568.84195</v>
      </c>
    </row>
    <row r="47" spans="1:8">
      <c r="A47">
        <v>3</v>
      </c>
      <c r="B47" s="3">
        <v>46</v>
      </c>
      <c r="C47" s="7">
        <v>52600.4</v>
      </c>
      <c r="D47" s="2">
        <f t="shared" si="5"/>
        <v>631204.80000000005</v>
      </c>
      <c r="E47" s="1">
        <f t="shared" si="6"/>
        <v>266.78140321217245</v>
      </c>
      <c r="F47" s="1">
        <f t="shared" si="7"/>
        <v>400.17210481825867</v>
      </c>
      <c r="G47" s="1">
        <f t="shared" si="8"/>
        <v>533.5628064243449</v>
      </c>
      <c r="H47" s="2">
        <f t="shared" si="9"/>
        <v>7627.058</v>
      </c>
    </row>
    <row r="48" spans="1:8">
      <c r="A48">
        <v>3</v>
      </c>
      <c r="B48" s="3">
        <v>47</v>
      </c>
      <c r="C48" s="7">
        <v>53001.760000000002</v>
      </c>
      <c r="D48" s="2">
        <f t="shared" si="5"/>
        <v>636021.12</v>
      </c>
      <c r="E48" s="1">
        <f t="shared" si="6"/>
        <v>268.81704142011836</v>
      </c>
      <c r="F48" s="1">
        <f t="shared" si="7"/>
        <v>403.22556213017754</v>
      </c>
      <c r="G48" s="1">
        <f t="shared" si="8"/>
        <v>537.63408284023672</v>
      </c>
      <c r="H48" s="2">
        <f t="shared" si="9"/>
        <v>7685.2551999999996</v>
      </c>
    </row>
    <row r="49" spans="1:8">
      <c r="A49">
        <v>3</v>
      </c>
      <c r="B49" s="3">
        <v>48</v>
      </c>
      <c r="C49" s="7">
        <v>53402.99</v>
      </c>
      <c r="D49" s="2">
        <f t="shared" si="5"/>
        <v>640835.88</v>
      </c>
      <c r="E49" s="1">
        <f t="shared" si="6"/>
        <v>270.85202028740491</v>
      </c>
      <c r="F49" s="1">
        <f t="shared" si="7"/>
        <v>406.27803043110737</v>
      </c>
      <c r="G49" s="1">
        <f t="shared" si="8"/>
        <v>541.70404057480982</v>
      </c>
      <c r="H49" s="2">
        <f t="shared" si="9"/>
        <v>7743.4335499999988</v>
      </c>
    </row>
    <row r="50" spans="1:8">
      <c r="A50">
        <v>3</v>
      </c>
      <c r="B50" s="3">
        <v>49</v>
      </c>
      <c r="C50" s="7">
        <v>53804.1</v>
      </c>
      <c r="D50" s="2">
        <f t="shared" si="5"/>
        <v>645649.19999999995</v>
      </c>
      <c r="E50" s="1">
        <f t="shared" si="6"/>
        <v>272.88639053254434</v>
      </c>
      <c r="F50" s="1">
        <f t="shared" si="7"/>
        <v>409.32958579881654</v>
      </c>
      <c r="G50" s="1">
        <f t="shared" si="8"/>
        <v>545.77278106508868</v>
      </c>
      <c r="H50" s="2">
        <f t="shared" si="9"/>
        <v>7801.5944999999992</v>
      </c>
    </row>
    <row r="51" spans="1:8">
      <c r="A51">
        <v>3</v>
      </c>
      <c r="B51" s="3">
        <v>50</v>
      </c>
      <c r="C51" s="7">
        <v>54205.01</v>
      </c>
      <c r="D51" s="2">
        <f t="shared" si="5"/>
        <v>650460.12</v>
      </c>
      <c r="E51" s="1">
        <f t="shared" si="6"/>
        <v>274.91974640743871</v>
      </c>
      <c r="F51" s="1">
        <f t="shared" si="7"/>
        <v>412.37961961115809</v>
      </c>
      <c r="G51" s="1">
        <f t="shared" si="8"/>
        <v>549.83949281487742</v>
      </c>
      <c r="H51" s="2">
        <f t="shared" si="9"/>
        <v>7859.7264500000001</v>
      </c>
    </row>
    <row r="52" spans="1:8">
      <c r="A52">
        <v>3</v>
      </c>
      <c r="B52" s="3">
        <v>51</v>
      </c>
      <c r="C52" s="7">
        <v>54605.919999999998</v>
      </c>
      <c r="D52" s="2">
        <f t="shared" si="5"/>
        <v>655271.04</v>
      </c>
      <c r="E52" s="1">
        <f t="shared" si="6"/>
        <v>276.95310228233308</v>
      </c>
      <c r="F52" s="1">
        <f t="shared" si="7"/>
        <v>415.42965342349964</v>
      </c>
      <c r="G52" s="1">
        <f t="shared" si="8"/>
        <v>553.90620456466615</v>
      </c>
      <c r="H52" s="2">
        <f t="shared" si="9"/>
        <v>7917.8583999999992</v>
      </c>
    </row>
    <row r="53" spans="1:8">
      <c r="A53">
        <v>3</v>
      </c>
      <c r="B53" s="3">
        <v>52</v>
      </c>
      <c r="C53" s="7">
        <v>55006.84</v>
      </c>
      <c r="D53" s="2">
        <f t="shared" si="5"/>
        <v>660082.07999999996</v>
      </c>
      <c r="E53" s="1">
        <f t="shared" si="6"/>
        <v>278.98650887573962</v>
      </c>
      <c r="F53" s="1">
        <f t="shared" si="7"/>
        <v>418.4797633136094</v>
      </c>
      <c r="G53" s="1">
        <f t="shared" si="8"/>
        <v>557.97301775147923</v>
      </c>
      <c r="H53" s="2">
        <f t="shared" si="9"/>
        <v>7975.9917999999989</v>
      </c>
    </row>
    <row r="54" spans="1:8">
      <c r="A54">
        <v>3</v>
      </c>
      <c r="B54" s="3">
        <v>53</v>
      </c>
      <c r="C54" s="7">
        <v>55407.75</v>
      </c>
      <c r="D54" s="2">
        <f t="shared" si="5"/>
        <v>664893</v>
      </c>
      <c r="E54" s="1">
        <f t="shared" si="6"/>
        <v>281.01986475063399</v>
      </c>
      <c r="F54" s="1">
        <f t="shared" si="7"/>
        <v>421.52979712595095</v>
      </c>
      <c r="G54" s="1">
        <f t="shared" si="8"/>
        <v>562.03972950126797</v>
      </c>
      <c r="H54" s="2">
        <f t="shared" si="9"/>
        <v>8034.1237499999997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011-EBB2-48B8-8058-6030CF86FE18}">
  <dimension ref="A1:G45"/>
  <sheetViews>
    <sheetView workbookViewId="0">
      <selection activeCell="O9" sqref="O9"/>
    </sheetView>
  </sheetViews>
  <sheetFormatPr defaultRowHeight="15"/>
  <cols>
    <col min="7" max="7" width="9.140625" style="19"/>
  </cols>
  <sheetData>
    <row r="1" spans="1:7">
      <c r="A1" s="8" t="s">
        <v>0</v>
      </c>
      <c r="B1" s="9" t="s">
        <v>1</v>
      </c>
      <c r="C1" s="9" t="s">
        <v>2</v>
      </c>
      <c r="D1" s="9" t="s">
        <v>3</v>
      </c>
      <c r="E1" s="9" t="s">
        <v>11</v>
      </c>
      <c r="F1" s="9" t="s">
        <v>12</v>
      </c>
      <c r="G1" s="18" t="s">
        <v>13</v>
      </c>
    </row>
    <row r="2" spans="1:7">
      <c r="A2">
        <v>4</v>
      </c>
      <c r="B2">
        <v>16</v>
      </c>
      <c r="C2" s="7">
        <v>32966.75</v>
      </c>
      <c r="D2" s="2">
        <f>+Maskinmeistarafelagið_landi[[#This Row],[Mðr. Løn]]*0.00576923076923077</f>
        <v>190.19278846153847</v>
      </c>
      <c r="E2" s="1">
        <f>+Maskinmeistarafelagið_landi[[#This Row],[Tímaløn]]*1.5</f>
        <v>285.28918269230769</v>
      </c>
      <c r="F2" s="1">
        <f>+Maskinmeistarafelagið_landi[[#This Row],[Tímaløn]]*2</f>
        <v>380.38557692307694</v>
      </c>
      <c r="G2" s="1">
        <f>+Maskinmeistarafelagið_landi[[#This Row],[Mðr. Løn]]*0.15</f>
        <v>4945.0124999999998</v>
      </c>
    </row>
    <row r="3" spans="1:7">
      <c r="A3">
        <v>4</v>
      </c>
      <c r="B3">
        <v>17</v>
      </c>
      <c r="C3" s="7">
        <v>33543.050000000003</v>
      </c>
      <c r="D3" s="2">
        <f>+Maskinmeistarafelagið_landi[[#This Row],[Mðr. Løn]]*0.00576923076923077</f>
        <v>193.5175961538462</v>
      </c>
      <c r="E3" s="1">
        <f>+Maskinmeistarafelagið_landi[[#This Row],[Tímaløn]]*1.5</f>
        <v>290.27639423076931</v>
      </c>
      <c r="F3" s="1">
        <f>+Maskinmeistarafelagið_landi[[#This Row],[Tímaløn]]*2</f>
        <v>387.0351923076924</v>
      </c>
      <c r="G3" s="1">
        <f>+Maskinmeistarafelagið_landi[[#This Row],[Mðr. Løn]]*0.15</f>
        <v>5031.4575000000004</v>
      </c>
    </row>
    <row r="4" spans="1:7">
      <c r="A4">
        <v>4</v>
      </c>
      <c r="B4">
        <v>18</v>
      </c>
      <c r="C4" s="7">
        <v>34119.35</v>
      </c>
      <c r="D4" s="2">
        <f>+Maskinmeistarafelagið_landi[[#This Row],[Mðr. Løn]]*0.00576923076923077</f>
        <v>196.84240384615387</v>
      </c>
      <c r="E4" s="1">
        <f>+Maskinmeistarafelagið_landi[[#This Row],[Tímaløn]]*1.5</f>
        <v>295.26360576923082</v>
      </c>
      <c r="F4" s="1">
        <f>+Maskinmeistarafelagið_landi[[#This Row],[Tímaløn]]*2</f>
        <v>393.68480769230774</v>
      </c>
      <c r="G4" s="1">
        <f>+Maskinmeistarafelagið_landi[[#This Row],[Mðr. Løn]]*0.15</f>
        <v>5117.9024999999992</v>
      </c>
    </row>
    <row r="5" spans="1:7">
      <c r="A5">
        <v>4</v>
      </c>
      <c r="B5">
        <v>19</v>
      </c>
      <c r="C5" s="7">
        <v>34695.629999999997</v>
      </c>
      <c r="D5" s="2">
        <f>+Maskinmeistarafelagið_landi[[#This Row],[Mðr. Løn]]*0.00576923076923077</f>
        <v>200.16709615384619</v>
      </c>
      <c r="E5" s="1">
        <f>+Maskinmeistarafelagið_landi[[#This Row],[Tímaløn]]*1.5</f>
        <v>300.2506442307693</v>
      </c>
      <c r="F5" s="1">
        <f>+Maskinmeistarafelagið_landi[[#This Row],[Tímaløn]]*2</f>
        <v>400.33419230769238</v>
      </c>
      <c r="G5" s="1">
        <f>+Maskinmeistarafelagið_landi[[#This Row],[Mðr. Løn]]*0.15</f>
        <v>5204.3444999999992</v>
      </c>
    </row>
    <row r="6" spans="1:7">
      <c r="A6">
        <v>4</v>
      </c>
      <c r="B6">
        <v>20</v>
      </c>
      <c r="C6" s="7">
        <v>35271.93</v>
      </c>
      <c r="D6" s="2">
        <f>+Maskinmeistarafelagið_landi[[#This Row],[Mðr. Løn]]*0.00576923076923077</f>
        <v>203.49190384615389</v>
      </c>
      <c r="E6" s="1">
        <f>+Maskinmeistarafelagið_landi[[#This Row],[Tímaløn]]*1.5</f>
        <v>305.2378557692308</v>
      </c>
      <c r="F6" s="1">
        <f>+Maskinmeistarafelagið_landi[[#This Row],[Tímaløn]]*2</f>
        <v>406.98380769230778</v>
      </c>
      <c r="G6" s="1">
        <f>+Maskinmeistarafelagið_landi[[#This Row],[Mðr. Løn]]*0.15</f>
        <v>5290.7894999999999</v>
      </c>
    </row>
    <row r="7" spans="1:7">
      <c r="A7">
        <v>4</v>
      </c>
      <c r="B7">
        <v>21</v>
      </c>
      <c r="C7" s="7">
        <v>35848.239999999998</v>
      </c>
      <c r="D7" s="2">
        <f>+Maskinmeistarafelagið_landi[[#This Row],[Mðr. Løn]]*0.00576923076923077</f>
        <v>206.81676923076927</v>
      </c>
      <c r="E7" s="1">
        <f>+Maskinmeistarafelagið_landi[[#This Row],[Tímaløn]]*1.5</f>
        <v>310.22515384615389</v>
      </c>
      <c r="F7" s="1">
        <f>+Maskinmeistarafelagið_landi[[#This Row],[Tímaløn]]*2</f>
        <v>413.63353846153854</v>
      </c>
      <c r="G7" s="1">
        <f>+Maskinmeistarafelagið_landi[[#This Row],[Mðr. Løn]]*0.15</f>
        <v>5377.2359999999999</v>
      </c>
    </row>
    <row r="8" spans="1:7">
      <c r="A8">
        <v>4</v>
      </c>
      <c r="B8">
        <v>22</v>
      </c>
      <c r="C8" s="7">
        <v>36424.53</v>
      </c>
      <c r="D8" s="2">
        <f>+Maskinmeistarafelagið_landi[[#This Row],[Mðr. Løn]]*0.00576923076923077</f>
        <v>210.14151923076926</v>
      </c>
      <c r="E8" s="1">
        <f>+Maskinmeistarafelagið_landi[[#This Row],[Tímaløn]]*1.5</f>
        <v>315.21227884615388</v>
      </c>
      <c r="F8" s="1">
        <f>+Maskinmeistarafelagið_landi[[#This Row],[Tímaløn]]*2</f>
        <v>420.28303846153852</v>
      </c>
      <c r="G8" s="1">
        <f>+Maskinmeistarafelagið_landi[[#This Row],[Mðr. Løn]]*0.15</f>
        <v>5463.6794999999993</v>
      </c>
    </row>
    <row r="9" spans="1:7">
      <c r="A9">
        <v>4</v>
      </c>
      <c r="B9">
        <v>23</v>
      </c>
      <c r="C9" s="7">
        <v>37000.83</v>
      </c>
      <c r="D9" s="2">
        <f>+Maskinmeistarafelagið_landi[[#This Row],[Mðr. Løn]]*0.00576923076923077</f>
        <v>213.46632692307696</v>
      </c>
      <c r="E9" s="1">
        <f>+Maskinmeistarafelagið_landi[[#This Row],[Tímaløn]]*1.5</f>
        <v>320.19949038461544</v>
      </c>
      <c r="F9" s="1">
        <f>+Maskinmeistarafelagið_landi[[#This Row],[Tímaløn]]*2</f>
        <v>426.93265384615393</v>
      </c>
      <c r="G9" s="1">
        <f>+Maskinmeistarafelagið_landi[[#This Row],[Mðr. Løn]]*0.15</f>
        <v>5550.1244999999999</v>
      </c>
    </row>
    <row r="10" spans="1:7">
      <c r="A10">
        <v>4</v>
      </c>
      <c r="B10">
        <v>24</v>
      </c>
      <c r="C10" s="7">
        <v>37577.120000000003</v>
      </c>
      <c r="D10" s="2">
        <f>+Maskinmeistarafelagið_landi[[#This Row],[Mðr. Løn]]*0.00576923076923077</f>
        <v>216.79107692307699</v>
      </c>
      <c r="E10" s="1">
        <f>+Maskinmeistarafelagið_landi[[#This Row],[Tímaløn]]*1.5</f>
        <v>325.18661538461549</v>
      </c>
      <c r="F10" s="1">
        <f>+Maskinmeistarafelagið_landi[[#This Row],[Tímaløn]]*2</f>
        <v>433.58215384615397</v>
      </c>
      <c r="G10" s="1">
        <f>+Maskinmeistarafelagið_landi[[#This Row],[Mðr. Løn]]*0.15</f>
        <v>5636.5680000000002</v>
      </c>
    </row>
    <row r="11" spans="1:7">
      <c r="A11">
        <v>4</v>
      </c>
      <c r="B11">
        <v>25</v>
      </c>
      <c r="C11" s="7">
        <v>38153.43</v>
      </c>
      <c r="D11" s="2">
        <f>+Maskinmeistarafelagið_landi[[#This Row],[Mðr. Løn]]*0.00576923076923077</f>
        <v>220.11594230769236</v>
      </c>
      <c r="E11" s="1">
        <f>+Maskinmeistarafelagið_landi[[#This Row],[Tímaløn]]*1.5</f>
        <v>330.17391346153852</v>
      </c>
      <c r="F11" s="1">
        <f>+Maskinmeistarafelagið_landi[[#This Row],[Tímaløn]]*2</f>
        <v>440.23188461538473</v>
      </c>
      <c r="G11" s="1">
        <f>+Maskinmeistarafelagið_landi[[#This Row],[Mðr. Løn]]*0.15</f>
        <v>5723.0145000000002</v>
      </c>
    </row>
    <row r="12" spans="1:7">
      <c r="A12">
        <v>4</v>
      </c>
      <c r="B12">
        <v>26</v>
      </c>
      <c r="C12" s="7">
        <v>38729.71</v>
      </c>
      <c r="D12" s="2">
        <f>+Maskinmeistarafelagið_landi[[#This Row],[Mðr. Løn]]*0.00576923076923077</f>
        <v>223.44063461538465</v>
      </c>
      <c r="E12" s="1">
        <f>+Maskinmeistarafelagið_landi[[#This Row],[Tímaløn]]*1.5</f>
        <v>335.16095192307699</v>
      </c>
      <c r="F12" s="1">
        <f>+Maskinmeistarafelagið_landi[[#This Row],[Tímaløn]]*2</f>
        <v>446.88126923076931</v>
      </c>
      <c r="G12" s="1">
        <f>+Maskinmeistarafelagið_landi[[#This Row],[Mðr. Løn]]*0.15</f>
        <v>5809.4564999999993</v>
      </c>
    </row>
    <row r="13" spans="1:7">
      <c r="A13">
        <v>4</v>
      </c>
      <c r="B13">
        <v>27</v>
      </c>
      <c r="C13" s="7">
        <v>39306.01</v>
      </c>
      <c r="D13" s="2">
        <f>+Maskinmeistarafelagið_landi[[#This Row],[Mðr. Løn]]*0.00576923076923077</f>
        <v>226.76544230769235</v>
      </c>
      <c r="E13" s="1">
        <f>+Maskinmeistarafelagið_landi[[#This Row],[Tímaløn]]*1.5</f>
        <v>340.1481634615385</v>
      </c>
      <c r="F13" s="1">
        <f>+Maskinmeistarafelagið_landi[[#This Row],[Tímaløn]]*2</f>
        <v>453.53088461538471</v>
      </c>
      <c r="G13" s="1">
        <f>+Maskinmeistarafelagið_landi[[#This Row],[Mðr. Løn]]*0.15</f>
        <v>5895.9014999999999</v>
      </c>
    </row>
    <row r="14" spans="1:7">
      <c r="A14">
        <v>4</v>
      </c>
      <c r="B14">
        <v>28</v>
      </c>
      <c r="C14" s="7">
        <v>39882.31</v>
      </c>
      <c r="D14" s="2">
        <f>+Maskinmeistarafelagið_landi[[#This Row],[Mðr. Løn]]*0.00576923076923077</f>
        <v>230.09025000000003</v>
      </c>
      <c r="E14" s="1">
        <f>+Maskinmeistarafelagið_landi[[#This Row],[Tímaløn]]*1.5</f>
        <v>345.13537500000007</v>
      </c>
      <c r="F14" s="1">
        <f>+Maskinmeistarafelagið_landi[[#This Row],[Tímaløn]]*2</f>
        <v>460.18050000000005</v>
      </c>
      <c r="G14" s="1">
        <f>+Maskinmeistarafelagið_landi[[#This Row],[Mðr. Løn]]*0.15</f>
        <v>5982.3464999999997</v>
      </c>
    </row>
    <row r="15" spans="1:7">
      <c r="A15">
        <v>4</v>
      </c>
      <c r="B15">
        <v>29</v>
      </c>
      <c r="C15" s="7">
        <v>40458.61</v>
      </c>
      <c r="D15" s="2">
        <f>+Maskinmeistarafelagið_landi[[#This Row],[Mðr. Løn]]*0.00576923076923077</f>
        <v>233.41505769230776</v>
      </c>
      <c r="E15" s="1">
        <f>+Maskinmeistarafelagið_landi[[#This Row],[Tímaløn]]*1.5</f>
        <v>350.12258653846163</v>
      </c>
      <c r="F15" s="1">
        <f>+Maskinmeistarafelagið_landi[[#This Row],[Tímaløn]]*2</f>
        <v>466.83011538461551</v>
      </c>
      <c r="G15" s="1">
        <f>+Maskinmeistarafelagið_landi[[#This Row],[Mðr. Løn]]*0.15</f>
        <v>6068.7915000000003</v>
      </c>
    </row>
    <row r="16" spans="1:7">
      <c r="A16">
        <v>4</v>
      </c>
      <c r="B16">
        <v>30</v>
      </c>
      <c r="C16" s="7">
        <v>41034.910000000003</v>
      </c>
      <c r="D16" s="2">
        <f>+Maskinmeistarafelagið_landi[[#This Row],[Mðr. Løn]]*0.00576923076923077</f>
        <v>236.73986538461546</v>
      </c>
      <c r="E16" s="1">
        <f>+Maskinmeistarafelagið_landi[[#This Row],[Tímaløn]]*1.5</f>
        <v>355.1097980769232</v>
      </c>
      <c r="F16" s="1">
        <f>+Maskinmeistarafelagið_landi[[#This Row],[Tímaløn]]*2</f>
        <v>473.47973076923091</v>
      </c>
      <c r="G16" s="1">
        <f>+Maskinmeistarafelagið_landi[[#This Row],[Mðr. Løn]]*0.15</f>
        <v>6155.2365</v>
      </c>
    </row>
    <row r="17" spans="1:7">
      <c r="A17">
        <v>4</v>
      </c>
      <c r="B17">
        <v>31</v>
      </c>
      <c r="C17" s="7">
        <v>41611.199999999997</v>
      </c>
      <c r="D17" s="2">
        <f>+Maskinmeistarafelagið_landi[[#This Row],[Mðr. Løn]]*0.00576923076923077</f>
        <v>240.06461538461542</v>
      </c>
      <c r="E17" s="1">
        <f>+Maskinmeistarafelagið_landi[[#This Row],[Tímaløn]]*1.5</f>
        <v>360.09692307692313</v>
      </c>
      <c r="F17" s="1">
        <f>+Maskinmeistarafelagið_landi[[#This Row],[Tímaløn]]*2</f>
        <v>480.12923076923084</v>
      </c>
      <c r="G17" s="1">
        <f>+Maskinmeistarafelagið_landi[[#This Row],[Mðr. Løn]]*0.15</f>
        <v>6241.6799999999994</v>
      </c>
    </row>
    <row r="18" spans="1:7">
      <c r="A18">
        <v>4</v>
      </c>
      <c r="B18">
        <v>32</v>
      </c>
      <c r="C18" s="7">
        <v>42187.51</v>
      </c>
      <c r="D18" s="2">
        <f>+Maskinmeistarafelagið_landi[[#This Row],[Mðr. Løn]]*0.00576923076923077</f>
        <v>243.38948076923083</v>
      </c>
      <c r="E18" s="1">
        <f>+Maskinmeistarafelagið_landi[[#This Row],[Tímaløn]]*1.5</f>
        <v>365.08422115384622</v>
      </c>
      <c r="F18" s="1">
        <f>+Maskinmeistarafelagið_landi[[#This Row],[Tímaløn]]*2</f>
        <v>486.77896153846166</v>
      </c>
      <c r="G18" s="1">
        <f>+Maskinmeistarafelagið_landi[[#This Row],[Mðr. Løn]]*0.15</f>
        <v>6328.1265000000003</v>
      </c>
    </row>
    <row r="19" spans="1:7">
      <c r="A19">
        <v>4</v>
      </c>
      <c r="B19">
        <v>33</v>
      </c>
      <c r="C19" s="7">
        <v>42763.8</v>
      </c>
      <c r="D19" s="2">
        <f>+Maskinmeistarafelagið_landi[[#This Row],[Mðr. Løn]]*0.00576923076923077</f>
        <v>246.71423076923082</v>
      </c>
      <c r="E19" s="1">
        <f>+Maskinmeistarafelagið_landi[[#This Row],[Tímaløn]]*1.5</f>
        <v>370.07134615384621</v>
      </c>
      <c r="F19" s="1">
        <f>+Maskinmeistarafelagið_landi[[#This Row],[Tímaløn]]*2</f>
        <v>493.42846153846165</v>
      </c>
      <c r="G19" s="1">
        <f>+Maskinmeistarafelagið_landi[[#This Row],[Mðr. Løn]]*0.15</f>
        <v>6414.5700000000006</v>
      </c>
    </row>
    <row r="20" spans="1:7">
      <c r="A20">
        <v>4</v>
      </c>
      <c r="B20">
        <v>34</v>
      </c>
      <c r="C20" s="7">
        <v>43340.09</v>
      </c>
      <c r="D20" s="2">
        <f>+Maskinmeistarafelagið_landi[[#This Row],[Mðr. Løn]]*0.00576923076923077</f>
        <v>250.03898076923079</v>
      </c>
      <c r="E20" s="1">
        <f>+Maskinmeistarafelagið_landi[[#This Row],[Tímaløn]]*1.5</f>
        <v>375.0584711538462</v>
      </c>
      <c r="F20" s="1">
        <f>+Maskinmeistarafelagið_landi[[#This Row],[Tímaløn]]*2</f>
        <v>500.07796153846158</v>
      </c>
      <c r="G20" s="1">
        <f>+Maskinmeistarafelagið_landi[[#This Row],[Mðr. Løn]]*0.15</f>
        <v>6501.0134999999991</v>
      </c>
    </row>
    <row r="21" spans="1:7">
      <c r="A21">
        <v>4</v>
      </c>
      <c r="B21">
        <v>35</v>
      </c>
      <c r="C21" s="7">
        <v>43916.39</v>
      </c>
      <c r="D21" s="2">
        <f>+Maskinmeistarafelagið_landi[[#This Row],[Mðr. Løn]]*0.00576923076923077</f>
        <v>253.36378846153852</v>
      </c>
      <c r="E21" s="1">
        <f>+Maskinmeistarafelagið_landi[[#This Row],[Tímaløn]]*1.5</f>
        <v>380.04568269230776</v>
      </c>
      <c r="F21" s="1">
        <f>+Maskinmeistarafelagið_landi[[#This Row],[Tímaløn]]*2</f>
        <v>506.72757692307704</v>
      </c>
      <c r="G21" s="1">
        <f>+Maskinmeistarafelagið_landi[[#This Row],[Mðr. Løn]]*0.15</f>
        <v>6587.4584999999997</v>
      </c>
    </row>
    <row r="22" spans="1:7">
      <c r="A22">
        <v>4</v>
      </c>
      <c r="B22">
        <v>36</v>
      </c>
      <c r="C22" s="7">
        <v>44492.69</v>
      </c>
      <c r="D22" s="2">
        <f>+Maskinmeistarafelagið_landi[[#This Row],[Mðr. Løn]]*0.00576923076923077</f>
        <v>256.68859615384622</v>
      </c>
      <c r="E22" s="1">
        <f>+Maskinmeistarafelagið_landi[[#This Row],[Tímaløn]]*1.5</f>
        <v>385.03289423076933</v>
      </c>
      <c r="F22" s="1">
        <f>+Maskinmeistarafelagið_landi[[#This Row],[Tímaløn]]*2</f>
        <v>513.37719230769244</v>
      </c>
      <c r="G22" s="1">
        <f>+Maskinmeistarafelagið_landi[[#This Row],[Mðr. Løn]]*0.15</f>
        <v>6673.9035000000003</v>
      </c>
    </row>
    <row r="23" spans="1:7">
      <c r="A23">
        <v>4</v>
      </c>
      <c r="B23">
        <v>37</v>
      </c>
      <c r="C23" s="7">
        <v>45068.98</v>
      </c>
      <c r="D23" s="2">
        <f>+Maskinmeistarafelagið_landi[[#This Row],[Mðr. Løn]]*0.00576923076923077</f>
        <v>260.01334615384621</v>
      </c>
      <c r="E23" s="1">
        <f>+Maskinmeistarafelagið_landi[[#This Row],[Tímaløn]]*1.5</f>
        <v>390.02001923076932</v>
      </c>
      <c r="F23" s="1">
        <f>+Maskinmeistarafelagið_landi[[#This Row],[Tímaløn]]*2</f>
        <v>520.02669230769243</v>
      </c>
      <c r="G23" s="1">
        <f>+Maskinmeistarafelagið_landi[[#This Row],[Mðr. Løn]]*0.15</f>
        <v>6760.3470000000007</v>
      </c>
    </row>
    <row r="24" spans="1:7">
      <c r="A24">
        <v>4</v>
      </c>
      <c r="B24">
        <v>38</v>
      </c>
      <c r="C24" s="7">
        <v>45645.279999999999</v>
      </c>
      <c r="D24" s="2">
        <f>+Maskinmeistarafelagið_landi[[#This Row],[Mðr. Løn]]*0.00576923076923077</f>
        <v>263.33815384615389</v>
      </c>
      <c r="E24" s="1">
        <f>+Maskinmeistarafelagið_landi[[#This Row],[Tímaløn]]*1.5</f>
        <v>395.00723076923083</v>
      </c>
      <c r="F24" s="1">
        <f>+Maskinmeistarafelagið_landi[[#This Row],[Tímaløn]]*2</f>
        <v>526.67630769230777</v>
      </c>
      <c r="G24" s="1">
        <f>+Maskinmeistarafelagið_landi[[#This Row],[Mðr. Løn]]*0.15</f>
        <v>6846.7919999999995</v>
      </c>
    </row>
    <row r="25" spans="1:7">
      <c r="A25">
        <v>4</v>
      </c>
      <c r="B25">
        <v>39</v>
      </c>
      <c r="C25" s="7">
        <v>46221.59</v>
      </c>
      <c r="D25" s="2">
        <f>+Maskinmeistarafelagið_landi[[#This Row],[Mðr. Løn]]*0.00576923076923077</f>
        <v>266.66301923076929</v>
      </c>
      <c r="E25" s="1">
        <f>+Maskinmeistarafelagið_landi[[#This Row],[Tímaløn]]*1.5</f>
        <v>399.99452884615391</v>
      </c>
      <c r="F25" s="1">
        <f>+Maskinmeistarafelagið_landi[[#This Row],[Tímaløn]]*2</f>
        <v>533.32603846153859</v>
      </c>
      <c r="G25" s="1">
        <f>+Maskinmeistarafelagið_landi[[#This Row],[Mðr. Løn]]*0.15</f>
        <v>6933.2384999999995</v>
      </c>
    </row>
    <row r="26" spans="1:7">
      <c r="A26">
        <v>4</v>
      </c>
      <c r="B26">
        <v>40</v>
      </c>
      <c r="C26" s="7">
        <v>46797.88</v>
      </c>
      <c r="D26" s="2">
        <f>+Maskinmeistarafelagið_landi[[#This Row],[Mðr. Løn]]*0.00576923076923077</f>
        <v>269.98776923076929</v>
      </c>
      <c r="E26" s="1">
        <f>+Maskinmeistarafelagið_landi[[#This Row],[Tímaløn]]*1.5</f>
        <v>404.9816538461539</v>
      </c>
      <c r="F26" s="1">
        <f>+Maskinmeistarafelagið_landi[[#This Row],[Tímaløn]]*2</f>
        <v>539.97553846153858</v>
      </c>
      <c r="G26" s="1">
        <f>+Maskinmeistarafelagið_landi[[#This Row],[Mðr. Løn]]*0.15</f>
        <v>7019.6819999999998</v>
      </c>
    </row>
    <row r="27" spans="1:7">
      <c r="A27">
        <v>4</v>
      </c>
      <c r="B27">
        <v>41</v>
      </c>
      <c r="C27" s="7">
        <v>47374.18</v>
      </c>
      <c r="D27" s="2">
        <f>+Maskinmeistarafelagið_landi[[#This Row],[Mðr. Løn]]*0.00576923076923077</f>
        <v>273.31257692307696</v>
      </c>
      <c r="E27" s="1">
        <f>+Maskinmeistarafelagið_landi[[#This Row],[Tímaløn]]*1.5</f>
        <v>409.96886538461547</v>
      </c>
      <c r="F27" s="1">
        <f>+Maskinmeistarafelagið_landi[[#This Row],[Tímaløn]]*2</f>
        <v>546.62515384615392</v>
      </c>
      <c r="G27" s="1">
        <f>+Maskinmeistarafelagið_landi[[#This Row],[Mðr. Løn]]*0.15</f>
        <v>7106.1269999999995</v>
      </c>
    </row>
    <row r="28" spans="1:7">
      <c r="A28">
        <v>4</v>
      </c>
      <c r="B28">
        <v>42</v>
      </c>
      <c r="C28" s="7">
        <v>47950.46</v>
      </c>
      <c r="D28" s="2">
        <f>+Maskinmeistarafelagið_landi[[#This Row],[Mðr. Løn]]*0.00576923076923077</f>
        <v>276.63726923076928</v>
      </c>
      <c r="E28" s="1">
        <f>+Maskinmeistarafelagið_landi[[#This Row],[Tímaløn]]*1.5</f>
        <v>414.95590384615389</v>
      </c>
      <c r="F28" s="1">
        <f>+Maskinmeistarafelagið_landi[[#This Row],[Tímaløn]]*2</f>
        <v>553.27453846153855</v>
      </c>
      <c r="G28" s="1">
        <f>+Maskinmeistarafelagið_landi[[#This Row],[Mðr. Løn]]*0.15</f>
        <v>7192.5689999999995</v>
      </c>
    </row>
    <row r="29" spans="1:7">
      <c r="A29">
        <v>4</v>
      </c>
      <c r="B29">
        <v>43</v>
      </c>
      <c r="C29" s="7">
        <v>48526.77</v>
      </c>
      <c r="D29" s="2">
        <f>+Maskinmeistarafelagið_landi[[#This Row],[Mðr. Løn]]*0.00576923076923077</f>
        <v>279.96213461538463</v>
      </c>
      <c r="E29" s="1">
        <f>+Maskinmeistarafelagið_landi[[#This Row],[Tímaløn]]*1.5</f>
        <v>419.94320192307691</v>
      </c>
      <c r="F29" s="1">
        <f>+Maskinmeistarafelagið_landi[[#This Row],[Tímaløn]]*2</f>
        <v>559.92426923076926</v>
      </c>
      <c r="G29" s="1">
        <f>+Maskinmeistarafelagið_landi[[#This Row],[Mðr. Løn]]*0.15</f>
        <v>7279.0154999999995</v>
      </c>
    </row>
    <row r="30" spans="1:7">
      <c r="A30">
        <v>4</v>
      </c>
      <c r="B30">
        <v>44</v>
      </c>
      <c r="C30" s="7">
        <v>49103.06</v>
      </c>
      <c r="D30" s="2">
        <f>+Maskinmeistarafelagið_landi[[#This Row],[Mðr. Løn]]*0.00576923076923077</f>
        <v>283.28688461538468</v>
      </c>
      <c r="E30" s="1">
        <f>+Maskinmeistarafelagið_landi[[#This Row],[Tímaløn]]*1.5</f>
        <v>424.93032692307702</v>
      </c>
      <c r="F30" s="1">
        <f>+Maskinmeistarafelagið_landi[[#This Row],[Tímaløn]]*2</f>
        <v>566.57376923076936</v>
      </c>
      <c r="G30" s="1">
        <f>+Maskinmeistarafelagið_landi[[#This Row],[Mðr. Løn]]*0.15</f>
        <v>7365.4589999999998</v>
      </c>
    </row>
    <row r="31" spans="1:7">
      <c r="A31">
        <v>4</v>
      </c>
      <c r="B31">
        <v>45</v>
      </c>
      <c r="C31" s="7">
        <v>49679.360000000001</v>
      </c>
      <c r="D31" s="2">
        <f>+Maskinmeistarafelagið_landi[[#This Row],[Mðr. Løn]]*0.00576923076923077</f>
        <v>286.61169230769235</v>
      </c>
      <c r="E31" s="1">
        <f>+Maskinmeistarafelagið_landi[[#This Row],[Tímaløn]]*1.5</f>
        <v>429.91753846153853</v>
      </c>
      <c r="F31" s="1">
        <f>+Maskinmeistarafelagið_landi[[#This Row],[Tímaløn]]*2</f>
        <v>573.2233846153847</v>
      </c>
      <c r="G31" s="1">
        <f>+Maskinmeistarafelagið_landi[[#This Row],[Mðr. Løn]]*0.15</f>
        <v>7451.9039999999995</v>
      </c>
    </row>
    <row r="32" spans="1:7">
      <c r="A32">
        <v>4</v>
      </c>
      <c r="B32">
        <v>46</v>
      </c>
      <c r="C32" s="7">
        <v>50255.66</v>
      </c>
      <c r="D32" s="2">
        <f>+Maskinmeistarafelagið_landi[[#This Row],[Mðr. Løn]]*0.00576923076923077</f>
        <v>289.93650000000008</v>
      </c>
      <c r="E32" s="1">
        <f>+Maskinmeistarafelagið_landi[[#This Row],[Tímaløn]]*1.5</f>
        <v>434.90475000000015</v>
      </c>
      <c r="F32" s="1">
        <f>+Maskinmeistarafelagið_landi[[#This Row],[Tímaløn]]*2</f>
        <v>579.87300000000016</v>
      </c>
      <c r="G32" s="1">
        <f>+Maskinmeistarafelagið_landi[[#This Row],[Mðr. Løn]]*0.15</f>
        <v>7538.3490000000002</v>
      </c>
    </row>
    <row r="33" spans="1:7">
      <c r="A33">
        <v>4</v>
      </c>
      <c r="B33">
        <v>47</v>
      </c>
      <c r="C33" s="7">
        <v>50831.96</v>
      </c>
      <c r="D33" s="2">
        <f>+Maskinmeistarafelagið_landi[[#This Row],[Mðr. Løn]]*0.00576923076923077</f>
        <v>293.26130769230775</v>
      </c>
      <c r="E33" s="1">
        <f>+Maskinmeistarafelagið_landi[[#This Row],[Tímaløn]]*1.5</f>
        <v>439.8919615384616</v>
      </c>
      <c r="F33" s="1">
        <f>+Maskinmeistarafelagið_landi[[#This Row],[Tímaløn]]*2</f>
        <v>586.52261538461551</v>
      </c>
      <c r="G33" s="1">
        <f>+Maskinmeistarafelagið_landi[[#This Row],[Mðr. Løn]]*0.15</f>
        <v>7624.7939999999999</v>
      </c>
    </row>
    <row r="34" spans="1:7">
      <c r="A34">
        <v>4</v>
      </c>
      <c r="B34">
        <v>48</v>
      </c>
      <c r="C34" s="7">
        <v>51408.26</v>
      </c>
      <c r="D34" s="2">
        <f>+Maskinmeistarafelagið_landi[[#This Row],[Mðr. Løn]]*0.00576923076923077</f>
        <v>296.58611538461548</v>
      </c>
      <c r="E34" s="1">
        <f>+Maskinmeistarafelagið_landi[[#This Row],[Tímaløn]]*1.5</f>
        <v>444.87917307692322</v>
      </c>
      <c r="F34" s="1">
        <f>+Maskinmeistarafelagið_landi[[#This Row],[Tímaløn]]*2</f>
        <v>593.17223076923096</v>
      </c>
      <c r="G34" s="1">
        <f>+Maskinmeistarafelagið_landi[[#This Row],[Mðr. Løn]]*0.15</f>
        <v>7711.2389999999996</v>
      </c>
    </row>
    <row r="35" spans="1:7">
      <c r="A35">
        <v>4</v>
      </c>
      <c r="B35">
        <v>49</v>
      </c>
      <c r="C35" s="7">
        <v>51984.55</v>
      </c>
      <c r="D35" s="2">
        <f>+Maskinmeistarafelagið_landi[[#This Row],[Mðr. Løn]]*0.00576923076923077</f>
        <v>299.91086538461548</v>
      </c>
      <c r="E35" s="1">
        <f>+Maskinmeistarafelagið_landi[[#This Row],[Tímaløn]]*1.5</f>
        <v>449.86629807692321</v>
      </c>
      <c r="F35" s="1">
        <f>+Maskinmeistarafelagið_landi[[#This Row],[Tímaløn]]*2</f>
        <v>599.82173076923095</v>
      </c>
      <c r="G35" s="1">
        <f>+Maskinmeistarafelagið_landi[[#This Row],[Mðr. Løn]]*0.15</f>
        <v>7797.6824999999999</v>
      </c>
    </row>
    <row r="36" spans="1:7">
      <c r="A36">
        <v>4</v>
      </c>
      <c r="B36">
        <v>50</v>
      </c>
      <c r="C36" s="7">
        <v>52560.85</v>
      </c>
      <c r="D36" s="2">
        <f>+Maskinmeistarafelagið_landi[[#This Row],[Mðr. Løn]]*0.00576923076923077</f>
        <v>303.23567307692315</v>
      </c>
      <c r="E36" s="1">
        <f>+Maskinmeistarafelagið_landi[[#This Row],[Tímaløn]]*1.5</f>
        <v>454.85350961538472</v>
      </c>
      <c r="F36" s="1">
        <f>+Maskinmeistarafelagið_landi[[#This Row],[Tímaløn]]*2</f>
        <v>606.4713461538463</v>
      </c>
      <c r="G36" s="1">
        <f>+Maskinmeistarafelagið_landi[[#This Row],[Mðr. Løn]]*0.15</f>
        <v>7884.1274999999996</v>
      </c>
    </row>
    <row r="37" spans="1:7">
      <c r="A37">
        <v>4</v>
      </c>
      <c r="B37">
        <v>51</v>
      </c>
      <c r="C37" s="7">
        <v>53137.14</v>
      </c>
      <c r="D37" s="2">
        <f>+Maskinmeistarafelagið_landi[[#This Row],[Mðr. Løn]]*0.00576923076923077</f>
        <v>306.56042307692314</v>
      </c>
      <c r="E37" s="1">
        <f>+Maskinmeistarafelagið_landi[[#This Row],[Tímaløn]]*1.5</f>
        <v>459.84063461538472</v>
      </c>
      <c r="F37" s="1">
        <f>+Maskinmeistarafelagið_landi[[#This Row],[Tímaløn]]*2</f>
        <v>613.12084615384629</v>
      </c>
      <c r="G37" s="1">
        <f>+Maskinmeistarafelagið_landi[[#This Row],[Mðr. Løn]]*0.15</f>
        <v>7970.5709999999999</v>
      </c>
    </row>
    <row r="38" spans="1:7">
      <c r="A38">
        <v>4</v>
      </c>
      <c r="B38">
        <v>52</v>
      </c>
      <c r="C38" s="7">
        <v>53713.440000000002</v>
      </c>
      <c r="D38" s="2">
        <f>+Maskinmeistarafelagið_landi[[#This Row],[Mðr. Løn]]*0.00576923076923077</f>
        <v>309.88523076923087</v>
      </c>
      <c r="E38" s="1">
        <f>+Maskinmeistarafelagið_landi[[#This Row],[Tímaløn]]*1.5</f>
        <v>464.82784615384628</v>
      </c>
      <c r="F38" s="1">
        <f>+Maskinmeistarafelagið_landi[[#This Row],[Tímaløn]]*2</f>
        <v>619.77046153846175</v>
      </c>
      <c r="G38" s="1">
        <f>+Maskinmeistarafelagið_landi[[#This Row],[Mðr. Løn]]*0.15</f>
        <v>8057.0159999999996</v>
      </c>
    </row>
    <row r="39" spans="1:7">
      <c r="A39">
        <v>4</v>
      </c>
      <c r="B39">
        <v>53</v>
      </c>
      <c r="C39" s="7">
        <v>54289.74</v>
      </c>
      <c r="D39" s="2">
        <f>+Maskinmeistarafelagið_landi[[#This Row],[Mðr. Løn]]*0.00576923076923077</f>
        <v>313.21003846153849</v>
      </c>
      <c r="E39" s="1">
        <f>+Maskinmeistarafelagið_landi[[#This Row],[Tímaløn]]*1.5</f>
        <v>469.81505769230773</v>
      </c>
      <c r="F39" s="1">
        <f>+Maskinmeistarafelagið_landi[[#This Row],[Tímaløn]]*2</f>
        <v>626.42007692307698</v>
      </c>
      <c r="G39" s="1">
        <f>+Maskinmeistarafelagið_landi[[#This Row],[Mðr. Løn]]*0.15</f>
        <v>8143.4609999999993</v>
      </c>
    </row>
    <row r="40" spans="1:7">
      <c r="A40">
        <v>4</v>
      </c>
      <c r="B40">
        <v>54</v>
      </c>
      <c r="C40" s="7">
        <v>54866.04</v>
      </c>
      <c r="D40" s="2">
        <f>+Maskinmeistarafelagið_landi[[#This Row],[Mðr. Løn]]*0.00576923076923077</f>
        <v>316.53484615384622</v>
      </c>
      <c r="E40" s="1">
        <f>+Maskinmeistarafelagið_landi[[#This Row],[Tímaløn]]*1.5</f>
        <v>474.8022692307693</v>
      </c>
      <c r="F40" s="1">
        <f>+Maskinmeistarafelagið_landi[[#This Row],[Tímaløn]]*2</f>
        <v>633.06969230769243</v>
      </c>
      <c r="G40" s="1">
        <f>+Maskinmeistarafelagið_landi[[#This Row],[Mðr. Løn]]*0.15</f>
        <v>8229.905999999999</v>
      </c>
    </row>
    <row r="41" spans="1:7">
      <c r="A41">
        <v>4</v>
      </c>
      <c r="B41">
        <v>55</v>
      </c>
      <c r="C41" s="7">
        <v>55442.33</v>
      </c>
      <c r="D41" s="2">
        <f>+Maskinmeistarafelagið_landi[[#This Row],[Mðr. Løn]]*0.00576923076923077</f>
        <v>319.85959615384621</v>
      </c>
      <c r="E41" s="1">
        <f>+Maskinmeistarafelagið_landi[[#This Row],[Tímaløn]]*1.5</f>
        <v>479.78939423076929</v>
      </c>
      <c r="F41" s="1">
        <f>+Maskinmeistarafelagið_landi[[#This Row],[Tímaløn]]*2</f>
        <v>639.71919230769242</v>
      </c>
      <c r="G41" s="1">
        <f>+Maskinmeistarafelagið_landi[[#This Row],[Mðr. Løn]]*0.15</f>
        <v>8316.3495000000003</v>
      </c>
    </row>
    <row r="42" spans="1:7">
      <c r="A42">
        <v>4</v>
      </c>
      <c r="B42">
        <v>56</v>
      </c>
      <c r="C42" s="7">
        <v>56018.63</v>
      </c>
      <c r="D42" s="2">
        <f>+Maskinmeistarafelagið_landi[[#This Row],[Mðr. Løn]]*0.00576923076923077</f>
        <v>323.18440384615388</v>
      </c>
      <c r="E42" s="1">
        <f>+Maskinmeistarafelagið_landi[[#This Row],[Tímaløn]]*1.5</f>
        <v>484.77660576923086</v>
      </c>
      <c r="F42" s="1">
        <f>+Maskinmeistarafelagið_landi[[#This Row],[Tímaløn]]*2</f>
        <v>646.36880769230777</v>
      </c>
      <c r="G42" s="1">
        <f>+Maskinmeistarafelagið_landi[[#This Row],[Mðr. Løn]]*0.15</f>
        <v>8402.7945</v>
      </c>
    </row>
    <row r="43" spans="1:7">
      <c r="A43">
        <v>4</v>
      </c>
      <c r="B43">
        <v>57</v>
      </c>
      <c r="C43" s="7">
        <v>56594.94</v>
      </c>
      <c r="D43" s="2">
        <f>+Maskinmeistarafelagið_landi[[#This Row],[Mðr. Løn]]*0.00576923076923077</f>
        <v>326.50926923076929</v>
      </c>
      <c r="E43" s="1">
        <f>+Maskinmeistarafelagið_landi[[#This Row],[Tímaløn]]*1.5</f>
        <v>489.76390384615394</v>
      </c>
      <c r="F43" s="1">
        <f>+Maskinmeistarafelagið_landi[[#This Row],[Tímaløn]]*2</f>
        <v>653.01853846153858</v>
      </c>
      <c r="G43" s="1">
        <f>+Maskinmeistarafelagið_landi[[#This Row],[Mðr. Løn]]*0.15</f>
        <v>8489.241</v>
      </c>
    </row>
    <row r="44" spans="1:7">
      <c r="A44">
        <v>4</v>
      </c>
      <c r="B44">
        <v>58</v>
      </c>
      <c r="C44" s="7">
        <v>50461.29</v>
      </c>
      <c r="D44" s="2">
        <f>+Maskinmeistarafelagið_landi[[#This Row],[Mðr. Løn]]*0.00576923076923077</f>
        <v>291.12282692307701</v>
      </c>
      <c r="E44" s="1">
        <f>+Maskinmeistarafelagið_landi[[#This Row],[Tímaløn]]*1.5</f>
        <v>436.68424038461552</v>
      </c>
      <c r="F44" s="1">
        <f>+Maskinmeistarafelagið_landi[[#This Row],[Tímaløn]]*2</f>
        <v>582.24565384615403</v>
      </c>
      <c r="G44" s="1">
        <f>+Maskinmeistarafelagið_landi[[#This Row],[Mðr. Løn]]*0.15</f>
        <v>7569.1934999999994</v>
      </c>
    </row>
    <row r="45" spans="1:7">
      <c r="A45">
        <v>4</v>
      </c>
      <c r="B45">
        <v>59</v>
      </c>
      <c r="C45" s="7">
        <v>50969.95</v>
      </c>
      <c r="D45" s="2">
        <f>+Maskinmeistarafelagið_landi[[#This Row],[Mðr. Løn]]*0.00576923076923077</f>
        <v>294.05740384615387</v>
      </c>
      <c r="E45" s="1">
        <f>+Maskinmeistarafelagið_landi[[#This Row],[Tímaløn]]*1.5</f>
        <v>441.08610576923081</v>
      </c>
      <c r="F45" s="1">
        <f>+Maskinmeistarafelagið_landi[[#This Row],[Tímaløn]]*2</f>
        <v>588.11480769230775</v>
      </c>
      <c r="G45" s="1">
        <f>+Maskinmeistarafelagið_landi[[#This Row],[Mðr. Løn]]*0.15</f>
        <v>7645.4924999999994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23CA-5F00-47C0-8704-22159EB62114}">
  <dimension ref="A1:J6"/>
  <sheetViews>
    <sheetView workbookViewId="0">
      <selection activeCell="I7" sqref="I7"/>
    </sheetView>
  </sheetViews>
  <sheetFormatPr defaultRowHeight="15"/>
  <cols>
    <col min="1" max="1" width="10.85546875" bestFit="1" customWidth="1"/>
    <col min="2" max="2" width="6.5703125" bestFit="1" customWidth="1"/>
    <col min="3" max="3" width="11.140625" bestFit="1" customWidth="1"/>
    <col min="4" max="4" width="10.42578125" bestFit="1" customWidth="1"/>
    <col min="5" max="6" width="8" bestFit="1" customWidth="1"/>
    <col min="7" max="7" width="12.140625" bestFit="1" customWidth="1"/>
    <col min="8" max="8" width="23.28515625" bestFit="1" customWidth="1"/>
  </cols>
  <sheetData>
    <row r="1" spans="1:10">
      <c r="A1" t="s">
        <v>0</v>
      </c>
      <c r="B1" s="6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16</v>
      </c>
      <c r="H1" s="5" t="s">
        <v>17</v>
      </c>
    </row>
    <row r="2" spans="1:10">
      <c r="A2">
        <v>5</v>
      </c>
      <c r="B2" s="10">
        <v>1</v>
      </c>
      <c r="C2" s="7">
        <f>D2*173.33</f>
        <v>29535.432000000004</v>
      </c>
      <c r="D2" s="2">
        <v>170.4</v>
      </c>
      <c r="E2" s="1">
        <f>+D2*1.35</f>
        <v>230.04000000000002</v>
      </c>
      <c r="F2" s="1">
        <f>+D2*1.6</f>
        <v>272.64000000000004</v>
      </c>
      <c r="G2" s="1">
        <f>+D2*1.65</f>
        <v>281.15999999999997</v>
      </c>
      <c r="H2" s="2">
        <f>+D2*2</f>
        <v>340.8</v>
      </c>
      <c r="J2" t="s">
        <v>18</v>
      </c>
    </row>
    <row r="3" spans="1:10">
      <c r="A3">
        <v>5</v>
      </c>
      <c r="B3" s="10">
        <v>2</v>
      </c>
      <c r="C3" s="7">
        <f>+Føroya_arbeiðarafelag[[#This Row],[Tímaløn]]*173.33</f>
        <v>30575.412000000004</v>
      </c>
      <c r="D3" s="2">
        <v>176.4</v>
      </c>
      <c r="E3" s="1">
        <f t="shared" ref="E3:E6" si="0">+D3*1.35</f>
        <v>238.14000000000001</v>
      </c>
      <c r="F3" s="1">
        <f t="shared" ref="F3:F6" si="1">+D3*1.6</f>
        <v>282.24</v>
      </c>
      <c r="G3" s="1">
        <f t="shared" ref="G3:G6" si="2">+D3*1.65</f>
        <v>291.06</v>
      </c>
      <c r="H3" s="2">
        <f t="shared" ref="H3:H6" si="3">+D3*2</f>
        <v>352.8</v>
      </c>
    </row>
    <row r="4" spans="1:10">
      <c r="A4">
        <v>5</v>
      </c>
      <c r="B4" s="10">
        <v>3</v>
      </c>
      <c r="C4" s="7">
        <f>+Føroya_arbeiðarafelag[[#This Row],[Tímaløn]]*173.33</f>
        <v>30698.476300000006</v>
      </c>
      <c r="D4" s="2">
        <v>177.11</v>
      </c>
      <c r="E4" s="1">
        <f t="shared" si="0"/>
        <v>239.09850000000003</v>
      </c>
      <c r="F4" s="1">
        <f t="shared" si="1"/>
        <v>283.37600000000003</v>
      </c>
      <c r="G4" s="1">
        <f t="shared" si="2"/>
        <v>292.23149999999998</v>
      </c>
      <c r="H4" s="2">
        <f t="shared" si="3"/>
        <v>354.22</v>
      </c>
    </row>
    <row r="5" spans="1:10">
      <c r="A5">
        <v>5</v>
      </c>
      <c r="B5" s="10">
        <v>4</v>
      </c>
      <c r="C5" s="7">
        <f>+Føroya_arbeiðarafelag[[#This Row],[Tímaløn]]*214.93</f>
        <v>38066.252300000007</v>
      </c>
      <c r="D5" s="2">
        <v>177.11</v>
      </c>
      <c r="E5" s="1">
        <f t="shared" si="0"/>
        <v>239.09850000000003</v>
      </c>
      <c r="F5" s="1">
        <f t="shared" si="1"/>
        <v>283.37600000000003</v>
      </c>
      <c r="G5" s="1">
        <f t="shared" si="2"/>
        <v>292.23149999999998</v>
      </c>
      <c r="H5" s="2">
        <f t="shared" si="3"/>
        <v>354.22</v>
      </c>
    </row>
    <row r="6" spans="1:10">
      <c r="A6">
        <v>5</v>
      </c>
      <c r="B6" s="10">
        <v>5</v>
      </c>
      <c r="C6" s="7">
        <f>D6*173.33</f>
        <v>29637.696700000004</v>
      </c>
      <c r="D6" s="2">
        <v>170.99</v>
      </c>
      <c r="E6" s="1">
        <f t="shared" si="0"/>
        <v>230.83650000000003</v>
      </c>
      <c r="F6" s="1">
        <f t="shared" si="1"/>
        <v>273.584</v>
      </c>
      <c r="G6" s="1">
        <f t="shared" si="2"/>
        <v>282.13350000000003</v>
      </c>
      <c r="H6" s="2">
        <f t="shared" si="3"/>
        <v>341.98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1E97-C91F-4686-812B-D2C524CC5BF5}">
  <dimension ref="A1:J6"/>
  <sheetViews>
    <sheetView workbookViewId="0">
      <selection activeCell="M14" sqref="M14"/>
    </sheetView>
  </sheetViews>
  <sheetFormatPr defaultRowHeight="15"/>
  <cols>
    <col min="1" max="1" width="10.85546875" bestFit="1" customWidth="1"/>
    <col min="2" max="2" width="6.5703125" bestFit="1" customWidth="1"/>
    <col min="3" max="3" width="11.140625" bestFit="1" customWidth="1"/>
    <col min="4" max="4" width="10.42578125" bestFit="1" customWidth="1"/>
    <col min="5" max="6" width="8" bestFit="1" customWidth="1"/>
    <col min="7" max="7" width="12.140625" bestFit="1" customWidth="1"/>
    <col min="8" max="8" width="23.28515625" bestFit="1" customWidth="1"/>
  </cols>
  <sheetData>
    <row r="1" spans="1:10">
      <c r="A1" t="s">
        <v>0</v>
      </c>
      <c r="B1" s="6" t="s">
        <v>1</v>
      </c>
      <c r="C1" s="5" t="s">
        <v>2</v>
      </c>
      <c r="D1" s="5" t="s">
        <v>3</v>
      </c>
      <c r="E1" s="5" t="s">
        <v>14</v>
      </c>
      <c r="F1" s="11" t="s">
        <v>15</v>
      </c>
      <c r="G1" s="11" t="s">
        <v>16</v>
      </c>
      <c r="H1" s="5" t="s">
        <v>17</v>
      </c>
    </row>
    <row r="2" spans="1:10">
      <c r="A2">
        <v>6</v>
      </c>
      <c r="B2" s="10">
        <v>1</v>
      </c>
      <c r="C2" s="7">
        <f>D2*173.33</f>
        <v>29535.432000000004</v>
      </c>
      <c r="D2" s="2">
        <v>170.4</v>
      </c>
      <c r="E2" s="1">
        <f t="shared" ref="E2:E5" si="0">+D2*1.35</f>
        <v>230.04000000000002</v>
      </c>
      <c r="F2" s="1">
        <f t="shared" ref="F2:F5" si="1">+D2*1.6</f>
        <v>272.64000000000004</v>
      </c>
      <c r="G2" s="1">
        <f t="shared" ref="G2:G5" si="2">+D2*1.65</f>
        <v>281.15999999999997</v>
      </c>
      <c r="H2" s="2">
        <f t="shared" ref="H2:H5" si="3">+D2*2</f>
        <v>340.8</v>
      </c>
      <c r="J2" t="s">
        <v>19</v>
      </c>
    </row>
    <row r="3" spans="1:10">
      <c r="A3">
        <v>6</v>
      </c>
      <c r="B3" s="10">
        <v>2</v>
      </c>
      <c r="C3" s="7">
        <f>+Havnar_arbeiðarafelag[[#This Row],[Tímaløn]]*173.33</f>
        <v>30698.476300000006</v>
      </c>
      <c r="D3" s="2">
        <v>177.11</v>
      </c>
      <c r="E3" s="1">
        <f t="shared" si="0"/>
        <v>239.09850000000003</v>
      </c>
      <c r="F3" s="1">
        <f t="shared" si="1"/>
        <v>283.37600000000003</v>
      </c>
      <c r="G3" s="1">
        <f t="shared" si="2"/>
        <v>292.23149999999998</v>
      </c>
      <c r="H3" s="2">
        <f t="shared" si="3"/>
        <v>354.22</v>
      </c>
    </row>
    <row r="4" spans="1:10">
      <c r="A4">
        <v>6</v>
      </c>
      <c r="B4" s="10">
        <v>3</v>
      </c>
      <c r="C4" s="7">
        <f>+Havnar_arbeiðarafelag[[#This Row],[Tímaløn]]*173.33*1.0041</f>
        <v>30824.340052830004</v>
      </c>
      <c r="D4" s="2">
        <v>177.11</v>
      </c>
      <c r="E4" s="1">
        <f t="shared" si="0"/>
        <v>239.09850000000003</v>
      </c>
      <c r="F4" s="1">
        <f t="shared" si="1"/>
        <v>283.37600000000003</v>
      </c>
      <c r="G4" s="1">
        <f t="shared" si="2"/>
        <v>292.23149999999998</v>
      </c>
      <c r="H4" s="2">
        <f t="shared" si="3"/>
        <v>354.22</v>
      </c>
    </row>
    <row r="5" spans="1:10">
      <c r="A5">
        <v>6</v>
      </c>
      <c r="B5" s="10">
        <v>4</v>
      </c>
      <c r="C5" s="7">
        <f>+Havnar_arbeiðarafelag[[#This Row],[Tímaløn]]*216.67</f>
        <v>38374.423699999999</v>
      </c>
      <c r="D5" s="2">
        <v>177.11</v>
      </c>
      <c r="E5" s="1">
        <f t="shared" si="0"/>
        <v>239.09850000000003</v>
      </c>
      <c r="F5" s="1">
        <f t="shared" si="1"/>
        <v>283.37600000000003</v>
      </c>
      <c r="G5" s="1">
        <f t="shared" si="2"/>
        <v>292.23149999999998</v>
      </c>
      <c r="H5" s="2">
        <f t="shared" si="3"/>
        <v>354.22</v>
      </c>
    </row>
    <row r="6" spans="1:10">
      <c r="A6">
        <v>6</v>
      </c>
      <c r="B6" s="10">
        <v>5</v>
      </c>
      <c r="C6" s="7">
        <f>D6*173.33</f>
        <v>29637.696700000004</v>
      </c>
      <c r="D6" s="7">
        <v>170.99</v>
      </c>
      <c r="E6" s="1">
        <f>+D6*1.35</f>
        <v>230.83650000000003</v>
      </c>
      <c r="F6" s="1">
        <f>+D6*1.6</f>
        <v>273.584</v>
      </c>
      <c r="G6" s="1">
        <f>+D6*1.65</f>
        <v>282.13350000000003</v>
      </c>
      <c r="H6" s="2">
        <f>+D6*2</f>
        <v>341.98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80D8-410E-4B18-97BC-87B41A142FF4}">
  <dimension ref="A1:F10"/>
  <sheetViews>
    <sheetView workbookViewId="0">
      <selection activeCell="I1" sqref="I1"/>
    </sheetView>
  </sheetViews>
  <sheetFormatPr defaultRowHeight="15"/>
  <sheetData>
    <row r="1" spans="1:6">
      <c r="A1" t="s">
        <v>0</v>
      </c>
      <c r="B1" s="12" t="s">
        <v>1</v>
      </c>
      <c r="C1" s="13" t="s">
        <v>2</v>
      </c>
      <c r="D1" s="13" t="s">
        <v>20</v>
      </c>
      <c r="E1" s="13" t="s">
        <v>3</v>
      </c>
      <c r="F1" s="13" t="s">
        <v>21</v>
      </c>
    </row>
    <row r="2" spans="1:6">
      <c r="A2">
        <v>7</v>
      </c>
      <c r="B2">
        <v>1</v>
      </c>
      <c r="C2" s="7">
        <v>32720.99</v>
      </c>
      <c r="D2" s="7">
        <v>4908.1499999999996</v>
      </c>
      <c r="E2">
        <v>188.77</v>
      </c>
      <c r="F2">
        <v>283.16000000000003</v>
      </c>
    </row>
    <row r="3" spans="1:6">
      <c r="A3">
        <v>7</v>
      </c>
      <c r="B3">
        <v>2</v>
      </c>
      <c r="C3" s="7">
        <v>35503.01</v>
      </c>
      <c r="D3" s="7">
        <v>5325.45</v>
      </c>
      <c r="E3">
        <v>204.83</v>
      </c>
      <c r="F3">
        <v>307.25</v>
      </c>
    </row>
    <row r="4" spans="1:6">
      <c r="A4">
        <v>7</v>
      </c>
      <c r="B4">
        <v>3</v>
      </c>
      <c r="C4" s="7">
        <v>37928.449999999997</v>
      </c>
      <c r="D4" s="7">
        <v>5689.27</v>
      </c>
      <c r="E4">
        <v>218.82</v>
      </c>
      <c r="F4">
        <v>328.23</v>
      </c>
    </row>
    <row r="5" spans="1:6">
      <c r="A5">
        <v>7</v>
      </c>
      <c r="B5">
        <v>4</v>
      </c>
      <c r="C5" s="7">
        <v>40523.69</v>
      </c>
      <c r="D5" s="7">
        <v>6078.55</v>
      </c>
      <c r="E5">
        <v>233.79</v>
      </c>
      <c r="F5">
        <v>350.69</v>
      </c>
    </row>
    <row r="6" spans="1:6">
      <c r="A6">
        <v>7</v>
      </c>
      <c r="B6">
        <v>5</v>
      </c>
      <c r="C6" s="7">
        <v>43300.57</v>
      </c>
      <c r="D6" s="7">
        <v>6495.09</v>
      </c>
      <c r="E6">
        <v>249.81</v>
      </c>
      <c r="F6">
        <v>374.72</v>
      </c>
    </row>
    <row r="7" spans="1:6">
      <c r="A7">
        <v>7</v>
      </c>
      <c r="B7">
        <v>6</v>
      </c>
      <c r="C7" s="7">
        <v>45804.21</v>
      </c>
      <c r="D7" s="7">
        <v>6870.63</v>
      </c>
      <c r="E7">
        <v>264.26</v>
      </c>
      <c r="F7">
        <v>396.39</v>
      </c>
    </row>
    <row r="8" spans="1:6">
      <c r="A8">
        <v>7</v>
      </c>
      <c r="B8">
        <v>7</v>
      </c>
      <c r="C8" s="7">
        <v>48438.23</v>
      </c>
      <c r="D8" s="7">
        <v>7265.73</v>
      </c>
      <c r="E8">
        <v>279.45</v>
      </c>
      <c r="F8">
        <v>419.18</v>
      </c>
    </row>
    <row r="9" spans="1:6">
      <c r="A9">
        <v>7</v>
      </c>
      <c r="B9">
        <v>8</v>
      </c>
      <c r="C9" s="7">
        <v>51072.26</v>
      </c>
      <c r="D9" s="7">
        <v>7660.84</v>
      </c>
      <c r="E9">
        <v>294.64999999999998</v>
      </c>
      <c r="F9">
        <v>441.98</v>
      </c>
    </row>
    <row r="10" spans="1:6">
      <c r="A10">
        <v>7</v>
      </c>
      <c r="B10">
        <v>9</v>
      </c>
      <c r="C10" s="7">
        <v>53706.29</v>
      </c>
      <c r="D10" s="7">
        <v>8055.94</v>
      </c>
      <c r="E10">
        <v>309.83999999999997</v>
      </c>
      <c r="F10">
        <v>464.76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F44B-8D37-4DD1-8579-6D8131CFDABE}">
  <dimension ref="A1:E11"/>
  <sheetViews>
    <sheetView workbookViewId="0">
      <selection activeCell="E2" sqref="E2"/>
    </sheetView>
  </sheetViews>
  <sheetFormatPr defaultRowHeight="15"/>
  <cols>
    <col min="4" max="5" width="9.140625" style="19"/>
  </cols>
  <sheetData>
    <row r="1" spans="1:5">
      <c r="A1" t="s">
        <v>0</v>
      </c>
      <c r="B1" s="14" t="s">
        <v>1</v>
      </c>
      <c r="C1" s="14" t="s">
        <v>2</v>
      </c>
      <c r="D1" s="20" t="s">
        <v>3</v>
      </c>
      <c r="E1" s="20" t="s">
        <v>22</v>
      </c>
    </row>
    <row r="2" spans="1:5">
      <c r="A2">
        <v>8</v>
      </c>
      <c r="B2" s="15">
        <v>1</v>
      </c>
      <c r="C2" s="16">
        <v>30927</v>
      </c>
      <c r="D2" s="19">
        <f>+Akademikarafelagið[[#This Row],[Mðr. Løn]]*12/2080</f>
        <v>178.42500000000001</v>
      </c>
      <c r="E2" s="19">
        <f>+Akademikarafelagið[[#This Row],[Mðr. Løn]]*0.16</f>
        <v>4948.32</v>
      </c>
    </row>
    <row r="3" spans="1:5">
      <c r="A3">
        <v>8</v>
      </c>
      <c r="B3">
        <v>2</v>
      </c>
      <c r="C3" s="17">
        <v>32243</v>
      </c>
      <c r="D3" s="19">
        <f>+Akademikarafelagið[[#This Row],[Mðr. Løn]]*12/2080</f>
        <v>186.0173076923077</v>
      </c>
      <c r="E3" s="19">
        <f>+Akademikarafelagið[[#This Row],[Mðr. Løn]]*0.16</f>
        <v>5158.88</v>
      </c>
    </row>
    <row r="4" spans="1:5">
      <c r="A4">
        <v>8</v>
      </c>
      <c r="B4">
        <v>3</v>
      </c>
      <c r="C4" s="17">
        <v>33558</v>
      </c>
      <c r="D4" s="19">
        <f>+Akademikarafelagið[[#This Row],[Mðr. Løn]]*12/2080</f>
        <v>193.60384615384615</v>
      </c>
      <c r="E4" s="19">
        <f>+Akademikarafelagið[[#This Row],[Mðr. Løn]]*0.16</f>
        <v>5369.28</v>
      </c>
    </row>
    <row r="5" spans="1:5">
      <c r="A5">
        <v>8</v>
      </c>
      <c r="B5">
        <v>4</v>
      </c>
      <c r="C5" s="17">
        <v>34874</v>
      </c>
      <c r="D5" s="19">
        <f>+Akademikarafelagið[[#This Row],[Mðr. Løn]]*12/2080</f>
        <v>201.19615384615383</v>
      </c>
      <c r="E5" s="19">
        <f>+Akademikarafelagið[[#This Row],[Mðr. Løn]]*0.16</f>
        <v>5579.84</v>
      </c>
    </row>
    <row r="6" spans="1:5">
      <c r="A6">
        <v>8</v>
      </c>
      <c r="B6">
        <v>5</v>
      </c>
      <c r="C6" s="17">
        <v>36190</v>
      </c>
      <c r="D6" s="19">
        <f>+Akademikarafelagið[[#This Row],[Mðr. Løn]]*12/2080</f>
        <v>208.78846153846155</v>
      </c>
      <c r="E6" s="19">
        <f>+Akademikarafelagið[[#This Row],[Mðr. Løn]]*0.16</f>
        <v>5790.4000000000005</v>
      </c>
    </row>
    <row r="7" spans="1:5">
      <c r="A7">
        <v>8</v>
      </c>
      <c r="B7">
        <v>6</v>
      </c>
      <c r="C7" s="17">
        <v>37506</v>
      </c>
      <c r="D7" s="19">
        <f>+Akademikarafelagið[[#This Row],[Mðr. Løn]]*12/2080</f>
        <v>216.38076923076923</v>
      </c>
      <c r="E7" s="19">
        <f>+Akademikarafelagið[[#This Row],[Mðr. Løn]]*0.16</f>
        <v>6000.96</v>
      </c>
    </row>
    <row r="8" spans="1:5">
      <c r="A8">
        <v>8</v>
      </c>
      <c r="B8">
        <v>7</v>
      </c>
      <c r="C8" s="17">
        <v>38821</v>
      </c>
      <c r="D8" s="19">
        <f>+Akademikarafelagið[[#This Row],[Mðr. Løn]]*12/2080</f>
        <v>223.96730769230768</v>
      </c>
      <c r="E8" s="19">
        <f>+Akademikarafelagið[[#This Row],[Mðr. Løn]]*0.16</f>
        <v>6211.3600000000006</v>
      </c>
    </row>
    <row r="9" spans="1:5">
      <c r="A9">
        <v>8</v>
      </c>
      <c r="B9">
        <v>8</v>
      </c>
      <c r="C9" s="17">
        <v>40137</v>
      </c>
      <c r="D9" s="19">
        <f>+Akademikarafelagið[[#This Row],[Mðr. Løn]]*12/2080</f>
        <v>231.5596153846154</v>
      </c>
      <c r="E9" s="19">
        <f>+Akademikarafelagið[[#This Row],[Mðr. Løn]]*0.16</f>
        <v>6421.92</v>
      </c>
    </row>
    <row r="10" spans="1:5">
      <c r="A10">
        <v>8</v>
      </c>
      <c r="B10">
        <v>9</v>
      </c>
      <c r="C10" s="17">
        <v>41453</v>
      </c>
      <c r="D10" s="19">
        <f>+Akademikarafelagið[[#This Row],[Mðr. Løn]]*12/2080</f>
        <v>239.15192307692308</v>
      </c>
      <c r="E10" s="19">
        <f>+Akademikarafelagið[[#This Row],[Mðr. Løn]]*0.16</f>
        <v>6632.4800000000005</v>
      </c>
    </row>
    <row r="11" spans="1:5">
      <c r="A11">
        <v>8</v>
      </c>
      <c r="B11">
        <v>10</v>
      </c>
      <c r="C11" s="17">
        <v>42769</v>
      </c>
      <c r="D11" s="19">
        <f>+Akademikarafelagið[[#This Row],[Mðr. Løn]]*12/2080</f>
        <v>246.74423076923077</v>
      </c>
      <c r="E11" s="19">
        <f>+Akademikarafelagið[[#This Row],[Mðr. Løn]]*0.16</f>
        <v>6843.04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70F9-9790-4F54-AF45-DAC4F284B8F3}">
  <dimension ref="A1:D54"/>
  <sheetViews>
    <sheetView tabSelected="1" workbookViewId="0">
      <selection activeCell="H14" sqref="H14"/>
    </sheetView>
  </sheetViews>
  <sheetFormatPr defaultRowHeight="15"/>
  <sheetData>
    <row r="1" spans="1:4">
      <c r="A1" t="s">
        <v>0</v>
      </c>
      <c r="B1" s="14" t="s">
        <v>1</v>
      </c>
      <c r="C1" s="14" t="s">
        <v>2</v>
      </c>
      <c r="D1" s="14" t="s">
        <v>13</v>
      </c>
    </row>
    <row r="2" spans="1:4">
      <c r="A2">
        <v>9</v>
      </c>
      <c r="B2">
        <v>1</v>
      </c>
      <c r="C2" s="19">
        <v>24679.17</v>
      </c>
      <c r="D2" s="19">
        <f>+Tænastumannafelagið[[#This Row],[Mðr. Løn]]*0.15</f>
        <v>3701.8754999999996</v>
      </c>
    </row>
    <row r="3" spans="1:4">
      <c r="A3">
        <v>9</v>
      </c>
      <c r="B3">
        <v>2</v>
      </c>
      <c r="C3" s="19">
        <v>24874.11</v>
      </c>
      <c r="D3" s="19">
        <f>+Tænastumannafelagið[[#This Row],[Mðr. Løn]]*0.15</f>
        <v>3731.1165000000001</v>
      </c>
    </row>
    <row r="4" spans="1:4">
      <c r="A4">
        <v>9</v>
      </c>
      <c r="B4">
        <v>3</v>
      </c>
      <c r="C4" s="19">
        <v>25187.9</v>
      </c>
      <c r="D4" s="19">
        <f>+Tænastumannafelagið[[#This Row],[Mðr. Løn]]*0.15</f>
        <v>3778.1849999999999</v>
      </c>
    </row>
    <row r="5" spans="1:4">
      <c r="A5">
        <v>9</v>
      </c>
      <c r="B5">
        <v>4</v>
      </c>
      <c r="C5" s="19">
        <v>25453.1</v>
      </c>
      <c r="D5" s="19">
        <f>+Tænastumannafelagið[[#This Row],[Mðr. Løn]]*0.15</f>
        <v>3817.9649999999997</v>
      </c>
    </row>
    <row r="6" spans="1:4">
      <c r="A6">
        <v>9</v>
      </c>
      <c r="B6">
        <v>5</v>
      </c>
      <c r="C6" s="19">
        <v>25724.6</v>
      </c>
      <c r="D6" s="19">
        <f>+Tænastumannafelagið[[#This Row],[Mðr. Løn]]*0.15</f>
        <v>3858.6899999999996</v>
      </c>
    </row>
    <row r="7" spans="1:4">
      <c r="A7">
        <v>9</v>
      </c>
      <c r="B7">
        <v>6</v>
      </c>
      <c r="C7" s="19">
        <v>26003.360000000001</v>
      </c>
      <c r="D7" s="19">
        <f>+Tænastumannafelagið[[#This Row],[Mðr. Løn]]*0.15</f>
        <v>3900.5039999999999</v>
      </c>
    </row>
    <row r="8" spans="1:4">
      <c r="A8">
        <v>9</v>
      </c>
      <c r="B8">
        <v>7</v>
      </c>
      <c r="C8" s="19">
        <v>26290.69</v>
      </c>
      <c r="D8" s="19">
        <f>+Tænastumannafelagið[[#This Row],[Mðr. Løn]]*0.15</f>
        <v>3943.6034999999997</v>
      </c>
    </row>
    <row r="9" spans="1:4">
      <c r="A9">
        <v>9</v>
      </c>
      <c r="B9">
        <v>8</v>
      </c>
      <c r="C9" s="19">
        <v>26583.48</v>
      </c>
      <c r="D9" s="19">
        <f>+Tænastumannafelagið[[#This Row],[Mðr. Løn]]*0.15</f>
        <v>3987.5219999999999</v>
      </c>
    </row>
    <row r="10" spans="1:4">
      <c r="A10">
        <v>9</v>
      </c>
      <c r="B10">
        <v>9</v>
      </c>
      <c r="C10" s="19">
        <v>26885.69</v>
      </c>
      <c r="D10" s="19">
        <f>+Tænastumannafelagið[[#This Row],[Mðr. Løn]]*0.15</f>
        <v>4032.8534999999997</v>
      </c>
    </row>
    <row r="11" spans="1:4">
      <c r="A11">
        <v>9</v>
      </c>
      <c r="B11">
        <v>10</v>
      </c>
      <c r="C11" s="19">
        <v>27195.03</v>
      </c>
      <c r="D11" s="19">
        <f>+Tænastumannafelagið[[#This Row],[Mðr. Løn]]*0.15</f>
        <v>4079.2544999999996</v>
      </c>
    </row>
    <row r="12" spans="1:4">
      <c r="A12">
        <v>9</v>
      </c>
      <c r="B12">
        <v>11</v>
      </c>
      <c r="C12" s="19">
        <v>27512.54</v>
      </c>
      <c r="D12" s="19">
        <f>+Tænastumannafelagið[[#This Row],[Mðr. Løn]]*0.15</f>
        <v>4126.8810000000003</v>
      </c>
    </row>
    <row r="13" spans="1:4">
      <c r="A13">
        <v>9</v>
      </c>
      <c r="B13">
        <v>12</v>
      </c>
      <c r="C13" s="19">
        <v>27839.55</v>
      </c>
      <c r="D13" s="19">
        <f>+Tænastumannafelagið[[#This Row],[Mðr. Løn]]*0.15</f>
        <v>4175.9324999999999</v>
      </c>
    </row>
    <row r="14" spans="1:4">
      <c r="A14">
        <v>9</v>
      </c>
      <c r="B14">
        <v>13</v>
      </c>
      <c r="C14" s="19">
        <v>28174.2</v>
      </c>
      <c r="D14" s="19">
        <f>+Tænastumannafelagið[[#This Row],[Mðr. Løn]]*0.15</f>
        <v>4226.13</v>
      </c>
    </row>
    <row r="15" spans="1:4">
      <c r="A15">
        <v>9</v>
      </c>
      <c r="B15">
        <v>14</v>
      </c>
      <c r="C15" s="19">
        <v>28517.81</v>
      </c>
      <c r="D15" s="19">
        <f>+Tænastumannafelagið[[#This Row],[Mðr. Løn]]*0.15</f>
        <v>4277.6715000000004</v>
      </c>
    </row>
    <row r="16" spans="1:4">
      <c r="A16">
        <v>9</v>
      </c>
      <c r="B16">
        <v>15</v>
      </c>
      <c r="C16" s="19">
        <v>28881.52</v>
      </c>
      <c r="D16" s="19">
        <f>+Tænastumannafelagið[[#This Row],[Mðr. Løn]]*0.15</f>
        <v>4332.2280000000001</v>
      </c>
    </row>
    <row r="17" spans="1:4">
      <c r="A17">
        <v>9</v>
      </c>
      <c r="B17">
        <v>16</v>
      </c>
      <c r="C17" s="19">
        <v>29233.51</v>
      </c>
      <c r="D17" s="19">
        <f>+Tænastumannafelagið[[#This Row],[Mðr. Løn]]*0.15</f>
        <v>4385.0264999999999</v>
      </c>
    </row>
    <row r="18" spans="1:4">
      <c r="A18">
        <v>9</v>
      </c>
      <c r="B18">
        <v>17</v>
      </c>
      <c r="C18" s="19">
        <v>29605.79</v>
      </c>
      <c r="D18" s="19">
        <f>+Tænastumannafelagið[[#This Row],[Mðr. Løn]]*0.15</f>
        <v>4440.8684999999996</v>
      </c>
    </row>
    <row r="19" spans="1:4">
      <c r="A19">
        <v>9</v>
      </c>
      <c r="B19">
        <v>18</v>
      </c>
      <c r="C19" s="19">
        <v>29987.75</v>
      </c>
      <c r="D19" s="19">
        <f>+Tænastumannafelagið[[#This Row],[Mðr. Løn]]*0.15</f>
        <v>4498.1624999999995</v>
      </c>
    </row>
    <row r="20" spans="1:4">
      <c r="A20">
        <v>9</v>
      </c>
      <c r="B20">
        <v>19</v>
      </c>
      <c r="C20" s="19">
        <v>30380.13</v>
      </c>
      <c r="D20" s="19">
        <f>+Tænastumannafelagið[[#This Row],[Mðr. Løn]]*0.15</f>
        <v>4557.0195000000003</v>
      </c>
    </row>
    <row r="21" spans="1:4">
      <c r="A21">
        <v>9</v>
      </c>
      <c r="B21">
        <v>20</v>
      </c>
      <c r="C21" s="19">
        <v>30783.17</v>
      </c>
      <c r="D21" s="19">
        <f>+Tænastumannafelagið[[#This Row],[Mðr. Løn]]*0.15</f>
        <v>4617.4754999999996</v>
      </c>
    </row>
    <row r="22" spans="1:4">
      <c r="A22">
        <v>9</v>
      </c>
      <c r="B22">
        <v>21</v>
      </c>
      <c r="C22" s="19">
        <v>31196.98</v>
      </c>
      <c r="D22" s="19">
        <f>+Tænastumannafelagið[[#This Row],[Mðr. Løn]]*0.15</f>
        <v>4679.5469999999996</v>
      </c>
    </row>
    <row r="23" spans="1:4">
      <c r="A23">
        <v>9</v>
      </c>
      <c r="B23">
        <v>22</v>
      </c>
      <c r="C23" s="19">
        <v>31621.97</v>
      </c>
      <c r="D23" s="19">
        <f>+Tænastumannafelagið[[#This Row],[Mðr. Løn]]*0.15</f>
        <v>4743.2955000000002</v>
      </c>
    </row>
    <row r="24" spans="1:4">
      <c r="A24">
        <v>9</v>
      </c>
      <c r="B24">
        <v>23</v>
      </c>
      <c r="C24" s="19">
        <v>32248.45</v>
      </c>
      <c r="D24" s="19">
        <f>+Tænastumannafelagið[[#This Row],[Mðr. Løn]]*0.15</f>
        <v>4837.2674999999999</v>
      </c>
    </row>
    <row r="25" spans="1:4">
      <c r="A25">
        <v>9</v>
      </c>
      <c r="B25">
        <v>24</v>
      </c>
      <c r="C25" s="19">
        <v>32889.620000000003</v>
      </c>
      <c r="D25" s="19">
        <f>+Tænastumannafelagið[[#This Row],[Mðr. Løn]]*0.15</f>
        <v>4933.4430000000002</v>
      </c>
    </row>
    <row r="26" spans="1:4">
      <c r="A26">
        <v>9</v>
      </c>
      <c r="B26">
        <v>25</v>
      </c>
      <c r="C26" s="19">
        <v>33156.379999999997</v>
      </c>
      <c r="D26" s="19">
        <f>+Tænastumannafelagið[[#This Row],[Mðr. Løn]]*0.15</f>
        <v>4973.4569999999994</v>
      </c>
    </row>
    <row r="27" spans="1:4">
      <c r="A27">
        <v>9</v>
      </c>
      <c r="B27">
        <v>26</v>
      </c>
      <c r="C27" s="19">
        <v>33628.339999999997</v>
      </c>
      <c r="D27" s="19">
        <f>+Tænastumannafelagið[[#This Row],[Mðr. Løn]]*0.15</f>
        <v>5044.2509999999993</v>
      </c>
    </row>
    <row r="28" spans="1:4">
      <c r="A28">
        <v>9</v>
      </c>
      <c r="B28">
        <v>27</v>
      </c>
      <c r="C28" s="19">
        <v>34113.31</v>
      </c>
      <c r="D28" s="19">
        <f>+Tænastumannafelagið[[#This Row],[Mðr. Løn]]*0.15</f>
        <v>5116.9964999999993</v>
      </c>
    </row>
    <row r="29" spans="1:4">
      <c r="A29">
        <v>9</v>
      </c>
      <c r="B29">
        <v>28</v>
      </c>
      <c r="C29" s="19">
        <v>34799.61</v>
      </c>
      <c r="D29" s="19">
        <f>+Tænastumannafelagið[[#This Row],[Mðr. Løn]]*0.15</f>
        <v>5219.9414999999999</v>
      </c>
    </row>
    <row r="30" spans="1:4">
      <c r="A30">
        <v>9</v>
      </c>
      <c r="B30">
        <v>29</v>
      </c>
      <c r="C30" s="19">
        <v>35249.56</v>
      </c>
      <c r="D30" s="19">
        <f>+Tænastumannafelagið[[#This Row],[Mðr. Løn]]*0.15</f>
        <v>5287.4339999999993</v>
      </c>
    </row>
    <row r="31" spans="1:4">
      <c r="A31">
        <v>9</v>
      </c>
      <c r="B31">
        <v>30</v>
      </c>
      <c r="C31" s="19">
        <v>35774.370000000003</v>
      </c>
      <c r="D31" s="19">
        <f>+Tænastumannafelagið[[#This Row],[Mðr. Løn]]*0.15</f>
        <v>5366.1554999999998</v>
      </c>
    </row>
    <row r="32" spans="1:4">
      <c r="A32">
        <v>9</v>
      </c>
      <c r="B32">
        <v>31</v>
      </c>
      <c r="C32" s="19">
        <v>36345.660000000003</v>
      </c>
      <c r="D32" s="19">
        <f>+Tænastumannafelagið[[#This Row],[Mðr. Løn]]*0.15</f>
        <v>5451.8490000000002</v>
      </c>
    </row>
    <row r="33" spans="1:4">
      <c r="A33">
        <v>9</v>
      </c>
      <c r="B33">
        <v>32</v>
      </c>
      <c r="C33" s="19">
        <v>36931.69</v>
      </c>
      <c r="D33" s="19">
        <f>+Tænastumannafelagið[[#This Row],[Mðr. Løn]]*0.15</f>
        <v>5539.7534999999998</v>
      </c>
    </row>
    <row r="34" spans="1:4">
      <c r="A34">
        <v>9</v>
      </c>
      <c r="B34">
        <v>33</v>
      </c>
      <c r="C34" s="19">
        <v>37500.11</v>
      </c>
      <c r="D34" s="19">
        <f>+Tænastumannafelagið[[#This Row],[Mðr. Løn]]*0.15</f>
        <v>5625.0164999999997</v>
      </c>
    </row>
    <row r="35" spans="1:4">
      <c r="A35">
        <v>9</v>
      </c>
      <c r="B35">
        <v>34</v>
      </c>
      <c r="C35" s="19">
        <v>38084.17</v>
      </c>
      <c r="D35" s="19">
        <f>+Tænastumannafelagið[[#This Row],[Mðr. Løn]]*0.15</f>
        <v>5712.6254999999992</v>
      </c>
    </row>
    <row r="36" spans="1:4">
      <c r="A36">
        <v>9</v>
      </c>
      <c r="B36">
        <v>35</v>
      </c>
      <c r="C36" s="19">
        <v>38810.879999999997</v>
      </c>
      <c r="D36" s="19">
        <f>+Tænastumannafelagið[[#This Row],[Mðr. Løn]]*0.15</f>
        <v>5821.6319999999996</v>
      </c>
    </row>
    <row r="37" spans="1:4">
      <c r="A37">
        <v>9</v>
      </c>
      <c r="B37">
        <v>36</v>
      </c>
      <c r="C37" s="19">
        <v>39427.21</v>
      </c>
      <c r="D37" s="19">
        <f>+Tænastumannafelagið[[#This Row],[Mðr. Løn]]*0.15</f>
        <v>5914.0814999999993</v>
      </c>
    </row>
    <row r="38" spans="1:4">
      <c r="A38">
        <v>9</v>
      </c>
      <c r="B38">
        <v>37</v>
      </c>
      <c r="C38" s="19">
        <v>40060.1</v>
      </c>
      <c r="D38" s="19">
        <f>+Tænastumannafelagið[[#This Row],[Mðr. Løn]]*0.15</f>
        <v>6009.0149999999994</v>
      </c>
    </row>
    <row r="39" spans="1:4">
      <c r="A39">
        <v>9</v>
      </c>
      <c r="B39">
        <v>38</v>
      </c>
      <c r="C39" s="19">
        <v>40709.480000000003</v>
      </c>
      <c r="D39" s="19">
        <f>+Tænastumannafelagið[[#This Row],[Mðr. Løn]]*0.15</f>
        <v>6106.4220000000005</v>
      </c>
    </row>
    <row r="40" spans="1:4">
      <c r="A40">
        <v>9</v>
      </c>
      <c r="B40">
        <v>39</v>
      </c>
      <c r="C40" s="19">
        <v>41504.410000000003</v>
      </c>
      <c r="D40" s="19">
        <f>+Tænastumannafelagið[[#This Row],[Mðr. Løn]]*0.15</f>
        <v>6225.6615000000002</v>
      </c>
    </row>
    <row r="41" spans="1:4">
      <c r="A41">
        <v>9</v>
      </c>
      <c r="B41">
        <v>40</v>
      </c>
      <c r="C41" s="19">
        <v>42210.080000000002</v>
      </c>
      <c r="D41" s="19">
        <f>+Tænastumannafelagið[[#This Row],[Mðr. Løn]]*0.15</f>
        <v>6331.5119999999997</v>
      </c>
    </row>
    <row r="42" spans="1:4">
      <c r="A42">
        <v>9</v>
      </c>
      <c r="B42">
        <v>41</v>
      </c>
      <c r="C42" s="19">
        <v>42957.32</v>
      </c>
      <c r="D42" s="19">
        <f>+Tænastumannafelagið[[#This Row],[Mðr. Løn]]*0.15</f>
        <v>6443.598</v>
      </c>
    </row>
    <row r="43" spans="1:4">
      <c r="A43">
        <v>9</v>
      </c>
      <c r="B43">
        <v>42</v>
      </c>
      <c r="C43" s="19">
        <v>43680.36</v>
      </c>
      <c r="D43" s="19">
        <f>+Tænastumannafelagið[[#This Row],[Mðr. Løn]]*0.15</f>
        <v>6552.0540000000001</v>
      </c>
    </row>
    <row r="44" spans="1:4">
      <c r="A44">
        <v>9</v>
      </c>
      <c r="B44">
        <v>43</v>
      </c>
      <c r="C44" s="19">
        <v>44409.35</v>
      </c>
      <c r="D44" s="19">
        <f>+Tænastumannafelagið[[#This Row],[Mðr. Løn]]*0.15</f>
        <v>6661.4024999999992</v>
      </c>
    </row>
    <row r="45" spans="1:4">
      <c r="A45">
        <v>9</v>
      </c>
      <c r="B45">
        <v>44</v>
      </c>
      <c r="C45" s="19">
        <v>45153.919999999998</v>
      </c>
      <c r="D45" s="19">
        <f>+Tænastumannafelagið[[#This Row],[Mðr. Løn]]*0.15</f>
        <v>6773.0879999999997</v>
      </c>
    </row>
    <row r="46" spans="1:4">
      <c r="A46">
        <v>9</v>
      </c>
      <c r="B46">
        <v>45</v>
      </c>
      <c r="C46" s="19">
        <v>45917.87</v>
      </c>
      <c r="D46" s="19">
        <f>+Tænastumannafelagið[[#This Row],[Mðr. Løn]]*0.15</f>
        <v>6887.6805000000004</v>
      </c>
    </row>
    <row r="47" spans="1:4">
      <c r="A47">
        <v>9</v>
      </c>
      <c r="B47">
        <v>46</v>
      </c>
      <c r="C47" s="19">
        <v>46889.77</v>
      </c>
      <c r="D47" s="19">
        <f>+Tænastumannafelagið[[#This Row],[Mðr. Løn]]*0.15</f>
        <v>7033.4654999999993</v>
      </c>
    </row>
    <row r="48" spans="1:4">
      <c r="A48">
        <v>9</v>
      </c>
      <c r="B48">
        <v>47</v>
      </c>
      <c r="C48" s="19">
        <v>48576.44</v>
      </c>
      <c r="D48" s="19">
        <f>+Tænastumannafelagið[[#This Row],[Mðr. Løn]]*0.15</f>
        <v>7286.4660000000003</v>
      </c>
    </row>
    <row r="49" spans="1:4">
      <c r="A49">
        <v>9</v>
      </c>
      <c r="B49">
        <v>48</v>
      </c>
      <c r="C49" s="19">
        <v>52521.86</v>
      </c>
      <c r="D49" s="19">
        <f>+Tænastumannafelagið[[#This Row],[Mðr. Løn]]*0.15</f>
        <v>7878.2789999999995</v>
      </c>
    </row>
    <row r="50" spans="1:4">
      <c r="A50">
        <v>9</v>
      </c>
      <c r="B50">
        <v>49</v>
      </c>
      <c r="C50" s="19">
        <v>55578.66</v>
      </c>
      <c r="D50" s="19">
        <f>+Tænastumannafelagið[[#This Row],[Mðr. Løn]]*0.15</f>
        <v>8336.7990000000009</v>
      </c>
    </row>
    <row r="51" spans="1:4">
      <c r="A51">
        <v>9</v>
      </c>
      <c r="B51">
        <v>50</v>
      </c>
      <c r="C51" s="19">
        <v>61399.22</v>
      </c>
      <c r="D51" s="19">
        <f>+Tænastumannafelagið[[#This Row],[Mðr. Løn]]*0.15</f>
        <v>9209.8829999999998</v>
      </c>
    </row>
    <row r="52" spans="1:4">
      <c r="A52">
        <v>9</v>
      </c>
      <c r="B52">
        <v>51</v>
      </c>
      <c r="C52" s="19">
        <v>66625.679999999993</v>
      </c>
      <c r="D52" s="19">
        <f>+Tænastumannafelagið[[#This Row],[Mðr. Løn]]*0.15</f>
        <v>9993.851999999999</v>
      </c>
    </row>
    <row r="53" spans="1:4">
      <c r="A53">
        <v>9</v>
      </c>
      <c r="B53">
        <v>52</v>
      </c>
      <c r="C53" s="19">
        <v>71278.37</v>
      </c>
      <c r="D53" s="19">
        <f>+Tænastumannafelagið[[#This Row],[Mðr. Løn]]*0.15</f>
        <v>10691.755499999999</v>
      </c>
    </row>
    <row r="54" spans="1:4">
      <c r="A54">
        <v>9</v>
      </c>
      <c r="B54">
        <v>53</v>
      </c>
      <c r="C54" s="19">
        <v>78229.679999999993</v>
      </c>
      <c r="D54" s="19">
        <f>+Tænastumannafelagið[[#This Row],[Mðr. Løn]]*0.15</f>
        <v>11734.451999999999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1C22FB3A8AE469B251A8F7B6C6157" ma:contentTypeVersion="10" ma:contentTypeDescription="Create a new document." ma:contentTypeScope="" ma:versionID="645f9d9da23826599c66888d20c787e3">
  <xsd:schema xmlns:xsd="http://www.w3.org/2001/XMLSchema" xmlns:xs="http://www.w3.org/2001/XMLSchema" xmlns:p="http://schemas.microsoft.com/office/2006/metadata/properties" xmlns:ns2="cbd4936f-794b-4789-88f8-d4ed4274d0c3" xmlns:ns3="57f5be89-22f3-411b-bf36-aad73677c79e" targetNamespace="http://schemas.microsoft.com/office/2006/metadata/properties" ma:root="true" ma:fieldsID="eb41c2533e381dac6fb8191dd9ad2f97" ns2:_="" ns3:_="">
    <xsd:import namespace="cbd4936f-794b-4789-88f8-d4ed4274d0c3"/>
    <xsd:import namespace="57f5be89-22f3-411b-bf36-aad73677c7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4936f-794b-4789-88f8-d4ed4274d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559c2be-3131-485e-85d0-b1cc5be24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f5be89-22f3-411b-bf36-aad73677c7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81867b-9497-41f3-bc63-5aaa81454072}" ma:internalName="TaxCatchAll" ma:showField="CatchAllData" ma:web="57f5be89-22f3-411b-bf36-aad73677c7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f5be89-22f3-411b-bf36-aad73677c79e" xsi:nil="true"/>
    <lcf76f155ced4ddcb4097134ff3c332f xmlns="cbd4936f-794b-4789-88f8-d4ed4274d0c3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s q m i d = " 2 a e 2 b 0 a e - 1 9 c b - 4 e 9 1 - 8 c b 1 - 4 b 7 f 5 b 6 a d f 9 2 "   x m l n s = " h t t p : / / s c h e m a s . m i c r o s o f t . c o m / D a t a M a s h u p " > A A A A A M g F A A B Q S w M E F A A C A A g A U V 9 c W n D k P F y l A A A A 9 g A A A B I A H A B D b 2 5 m a W c v U G F j a 2 F n Z S 5 4 b W w g o h g A K K A U A A A A A A A A A A A A A A A A A A A A A A A A A A A A h Y + 9 D o I w H M R f h X S n H 7 A Q 8 q c M u i m J i Y l x b U q F B i i G F s u 7 O f h I v o I Y R d 0 c 7 + 5 3 y d 3 9 e o N 8 6 t r g o g a r e 5 M h h i k K l J F 9 q U 2 V o d G d w g T l H H Z C N q J S w Q w b m 0 5 W Z 6 h 2 7 p w S 4 r 3 H P s b 9 U J G I U k a O x X Y v a 9 W J U B v r h J E K f V r l / x b i c H i N 4 R F m c Y J Z Q j E F s p h Q a P M F o n n v M / 0 x Y T W 2 b h w U L 0 W 4 3 g B Z J J D 3 B / 4 A U E s D B B Q A A g A I A F F f X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R X 1 x a 9 g s f r M o C A A C c F A A A E w A c A E Z v c m 1 1 b G F z L 1 N l Y 3 R p b 2 4 x L m 0 g o h g A K K A U A A A A A A A A A A A A A A A A A A A A A A A A A A A A 7 Z h f a x p B E M D f h X y H 4 0 J A Y X N 4 0 q S F k I d W I i 2 Y P k R p K S H I q O u 5 v b 0 9 2 f t D R X z o l + l b I I + + 3 x f r 6 q l x 7 / b s R c 9 i I L 4 o M + v M O P N z Z m 4 9 3 P O J y 7 R W / G 5 e l U r e E D j u a y 0 f e O g N M A W L R E / a t U a x f 1 L S x K v l B r y H h e T m V w 9 T o x 5 w j p n / 3 e V 2 1 3 X t c m V y / x U c f K 3 L F v S H 6 X 3 d Z b 4 4 + o B i Q 6 d 6 f Q j M E s 7 a 4 x H W h c U 2 d C k 2 2 h y Y N 3 C 5 U 3 d p 4 L C 5 0 i v H X t F k o j f A F k a j m a U j 7 Q v z L 9 8 Z 8 x N T p E 2 E S 6 K Q 3 k Z P 3 N C a 0 Y w J n S + k G g u c L u Y L Z T t 6 d I C q d T 9 C w v 3 o U f x 8 c 6 u 2 p t D e D H z C 5 3 a B W z + N x I F p Z Z 2 C O + y 4 o U h B / F u 9 5 y z E i q W 4 n M g V S j m Y V k 5 K h G V Z 3 a i r T U Y d B m F n r 9 I m j R x r d a P f 3 M s o b r 7 C X 1 T P t o N R V R 7 I X 3 0 m E q q s / l y R W f 1 0 i B K s 6 i A l Y n d i M B l u G k P h Z Z 3 z v E j e g m c T 5 m D i i Y 4 B + 3 C p t v Q G 5 3 9 u T R s E v J z 0 p N c D w 2 7 u Q / t W w s 1 / I t 6 h w P q k O N B j e 8 e K + z a m x 1 s n 7 T h z 0 h b S S m X n a b Z k 9 4 f t o p p 5 c Z a 7 c T a i G X f H 0 A H e x a L 8 K x J 2 A S r D 1 G t k y X x / X l N R V D P P q x 8 U 8 i Y e W 8 D 7 Y C l 0 r Y C x Q K i 0 8 h C o R c Q n 4 J V D M L g K O k 3 f K u w k d z I i s t 9 n R D 5 D K H p V E Y S o L b 0 B 8 s o B + d R s 7 E K D + N q x l l 7 0 U k 6 N 9 G a T e 6 8 C r j h R 0 C P b M r L C F 6 N 1 z D I f e S n 4 a E M f O 8 T e c / 9 W m D k W S j Z 0 R T 1 9 x / P 6 M v + 8 b k d / G H h + 4 A B j e + V Z a e h Y M n 2 w i 4 4 X 7 U a n e n O x p v t A w 4 B r L X A o 6 M p c x 1 H U X a d L G C 5 P 5 G s r l L 4 w Q R n b f J Y 8 3 s p R 1 r a G M m Y 0 m r d m p P p n I j V I U q 5 H F H o i C 9 + A B n g z 1 Q v 5 Q r q q N w s o R V W 0 V H H p D E q U V u q f i e u x x H 2 Y N D U z x m S y l l L Q V 3 8 B U E s B A i 0 A F A A C A A g A U V 9 c W n D k P F y l A A A A 9 g A A A B I A A A A A A A A A A A A A A A A A A A A A A E N v b m Z p Z y 9 Q Y W N r Y W d l L n h t b F B L A Q I t A B Q A A g A I A F F f X F p T c j g s m w A A A O E A A A A T A A A A A A A A A A A A A A A A A P E A A A B b Q 2 9 u d G V u d F 9 U e X B l c 1 0 u e G 1 s U E s B A i 0 A F A A C A A g A U V 9 c W v Y L H 6 z K A g A A n B Q A A B M A A A A A A A A A A A A A A A A A 2 Q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A A A A A A A B L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3 R h c n Z z Z m V s Y W d p J U M z J U I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k 1 O T M 5 O T k t Z D E 4 M y 0 0 Y m I 1 L T g w M T U t Y W M y N D U 4 Z W F l N T k 4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x h c 3 R V c G R h d G V k I i B W Y W x 1 Z T 0 i Z D I w M j U t M D I t M j d U M T I 6 M D c 6 M T E u M D U 0 M z Y y N F o i I C 8 + P E V u d H J 5 I F R 5 c G U 9 I k Z p b G x D b 2 x 1 b W 5 U e X B l c y I g V m F s d W U 9 I n N B d 0 1 G Q l F V R k J R P T 0 i I C 8 + P E V u d H J 5 I F R 5 c G U 9 I k Z p b G x D b 2 x 1 b W 5 O Y W 1 l c y I g V m F s d W U 9 I n N b J n F 1 b 3 Q 7 R m F r Z m V s w 7 h n J n F 1 b 3 Q 7 L C Z x d W 9 0 O 1 N 0 a W c m c X V v d D s s J n F 1 b 3 Q 7 T c O w c i 4 g T M O 4 b i Z x d W 9 0 O y w m c X V v d D t U w 6 1 t Y W z D u G 4 m c X V v d D s s J n F 1 b 3 Q 7 W X Z p c n T D r c O w I D E m c X V v d D s s J n F 1 b 3 Q 7 W X Z p c n T D r c O w I D I m c X V v d D s s J n F 1 b 3 Q 7 R W Z 0 a X J s w 7 h u Y X J n a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y d n N m Z W x h Z 2 n D s C 9 B d X R v U m V t b 3 Z l Z E N v b H V t b n M x L n t G Y W t m Z W z D u G c s M H 0 m c X V v d D s s J n F 1 b 3 Q 7 U 2 V j d G l v b j E v U 3 R h c n Z z Z m V s Y W d p w 7 A v Q X V 0 b 1 J l b W 9 2 Z W R D b 2 x 1 b W 5 z M S 5 7 U 3 R p Z y w x f S Z x d W 9 0 O y w m c X V v d D t T Z W N 0 a W 9 u M S 9 T d G F y d n N m Z W x h Z 2 n D s C 9 B d X R v U m V t b 3 Z l Z E N v b H V t b n M x L n t N w 7 B y L i B M w 7 h u L D J 9 J n F 1 b 3 Q 7 L C Z x d W 9 0 O 1 N l Y 3 R p b 2 4 x L 1 N 0 Y X J 2 c 2 Z l b G F n a c O w L 0 F 1 d G 9 S Z W 1 v d m V k Q 2 9 s d W 1 u c z E u e 1 T D r W 1 h b M O 4 b i w z f S Z x d W 9 0 O y w m c X V v d D t T Z W N 0 a W 9 u M S 9 T d G F y d n N m Z W x h Z 2 n D s C 9 B d X R v U m V t b 3 Z l Z E N v b H V t b n M x L n t Z d m l y d M O t w 7 A g M S w 0 f S Z x d W 9 0 O y w m c X V v d D t T Z W N 0 a W 9 u M S 9 T d G F y d n N m Z W x h Z 2 n D s C 9 B d X R v U m V t b 3 Z l Z E N v b H V t b n M x L n t Z d m l y d M O t w 7 A g M i w 1 f S Z x d W 9 0 O y w m c X V v d D t T Z W N 0 a W 9 u M S 9 T d G F y d n N m Z W x h Z 2 n D s C 9 B d X R v U m V t b 3 Z l Z E N v b H V t b n M x L n t F Z n R p c m z D u G 5 h c m d q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y d n N m Z W x h Z 2 n D s C 9 B d X R v U m V t b 3 Z l Z E N v b H V t b n M x L n t G Y W t m Z W z D u G c s M H 0 m c X V v d D s s J n F 1 b 3 Q 7 U 2 V j d G l v b j E v U 3 R h c n Z z Z m V s Y W d p w 7 A v Q X V 0 b 1 J l b W 9 2 Z W R D b 2 x 1 b W 5 z M S 5 7 U 3 R p Z y w x f S Z x d W 9 0 O y w m c X V v d D t T Z W N 0 a W 9 u M S 9 T d G F y d n N m Z W x h Z 2 n D s C 9 B d X R v U m V t b 3 Z l Z E N v b H V t b n M x L n t N w 7 B y L i B M w 7 h u L D J 9 J n F 1 b 3 Q 7 L C Z x d W 9 0 O 1 N l Y 3 R p b 2 4 x L 1 N 0 Y X J 2 c 2 Z l b G F n a c O w L 0 F 1 d G 9 S Z W 1 v d m V k Q 2 9 s d W 1 u c z E u e 1 T D r W 1 h b M O 4 b i w z f S Z x d W 9 0 O y w m c X V v d D t T Z W N 0 a W 9 u M S 9 T d G F y d n N m Z W x h Z 2 n D s C 9 B d X R v U m V t b 3 Z l Z E N v b H V t b n M x L n t Z d m l y d M O t w 7 A g M S w 0 f S Z x d W 9 0 O y w m c X V v d D t T Z W N 0 a W 9 u M S 9 T d G F y d n N m Z W x h Z 2 n D s C 9 B d X R v U m V t b 3 Z l Z E N v b H V t b n M x L n t Z d m l y d M O t w 7 A g M i w 1 f S Z x d W 9 0 O y w m c X V v d D t T Z W N 0 a W 9 u M S 9 T d G F y d n N m Z W x h Z 2 n D s C 9 B d X R v U m V t b 3 Z l Z E N v b H V t b n M x L n t F Z n R p c m z D u G 5 h c m d q L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t p c F 9 u Y X Z f Z m V s Y W d p J U M z J U I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Z m I 0 N G M t N 2 E 1 O S 0 0 Z D Q 2 L W E 4 M j M t M z Y 3 Y z J l Y T h l M z U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x h c 3 R V c G R h d G V k I i B W Y W x 1 Z T 0 i Z D I w M j U t M D I t M j d U M T I 6 M D c 6 M T E u M D c w M D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F z a 2 l u b W V p c 3 R h c m F m Z W x h Z 2 k l Q z M l Q j A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G I 3 M z l l Y i 1 k N T V i L T Q 2 Z j A t O G E x N y 1 h N D F i M j J j M T A y M T c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T G F z d F V w Z G F 0 Z W Q i I F Z h b H V l P S J k M j A y N S 0 w M i 0 y N 1 Q x M j o w N z o x M S 4 w N z Y 1 M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r a W 5 t Z W l z d G F y Y W Z l b G F n a S V D M y V C M F 9 s Y W 5 k a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z F k Y 2 Z l M i 0 4 M z E 2 L T Q 2 N D U t O D B i N i 0 2 Y 2 J h O D Q x Y W Y 0 Y T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I 4 V D E w O j U 4 O j I y L j Q 1 M z A 5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Y l Q z M l Q j h y b 3 l h X 2 F y Y m V p J U M z J U I w Y X J h Z m V s Y W c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G I 0 M G E y N S 0 5 M W J j L T Q w Y z c t O W V h Z C 1 l O D Y 5 N T k 4 N 2 E 2 M D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T G F z d F V w Z G F 0 Z W Q i I F Z h b H V l P S J k M j A y N S 0 w M i 0 y N 1 Q x M j o w N z o x M S 4 w N z Y 1 M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Y X Z u Y X J f Y X J i Z W k l Q z M l Q j B h c m F m Z W x h Z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Z j I 4 Y z U w L W V k O W M t N G E 4 N i 1 i O T c x L T J l Z T g x M W F l M G I 5 Z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1 L T A y L T I 3 V D E y O j A 3 O j E x L j A 5 M j E 1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M R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l Y j F l O G U y L T I z Z D Q t N D U 2 Y y 1 i M m Y w L T J i Y m N j M D c y Z j c 4 N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M Y X N 0 V X B k Y X R l Z C I g V m F s d W U 9 I m Q y M D I 1 L T A y L T I 3 V D E y O j A 3 O j E x L j A 5 M j E 1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r Y W R l b W l r Y X J h Z m V s Y W d p J U M z J U I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N j M 4 M z Q 4 L T l l O G M t N G M x Y y 1 h Z G M 3 L W V m N G Z i O D I 5 N z B k O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I t M j h U M T A 6 N T g 6 M j I u N T A w M D k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C V D M y V B N m 5 h c 3 R 1 b W F u b m F m Z W x h Z 2 k l Q z M l Q j A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U 4 N T g 0 Y z k t N 2 M x M C 0 0 M z l j L T k z O W M t N D Y 3 Z j N j Y j E 2 M m Y y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i 0 y O F Q x M D o 1 O D o y M i 4 1 N T Y x M D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J U M z J U I 4 b m F y d G F s d n V y J T I w U 2 F t b G E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N S 0 w M i 0 y O F Q x M D o 1 O D o z N S 4 5 M j k 5 N D U w W i I g L z 4 8 R W 5 0 c n k g V H l w Z T 0 i R m l s b E N v b H V t b l R 5 c G V z I i B W Y W x 1 Z T 0 i c 0 F 3 T U Z B Q V V G Q l F V P S I g L z 4 8 R W 5 0 c n k g V H l w Z T 0 i R m l s b E N v b H V t b k 5 h b W V z I i B W Y W x 1 Z T 0 i c 1 s m c X V v d D t G Y W t m Z W z D u G c m c X V v d D s s J n F 1 b 3 Q 7 U 3 R p Z y Z x d W 9 0 O y w m c X V v d D t N w 7 B y L i B M w 7 h u J n F 1 b 3 Q 7 L C Z x d W 9 0 O 1 T D r W 1 h b M O 4 b i Z x d W 9 0 O y w m c X V v d D t Z d m l y d M O t w 7 A g M S Z x d W 9 0 O y w m c X V v d D t Z d m l y d M O t w 7 A g M i Z x d W 9 0 O y w m c X V v d D t M Z X l n Y X J k Y W c m c X V v d D s s J n F 1 b 3 Q 7 U 3 V u b n V k Y W c g K G h h b G d p Z G F n Y X I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i Y j g 2 N W Q z L T Y x Z j I t N D B i N i 0 4 O D R m L W Q w Y T V j Z m E y Y j k y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M w 7 h u Y X J 0 Y W x 2 d X I g U 2 F t b G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w 7 h u Y X J 0 Y W x 2 d X J f U 2 F t b G E i I C 8 + P E V u d H J 5 I F R 5 c G U 9 I k Z p b G x F c n J v c k N v Z G U i I F Z h b H V l P S J z V W 5 r b m 9 3 b i I g L z 4 8 R W 5 0 c n k g V H l w Z T 0 i R m l s b E N v d W 5 0 I i B W Y W x 1 Z T 0 i b D I 4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w 7 h u Y X J 0 Y W x 2 d X I g U 2 F t b G E v Q X V 0 b 1 J l b W 9 2 Z W R D b 2 x 1 b W 5 z M S 5 7 R m F r Z m V s w 7 h n L D B 9 J n F 1 b 3 Q 7 L C Z x d W 9 0 O 1 N l Y 3 R p b 2 4 x L 0 z D u G 5 h c n R h b H Z 1 c i B T Y W 1 s Y S 9 B d X R v U m V t b 3 Z l Z E N v b H V t b n M x L n t T d G l n L D F 9 J n F 1 b 3 Q 7 L C Z x d W 9 0 O 1 N l Y 3 R p b 2 4 x L 0 z D u G 5 h c n R h b H Z 1 c i B T Y W 1 s Y S 9 B d X R v U m V t b 3 Z l Z E N v b H V t b n M x L n t N w 7 B y L i B M w 7 h u L D J 9 J n F 1 b 3 Q 7 L C Z x d W 9 0 O 1 N l Y 3 R p b 2 4 x L 0 z D u G 5 h c n R h b H Z 1 c i B T Y W 1 s Y S 9 B d X R v U m V t b 3 Z l Z E N v b H V t b n M x L n t U w 6 1 t Y W z D u G 4 s M 3 0 m c X V v d D s s J n F 1 b 3 Q 7 U 2 V j d G l v b j E v T M O 4 b m F y d G F s d n V y I F N h b W x h L 0 F 1 d G 9 S Z W 1 v d m V k Q 2 9 s d W 1 u c z E u e 1 l 2 a X J 0 w 6 3 D s C A x L D R 9 J n F 1 b 3 Q 7 L C Z x d W 9 0 O 1 N l Y 3 R p b 2 4 x L 0 z D u G 5 h c n R h b H Z 1 c i B T Y W 1 s Y S 9 B d X R v U m V t b 3 Z l Z E N v b H V t b n M x L n t Z d m l y d M O t w 7 A g M i w 1 f S Z x d W 9 0 O y w m c X V v d D t T Z W N 0 a W 9 u M S 9 M w 7 h u Y X J 0 Y W x 2 d X I g U 2 F t b G E v Q X V 0 b 1 J l b W 9 2 Z W R D b 2 x 1 b W 5 z M S 5 7 T G V 5 Z 2 F y Z G F n L D Z 9 J n F 1 b 3 Q 7 L C Z x d W 9 0 O 1 N l Y 3 R p b 2 4 x L 0 z D u G 5 h c n R h b H Z 1 c i B T Y W 1 s Y S 9 B d X R v U m V t b 3 Z l Z E N v b H V t b n M x L n t T d W 5 u d W R h Z y A o a G F s Z 2 l k Y W d h c i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O 4 b m F y d G F s d n V y I F N h b W x h L 0 F 1 d G 9 S Z W 1 v d m V k Q 2 9 s d W 1 u c z E u e 0 Z h a 2 Z l b M O 4 Z y w w f S Z x d W 9 0 O y w m c X V v d D t T Z W N 0 a W 9 u M S 9 M w 7 h u Y X J 0 Y W x 2 d X I g U 2 F t b G E v Q X V 0 b 1 J l b W 9 2 Z W R D b 2 x 1 b W 5 z M S 5 7 U 3 R p Z y w x f S Z x d W 9 0 O y w m c X V v d D t T Z W N 0 a W 9 u M S 9 M w 7 h u Y X J 0 Y W x 2 d X I g U 2 F t b G E v Q X V 0 b 1 J l b W 9 2 Z W R D b 2 x 1 b W 5 z M S 5 7 T c O w c i 4 g T M O 4 b i w y f S Z x d W 9 0 O y w m c X V v d D t T Z W N 0 a W 9 u M S 9 M w 7 h u Y X J 0 Y W x 2 d X I g U 2 F t b G E v Q X V 0 b 1 J l b W 9 2 Z W R D b 2 x 1 b W 5 z M S 5 7 V M O t b W F s w 7 h u L D N 9 J n F 1 b 3 Q 7 L C Z x d W 9 0 O 1 N l Y 3 R p b 2 4 x L 0 z D u G 5 h c n R h b H Z 1 c i B T Y W 1 s Y S 9 B d X R v U m V t b 3 Z l Z E N v b H V t b n M x L n t Z d m l y d M O t w 7 A g M S w 0 f S Z x d W 9 0 O y w m c X V v d D t T Z W N 0 a W 9 u M S 9 M w 7 h u Y X J 0 Y W x 2 d X I g U 2 F t b G E v Q X V 0 b 1 J l b W 9 2 Z W R D b 2 x 1 b W 5 z M S 5 7 W X Z p c n T D r c O w I D I s N X 0 m c X V v d D s s J n F 1 b 3 Q 7 U 2 V j d G l v b j E v T M O 4 b m F y d G F s d n V y I F N h b W x h L 0 F 1 d G 9 S Z W 1 v d m V k Q 2 9 s d W 1 u c z E u e 0 x l e W d h c m R h Z y w 2 f S Z x d W 9 0 O y w m c X V v d D t T Z W N 0 a W 9 u M S 9 M w 7 h u Y X J 0 Y W x 2 d X I g U 2 F t b G E v Q X V 0 b 1 J l b W 9 2 Z W R D b 2 x 1 b W 5 z M S 5 7 U 3 V u b n V k Y W c g K G h h b G d p Z G F n Y X I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y d n N m Z W x h Z 2 k l Q z M l Q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Z z Z m V s Y W d p J U M z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c F 9 u Y X Z f Z m V s Y W d p J U M z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f b m F 2 X 2 Z l b G F n a S V D M y V C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t p b m 1 l a X N 0 Y X J h Z m V s Y W d p J U M z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t p b m 1 l a X N 0 Y X J h Z m V s Y W d p J U M z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a 2 l u b W V p c 3 R h c m F m Z W x h Z 2 k l Q z M l Q j B f b G F u Z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a 2 l u b W V p c 3 R h c m F m Z W x h Z 2 k l Q z M l Q j B f b G F u Z G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U M z J U I 4 c m 9 5 Y V 9 h c m J l a S V D M y V C M G F y Y W Z l b G F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Q z M l Q j h y b 3 l h X 2 F y Y m V p J U M z J U I w Y X J h Z m V s Y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Z u Y X J f Y X J i Z W k l Q z M l Q j B h c m F m Z W x h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Z u Y X J f Y X J i Z W k l Q z M l Q j B h c m F m Z W x h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R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E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2 F k Z W 1 p a 2 F y Y W Z l b G F n a S V D M y V C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2 F k Z W 1 p a 2 F y Y W Z l b G F n a S V D M y V C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T Z u Y X N 0 d W 1 h b m 5 h Z m V s Y W d p J U M z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T Z u Y X N 0 d W 1 h b m 5 h Z m V s Y W d p J U M z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Z z Z m V s Y W d p J U M z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c F 9 u Y X Z f Z m V s Y W d p J U M z J U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c F 9 u Y X Z f Z m V s Y W d p J U M z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a 2 l u b W V p c 3 R h c m F m Z W x h Z 2 k l Q z M l Q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r a W 5 t Z W l z d G F y Y W Z l b G F n a S V D M y V C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2 t p b m 1 l a X N 0 Y X J h Z m V s Y W d p J U M z J U I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Q z M l Q j h y b 3 l h X 2 F y Y m V p J U M z J U I w Y X J h Z m V s Y W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Z u Y X J f Y X J i Z W k l Q z M l Q j B h c m F m Z W x h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M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l Q z M l Q j h u Y X J 0 Y W x 2 d X I l M j B T Y W 1 s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r a W 5 t Z W l z d G F y Y W Z l b G F n a S V D M y V C M F 9 s Y W 5 k a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l Q z M l Q j h u Y X J 0 Y W x 2 d X I l M j B T Y W 1 s Y S 9 S Z X B s Y W N l Z C U y M F Z h b H V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2 t p b m 1 l a X N 0 Y X J h Z m V s Y W d p J U M z J U I w X 2 x h b m R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t h Z G V t a W t h c m F m Z W x h Z 2 k l Q z M l Q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U M z J U E 2 b m F z d H V t Y W 5 u Y W Z l b G F n a S V D M y V C M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p F L j i K y F n Q 7 X / U L / C b a Y p A A A A A A I A A A A A A A N m A A D A A A A A E A A A A G x D i 6 h w Y c V s C + V i u 2 d v J a 8 A A A A A B I A A A K A A A A A Q A A A A g e 6 + H o R m p f I Y 6 e P z S g 3 P x 1 A A A A D l c E W L P U w w q B / 4 + t / s J k v m t Y 9 N b b w t G z N / a Y R i f q q C e x z X c w a 5 K B i s B n s I G F r C 8 I + Y W G + h u a G 4 Y J 8 S n u 2 E V X m A 2 7 Y K C d 5 1 v s 5 x U L b F c n V z k x Q A A A D Z q e m N 0 e W d d g G b R 6 1 / 1 Z q o x 9 w B O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4570B-9B6B-4FA3-9CCB-B707F37B0015}"/>
</file>

<file path=customXml/itemProps2.xml><?xml version="1.0" encoding="utf-8"?>
<ds:datastoreItem xmlns:ds="http://schemas.openxmlformats.org/officeDocument/2006/customXml" ds:itemID="{7031C0C6-5C48-4D8A-B8C0-377B5306E996}"/>
</file>

<file path=customXml/itemProps3.xml><?xml version="1.0" encoding="utf-8"?>
<ds:datastoreItem xmlns:ds="http://schemas.openxmlformats.org/officeDocument/2006/customXml" ds:itemID="{B5431963-51CC-4A42-A56E-B582D2BC021C}"/>
</file>

<file path=customXml/itemProps4.xml><?xml version="1.0" encoding="utf-8"?>
<ds:datastoreItem xmlns:ds="http://schemas.openxmlformats.org/officeDocument/2006/customXml" ds:itemID="{7DA63C2F-5F42-4437-AE07-298F4CB04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 Radosavljevic</dc:creator>
  <cp:keywords/>
  <dc:description/>
  <cp:lastModifiedBy>Vivi Sørensen</cp:lastModifiedBy>
  <cp:revision/>
  <dcterms:created xsi:type="dcterms:W3CDTF">2015-06-05T18:19:34Z</dcterms:created>
  <dcterms:modified xsi:type="dcterms:W3CDTF">2025-04-02T09:21:00Z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0x010100A421C22FB3A8AE469B251A8F7B6C6157</vt:lpwstr>
  </property>
</Properties>
</file>