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강의자료\KAU_연구조사방법론_2019\강의노트\6강\"/>
    </mc:Choice>
  </mc:AlternateContent>
  <xr:revisionPtr revIDLastSave="0" documentId="13_ncr:1_{59E24F84-394D-422B-9FCE-DAEC7779C260}" xr6:coauthVersionLast="43" xr6:coauthVersionMax="43" xr10:uidLastSave="{00000000-0000-0000-0000-000000000000}"/>
  <bookViews>
    <workbookView xWindow="-120" yWindow="-120" windowWidth="29040" windowHeight="15840" activeTab="4" xr2:uid="{C794FAA1-91F3-458D-A510-764DF2216978}"/>
  </bookViews>
  <sheets>
    <sheet name="단일모집단 가설검정_z 검정" sheetId="1" r:id="rId1"/>
    <sheet name="단일모집단 가설검정_t 검정" sheetId="2" r:id="rId2"/>
    <sheet name="쌍체비교" sheetId="4" r:id="rId3"/>
    <sheet name="두 모집단 차이에 대한 가설검정" sheetId="3" r:id="rId4"/>
    <sheet name="두 모집단의 분산비교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3" l="1"/>
  <c r="K28" i="3"/>
  <c r="J26" i="3"/>
  <c r="D7" i="4"/>
  <c r="D8" i="4"/>
  <c r="D9" i="4"/>
  <c r="D10" i="4"/>
  <c r="D11" i="4"/>
  <c r="D12" i="4"/>
  <c r="D13" i="4"/>
  <c r="D6" i="4"/>
  <c r="D14" i="4" s="1"/>
  <c r="H28" i="4"/>
  <c r="G26" i="4"/>
  <c r="H29" i="4" s="1"/>
  <c r="O13" i="3"/>
  <c r="K13" i="3" s="1"/>
  <c r="K14" i="3" s="1"/>
  <c r="K16" i="3" s="1"/>
  <c r="N13" i="3"/>
  <c r="K12" i="3"/>
  <c r="J10" i="3"/>
  <c r="L13" i="3" s="1"/>
  <c r="I30" i="2"/>
  <c r="I29" i="2"/>
  <c r="I28" i="2"/>
  <c r="I24" i="2"/>
  <c r="I25" i="2"/>
  <c r="I26" i="2" s="1"/>
  <c r="I15" i="2"/>
  <c r="I17" i="2" s="1"/>
  <c r="I16" i="2"/>
  <c r="I14" i="2"/>
  <c r="I8" i="2"/>
  <c r="I7" i="2"/>
  <c r="I6" i="2"/>
  <c r="I28" i="1"/>
  <c r="I27" i="1"/>
  <c r="I26" i="1"/>
  <c r="I24" i="1"/>
  <c r="I23" i="1"/>
  <c r="I22" i="1"/>
  <c r="I21" i="1"/>
  <c r="I18" i="1"/>
  <c r="I17" i="1"/>
  <c r="I16" i="1"/>
  <c r="I15" i="1"/>
  <c r="I14" i="1"/>
  <c r="I11" i="1"/>
  <c r="I8" i="1"/>
  <c r="I7" i="1"/>
  <c r="I6" i="1"/>
  <c r="E9" i="4" l="1"/>
  <c r="F9" i="4" s="1"/>
  <c r="E7" i="4"/>
  <c r="F7" i="4" s="1"/>
  <c r="E11" i="4"/>
  <c r="F11" i="4" s="1"/>
  <c r="E10" i="4"/>
  <c r="F10" i="4" s="1"/>
  <c r="E6" i="4"/>
  <c r="F6" i="4" s="1"/>
  <c r="E13" i="4"/>
  <c r="F13" i="4" s="1"/>
  <c r="E12" i="4"/>
  <c r="F12" i="4" s="1"/>
  <c r="E8" i="4"/>
  <c r="F8" i="4" s="1"/>
  <c r="K30" i="3"/>
  <c r="K32" i="3" s="1"/>
  <c r="L29" i="3"/>
  <c r="K31" i="3"/>
  <c r="H31" i="4"/>
  <c r="H33" i="4" s="1"/>
  <c r="K15" i="3"/>
  <c r="I18" i="2"/>
  <c r="I11" i="2"/>
  <c r="F14" i="4" l="1"/>
  <c r="F15" i="4" s="1"/>
  <c r="F17" i="4" s="1"/>
  <c r="H32" i="4"/>
  <c r="I23" i="2"/>
  <c r="I19" i="2"/>
</calcChain>
</file>

<file path=xl/sharedStrings.xml><?xml version="1.0" encoding="utf-8"?>
<sst xmlns="http://schemas.openxmlformats.org/spreadsheetml/2006/main" count="181" uniqueCount="91">
  <si>
    <t>매출액</t>
    <phoneticPr fontId="2" type="noConversion"/>
  </si>
  <si>
    <t>TV광고 후 평균 매출액은 점포당 120만원/일 이 될 것으로 예상</t>
    <phoneticPr fontId="2" type="noConversion"/>
  </si>
  <si>
    <t>점포</t>
    <phoneticPr fontId="2" type="noConversion"/>
  </si>
  <si>
    <t xml:space="preserve">신뢰도 </t>
    <phoneticPr fontId="2" type="noConversion"/>
  </si>
  <si>
    <t>가설 평균</t>
    <phoneticPr fontId="2" type="noConversion"/>
  </si>
  <si>
    <t>유의수준</t>
    <phoneticPr fontId="2" type="noConversion"/>
  </si>
  <si>
    <t xml:space="preserve">표본 통계량 </t>
    <phoneticPr fontId="2" type="noConversion"/>
  </si>
  <si>
    <t>표본평균</t>
    <phoneticPr fontId="2" type="noConversion"/>
  </si>
  <si>
    <t>표본 표준편차</t>
    <phoneticPr fontId="2" type="noConversion"/>
  </si>
  <si>
    <t>표본크기</t>
    <phoneticPr fontId="2" type="noConversion"/>
  </si>
  <si>
    <t>점 추정치</t>
    <phoneticPr fontId="2" type="noConversion"/>
  </si>
  <si>
    <t>모평균</t>
    <phoneticPr fontId="2" type="noConversion"/>
  </si>
  <si>
    <t>신뢰구간</t>
    <phoneticPr fontId="2" type="noConversion"/>
  </si>
  <si>
    <t>신뢰구간 임계치</t>
    <phoneticPr fontId="2" type="noConversion"/>
  </si>
  <si>
    <t>점추정의 표준오차</t>
    <phoneticPr fontId="2" type="noConversion"/>
  </si>
  <si>
    <t>신뢰구간 폭  1/2</t>
    <phoneticPr fontId="2" type="noConversion"/>
  </si>
  <si>
    <t>신뢰구간 상한값</t>
    <phoneticPr fontId="2" type="noConversion"/>
  </si>
  <si>
    <t>신뢰구간 하한값</t>
    <phoneticPr fontId="2" type="noConversion"/>
  </si>
  <si>
    <t>가설검정</t>
    <phoneticPr fontId="2" type="noConversion"/>
  </si>
  <si>
    <t>검정통계량</t>
    <phoneticPr fontId="2" type="noConversion"/>
  </si>
  <si>
    <t>Z 임계치</t>
    <phoneticPr fontId="2" type="noConversion"/>
  </si>
  <si>
    <t>양측</t>
    <phoneticPr fontId="2" type="noConversion"/>
  </si>
  <si>
    <t>오른쪽 단측</t>
    <phoneticPr fontId="2" type="noConversion"/>
  </si>
  <si>
    <t>왼쪽 단측</t>
    <phoneticPr fontId="2" type="noConversion"/>
  </si>
  <si>
    <t>P-value</t>
    <phoneticPr fontId="2" type="noConversion"/>
  </si>
  <si>
    <t>NORMSDIST(I21)</t>
  </si>
  <si>
    <t>AVERAGE(B5:B12)</t>
  </si>
  <si>
    <t>STDEV(B5:B12)</t>
  </si>
  <si>
    <t>COUNT(B5:B12)</t>
  </si>
  <si>
    <t>COUNT(B5:B12)</t>
    <phoneticPr fontId="2" type="noConversion"/>
  </si>
  <si>
    <t>I6</t>
  </si>
  <si>
    <t>NORM.S.INV(E5/2+0.5)</t>
  </si>
  <si>
    <t>I7/SQRT(I8)</t>
  </si>
  <si>
    <t>I7/SQRT(I8)</t>
    <phoneticPr fontId="2" type="noConversion"/>
  </si>
  <si>
    <t>I14*I15</t>
    <phoneticPr fontId="2" type="noConversion"/>
  </si>
  <si>
    <t>I6-I16</t>
  </si>
  <si>
    <t>I11+I16</t>
  </si>
  <si>
    <t>(I11-E6)/I15</t>
  </si>
  <si>
    <t>-1*NORM.S.INV(E7/2)</t>
    <phoneticPr fontId="2" type="noConversion"/>
  </si>
  <si>
    <t>-1*NORM.S.INV(E7)</t>
    <phoneticPr fontId="2" type="noConversion"/>
  </si>
  <si>
    <t>1*NORM.S.INV(E7)</t>
    <phoneticPr fontId="2" type="noConversion"/>
  </si>
  <si>
    <t>IF(I21&lt;0,2*NORMSDIST(I21),2*(1-NORMSDIST(I21)))</t>
  </si>
  <si>
    <t>1-NORMSDIST(I21)</t>
  </si>
  <si>
    <t>자유도</t>
  </si>
  <si>
    <t>자유도</t>
    <phoneticPr fontId="2" type="noConversion"/>
  </si>
  <si>
    <t>t 임계치</t>
    <phoneticPr fontId="2" type="noConversion"/>
  </si>
  <si>
    <t>세트메뉴 구비에 따른 일 매출액</t>
    <phoneticPr fontId="2" type="noConversion"/>
  </si>
  <si>
    <t>있을 때</t>
    <phoneticPr fontId="2" type="noConversion"/>
  </si>
  <si>
    <t>없을 때</t>
    <phoneticPr fontId="2" type="noConversion"/>
  </si>
  <si>
    <t>t-검정: 이분산 가정 두 집단</t>
  </si>
  <si>
    <t>변수 1</t>
  </si>
  <si>
    <t>변수 2</t>
  </si>
  <si>
    <t>평균</t>
  </si>
  <si>
    <t>분산</t>
  </si>
  <si>
    <t>관측수</t>
  </si>
  <si>
    <t>가설 평균차</t>
  </si>
  <si>
    <t>t 통계량</t>
  </si>
  <si>
    <t>P(T&lt;=t) 단측 검정</t>
  </si>
  <si>
    <t>t 기각치 단측 검정</t>
  </si>
  <si>
    <t>P(T&lt;=t) 양측 검정</t>
  </si>
  <si>
    <t>t 기각치 양측 검정</t>
  </si>
  <si>
    <t>점추정치</t>
    <phoneticPr fontId="2" type="noConversion"/>
  </si>
  <si>
    <t>t임계치</t>
    <phoneticPr fontId="2" type="noConversion"/>
  </si>
  <si>
    <t>표준오차</t>
    <phoneticPr fontId="2" type="noConversion"/>
  </si>
  <si>
    <t>폭/2</t>
    <phoneticPr fontId="2" type="noConversion"/>
  </si>
  <si>
    <t>하한 값</t>
    <phoneticPr fontId="2" type="noConversion"/>
  </si>
  <si>
    <t>상한 값</t>
    <phoneticPr fontId="2" type="noConversion"/>
  </si>
  <si>
    <t>t-검정: 등분산 가정 두 집단</t>
  </si>
  <si>
    <t>공동(Pooled) 분산</t>
  </si>
  <si>
    <t>t-검정: 쌍체 비교</t>
  </si>
  <si>
    <t>피어슨 상관 계수</t>
  </si>
  <si>
    <t>F-검정: 분산에 대한 두 집단</t>
  </si>
  <si>
    <t>F 비</t>
  </si>
  <si>
    <t>P(F&lt;=f) 단측 검정</t>
  </si>
  <si>
    <t>F 기각치: 단측 검정</t>
  </si>
  <si>
    <t>I8-1</t>
  </si>
  <si>
    <t>TINV(E7, I14)</t>
  </si>
  <si>
    <t>I15*I16</t>
  </si>
  <si>
    <t>I6-I17</t>
  </si>
  <si>
    <t>I11+I17</t>
  </si>
  <si>
    <t>(I11-E6)/I16</t>
  </si>
  <si>
    <t>TINV($E$7,$I$14)</t>
  </si>
  <si>
    <t>TINV($E$7*2,$I$14)</t>
  </si>
  <si>
    <t>-I25</t>
    <phoneticPr fontId="2" type="noConversion"/>
  </si>
  <si>
    <t>TDIST(ABS(I23), I14, 2)</t>
  </si>
  <si>
    <t>IF(I23&lt;0, 1-TDIST(ABS(I23), I14, 1), TDIST(ABS(I23), I14, 1))</t>
  </si>
  <si>
    <t>1-I29</t>
  </si>
  <si>
    <t>x1-x2</t>
    <phoneticPr fontId="2" type="noConversion"/>
  </si>
  <si>
    <t>average(x1-x2)</t>
    <phoneticPr fontId="2" type="noConversion"/>
  </si>
  <si>
    <t xml:space="preserve">표준오차 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</si>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</sst>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80" formatCode="0.0000"/>
    <numFmt numFmtId="181" formatCode="0.000"/>
    <numFmt numFmtId="182" formatCode="0.000_ "/>
    <numFmt numFmtId="192" formatCode="0.0000_ "/>
    <numFmt numFmtId="193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Border="1" applyAlignment="1">
      <alignment vertical="center"/>
    </xf>
    <xf numFmtId="0" fontId="0" fillId="0" borderId="3" xfId="0" applyBorder="1">
      <alignment vertical="center"/>
    </xf>
    <xf numFmtId="181" fontId="0" fillId="0" borderId="0" xfId="0" quotePrefix="1" applyNumberFormat="1">
      <alignment vertical="center"/>
    </xf>
    <xf numFmtId="181" fontId="0" fillId="0" borderId="0" xfId="0" applyNumberFormat="1" applyFill="1" applyBorder="1" applyAlignment="1">
      <alignment vertical="center"/>
    </xf>
    <xf numFmtId="181" fontId="0" fillId="0" borderId="1" xfId="0" applyNumberForma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5A5E-B150-4466-8FC9-B331B117AACF}">
  <dimension ref="A2:J28"/>
  <sheetViews>
    <sheetView workbookViewId="0">
      <selection activeCell="I14" sqref="I14"/>
    </sheetView>
  </sheetViews>
  <sheetFormatPr defaultRowHeight="16.5" x14ac:dyDescent="0.3"/>
  <cols>
    <col min="8" max="8" width="15.875" bestFit="1" customWidth="1"/>
    <col min="9" max="9" width="13.125" bestFit="1" customWidth="1"/>
    <col min="10" max="10" width="17.375" bestFit="1" customWidth="1"/>
  </cols>
  <sheetData>
    <row r="2" spans="1:10" x14ac:dyDescent="0.3">
      <c r="B2" t="s">
        <v>1</v>
      </c>
    </row>
    <row r="4" spans="1:10" x14ac:dyDescent="0.3">
      <c r="A4" t="s">
        <v>2</v>
      </c>
      <c r="B4" t="s">
        <v>0</v>
      </c>
    </row>
    <row r="5" spans="1:10" x14ac:dyDescent="0.3">
      <c r="A5">
        <v>1</v>
      </c>
      <c r="B5">
        <v>140</v>
      </c>
      <c r="D5" t="s">
        <v>3</v>
      </c>
      <c r="E5">
        <v>0.95</v>
      </c>
      <c r="G5" t="s">
        <v>6</v>
      </c>
    </row>
    <row r="6" spans="1:10" x14ac:dyDescent="0.3">
      <c r="A6">
        <v>2</v>
      </c>
      <c r="B6">
        <v>120</v>
      </c>
      <c r="D6" t="s">
        <v>4</v>
      </c>
      <c r="E6">
        <v>120</v>
      </c>
      <c r="H6" t="s">
        <v>7</v>
      </c>
      <c r="I6">
        <f>AVERAGE(B5:B12)</f>
        <v>113.125</v>
      </c>
      <c r="J6" t="s">
        <v>26</v>
      </c>
    </row>
    <row r="7" spans="1:10" x14ac:dyDescent="0.3">
      <c r="A7">
        <v>3</v>
      </c>
      <c r="B7">
        <v>85</v>
      </c>
      <c r="D7" t="s">
        <v>5</v>
      </c>
      <c r="E7">
        <v>0.05</v>
      </c>
      <c r="H7" t="s">
        <v>8</v>
      </c>
      <c r="I7">
        <f>STDEV(B5:B12)</f>
        <v>22.350695099449847</v>
      </c>
      <c r="J7" t="s">
        <v>27</v>
      </c>
    </row>
    <row r="8" spans="1:10" x14ac:dyDescent="0.3">
      <c r="A8">
        <v>4</v>
      </c>
      <c r="B8">
        <v>75</v>
      </c>
      <c r="H8" t="s">
        <v>9</v>
      </c>
      <c r="I8">
        <f>COUNT(B5:B12)</f>
        <v>8</v>
      </c>
      <c r="J8" t="s">
        <v>29</v>
      </c>
    </row>
    <row r="9" spans="1:10" x14ac:dyDescent="0.3">
      <c r="A9">
        <v>5</v>
      </c>
      <c r="B9">
        <v>125</v>
      </c>
    </row>
    <row r="10" spans="1:10" x14ac:dyDescent="0.3">
      <c r="A10">
        <v>6</v>
      </c>
      <c r="B10">
        <v>120</v>
      </c>
      <c r="G10" t="s">
        <v>10</v>
      </c>
    </row>
    <row r="11" spans="1:10" x14ac:dyDescent="0.3">
      <c r="A11">
        <v>7</v>
      </c>
      <c r="B11">
        <v>130</v>
      </c>
      <c r="H11" t="s">
        <v>11</v>
      </c>
      <c r="I11">
        <f>I6</f>
        <v>113.125</v>
      </c>
      <c r="J11" t="s">
        <v>30</v>
      </c>
    </row>
    <row r="12" spans="1:10" x14ac:dyDescent="0.3">
      <c r="A12">
        <v>8</v>
      </c>
      <c r="B12">
        <v>110</v>
      </c>
    </row>
    <row r="13" spans="1:10" x14ac:dyDescent="0.3">
      <c r="G13" t="s">
        <v>12</v>
      </c>
    </row>
    <row r="14" spans="1:10" x14ac:dyDescent="0.3">
      <c r="H14" t="s">
        <v>13</v>
      </c>
      <c r="I14" s="3">
        <f>_xlfn.NORM.S.INV(E5/2+0.5)</f>
        <v>1.9599639845400536</v>
      </c>
      <c r="J14" t="s">
        <v>31</v>
      </c>
    </row>
    <row r="15" spans="1:10" x14ac:dyDescent="0.3">
      <c r="H15" t="s">
        <v>14</v>
      </c>
      <c r="I15" s="3">
        <f>I7/SQRT(I8)</f>
        <v>7.9021640345269608</v>
      </c>
      <c r="J15" t="s">
        <v>33</v>
      </c>
    </row>
    <row r="16" spans="1:10" x14ac:dyDescent="0.3">
      <c r="H16" t="s">
        <v>15</v>
      </c>
      <c r="I16" s="2">
        <f>I14*I15</f>
        <v>15.487956907600568</v>
      </c>
      <c r="J16" t="s">
        <v>34</v>
      </c>
    </row>
    <row r="17" spans="7:10" x14ac:dyDescent="0.3">
      <c r="H17" t="s">
        <v>16</v>
      </c>
      <c r="I17" s="4">
        <f>I6-I16</f>
        <v>97.637043092399438</v>
      </c>
      <c r="J17" t="s">
        <v>35</v>
      </c>
    </row>
    <row r="18" spans="7:10" x14ac:dyDescent="0.3">
      <c r="H18" t="s">
        <v>17</v>
      </c>
      <c r="I18" s="4">
        <f>I11+I16</f>
        <v>128.61295690760056</v>
      </c>
      <c r="J18" t="s">
        <v>36</v>
      </c>
    </row>
    <row r="20" spans="7:10" x14ac:dyDescent="0.3">
      <c r="G20" t="s">
        <v>18</v>
      </c>
    </row>
    <row r="21" spans="7:10" x14ac:dyDescent="0.3">
      <c r="H21" t="s">
        <v>19</v>
      </c>
      <c r="I21" s="2">
        <f>(I11-E6)/I15</f>
        <v>-0.87001484276472008</v>
      </c>
      <c r="J21" t="s">
        <v>37</v>
      </c>
    </row>
    <row r="22" spans="7:10" x14ac:dyDescent="0.3">
      <c r="G22" t="s">
        <v>21</v>
      </c>
      <c r="H22" t="s">
        <v>20</v>
      </c>
      <c r="I22" s="2">
        <f>-1*_xlfn.NORM.S.INV(E7/2)</f>
        <v>1.9599639845400538</v>
      </c>
      <c r="J22" s="7" t="s">
        <v>38</v>
      </c>
    </row>
    <row r="23" spans="7:10" x14ac:dyDescent="0.3">
      <c r="G23" t="s">
        <v>22</v>
      </c>
      <c r="H23" t="s">
        <v>20</v>
      </c>
      <c r="I23" s="2">
        <f>-1*_xlfn.NORM.S.INV(E7)</f>
        <v>1.6448536269514726</v>
      </c>
      <c r="J23" s="7" t="s">
        <v>39</v>
      </c>
    </row>
    <row r="24" spans="7:10" x14ac:dyDescent="0.3">
      <c r="G24" t="s">
        <v>23</v>
      </c>
      <c r="H24" t="s">
        <v>20</v>
      </c>
      <c r="I24" s="2">
        <f>-I23</f>
        <v>-1.6448536269514726</v>
      </c>
      <c r="J24" s="7" t="s">
        <v>40</v>
      </c>
    </row>
    <row r="26" spans="7:10" x14ac:dyDescent="0.3">
      <c r="G26" t="s">
        <v>21</v>
      </c>
      <c r="H26" t="s">
        <v>24</v>
      </c>
      <c r="I26" s="2">
        <f>IF(I21&lt;0,2*NORMSDIST(I21),2*(1-NORMSDIST(I21)))</f>
        <v>0.38429229285416749</v>
      </c>
      <c r="J26" t="s">
        <v>41</v>
      </c>
    </row>
    <row r="27" spans="7:10" x14ac:dyDescent="0.3">
      <c r="G27" t="s">
        <v>22</v>
      </c>
      <c r="I27" s="6">
        <f>1-NORMSDIST(I21)</f>
        <v>0.80785385357291628</v>
      </c>
      <c r="J27" t="s">
        <v>42</v>
      </c>
    </row>
    <row r="28" spans="7:10" x14ac:dyDescent="0.3">
      <c r="G28" t="s">
        <v>23</v>
      </c>
      <c r="I28" s="6">
        <f>NORMSDIST(I21)</f>
        <v>0.19214614642708375</v>
      </c>
      <c r="J28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68B2-9ECE-4D4C-8ADF-88ECEF893A0B}">
  <dimension ref="A2:J30"/>
  <sheetViews>
    <sheetView workbookViewId="0">
      <selection activeCell="M15" sqref="M15"/>
    </sheetView>
  </sheetViews>
  <sheetFormatPr defaultRowHeight="16.5" x14ac:dyDescent="0.3"/>
  <cols>
    <col min="7" max="7" width="12.375" bestFit="1" customWidth="1"/>
    <col min="8" max="8" width="15.875" bestFit="1" customWidth="1"/>
    <col min="9" max="9" width="13.125" bestFit="1" customWidth="1"/>
    <col min="10" max="10" width="17.375" bestFit="1" customWidth="1"/>
  </cols>
  <sheetData>
    <row r="2" spans="1:10" x14ac:dyDescent="0.3">
      <c r="B2" t="s">
        <v>1</v>
      </c>
    </row>
    <row r="4" spans="1:10" x14ac:dyDescent="0.3">
      <c r="A4" s="13" t="s">
        <v>2</v>
      </c>
      <c r="B4" s="13" t="s">
        <v>0</v>
      </c>
    </row>
    <row r="5" spans="1:10" x14ac:dyDescent="0.3">
      <c r="A5" s="13">
        <v>1</v>
      </c>
      <c r="B5" s="13">
        <v>140</v>
      </c>
      <c r="D5" t="s">
        <v>3</v>
      </c>
      <c r="E5">
        <v>0.95</v>
      </c>
      <c r="G5" t="s">
        <v>6</v>
      </c>
    </row>
    <row r="6" spans="1:10" x14ac:dyDescent="0.3">
      <c r="A6" s="13">
        <v>2</v>
      </c>
      <c r="B6" s="13">
        <v>120</v>
      </c>
      <c r="D6" t="s">
        <v>4</v>
      </c>
      <c r="E6">
        <v>120</v>
      </c>
      <c r="H6" t="s">
        <v>7</v>
      </c>
      <c r="I6">
        <f>AVERAGE(B5:B12)</f>
        <v>113.125</v>
      </c>
      <c r="J6" t="s">
        <v>26</v>
      </c>
    </row>
    <row r="7" spans="1:10" x14ac:dyDescent="0.3">
      <c r="A7" s="13">
        <v>3</v>
      </c>
      <c r="B7" s="13">
        <v>85</v>
      </c>
      <c r="D7" t="s">
        <v>5</v>
      </c>
      <c r="E7">
        <v>0.05</v>
      </c>
      <c r="H7" t="s">
        <v>8</v>
      </c>
      <c r="I7">
        <f>STDEV(B5:B12)</f>
        <v>22.350695099449847</v>
      </c>
      <c r="J7" t="s">
        <v>27</v>
      </c>
    </row>
    <row r="8" spans="1:10" x14ac:dyDescent="0.3">
      <c r="A8" s="13">
        <v>4</v>
      </c>
      <c r="B8" s="13">
        <v>75</v>
      </c>
      <c r="H8" t="s">
        <v>9</v>
      </c>
      <c r="I8">
        <f>COUNT(B5:B12)</f>
        <v>8</v>
      </c>
      <c r="J8" t="s">
        <v>28</v>
      </c>
    </row>
    <row r="9" spans="1:10" x14ac:dyDescent="0.3">
      <c r="A9" s="13">
        <v>5</v>
      </c>
      <c r="B9" s="13">
        <v>125</v>
      </c>
    </row>
    <row r="10" spans="1:10" x14ac:dyDescent="0.3">
      <c r="A10" s="13">
        <v>6</v>
      </c>
      <c r="B10" s="13">
        <v>120</v>
      </c>
      <c r="G10" t="s">
        <v>10</v>
      </c>
    </row>
    <row r="11" spans="1:10" x14ac:dyDescent="0.3">
      <c r="A11" s="13">
        <v>7</v>
      </c>
      <c r="B11" s="13">
        <v>130</v>
      </c>
      <c r="H11" t="s">
        <v>11</v>
      </c>
      <c r="I11">
        <f>I6</f>
        <v>113.125</v>
      </c>
      <c r="J11" t="s">
        <v>30</v>
      </c>
    </row>
    <row r="12" spans="1:10" x14ac:dyDescent="0.3">
      <c r="A12" s="13">
        <v>8</v>
      </c>
      <c r="B12" s="13">
        <v>110</v>
      </c>
    </row>
    <row r="13" spans="1:10" x14ac:dyDescent="0.3">
      <c r="G13" t="s">
        <v>12</v>
      </c>
    </row>
    <row r="14" spans="1:10" x14ac:dyDescent="0.3">
      <c r="H14" t="s">
        <v>44</v>
      </c>
      <c r="I14">
        <f>I8-1</f>
        <v>7</v>
      </c>
      <c r="J14" t="s">
        <v>75</v>
      </c>
    </row>
    <row r="15" spans="1:10" x14ac:dyDescent="0.3">
      <c r="H15" t="s">
        <v>13</v>
      </c>
      <c r="I15" s="2">
        <f>TINV(E7, I14)</f>
        <v>2.3646242515927849</v>
      </c>
      <c r="J15" t="s">
        <v>76</v>
      </c>
    </row>
    <row r="16" spans="1:10" x14ac:dyDescent="0.3">
      <c r="H16" t="s">
        <v>14</v>
      </c>
      <c r="I16" s="3">
        <f>I7/SQRT(I8)</f>
        <v>7.9021640345269608</v>
      </c>
      <c r="J16" t="s">
        <v>32</v>
      </c>
    </row>
    <row r="17" spans="7:10" x14ac:dyDescent="0.3">
      <c r="H17" t="s">
        <v>15</v>
      </c>
      <c r="I17" s="2">
        <f>I15*I16</f>
        <v>18.685648716106737</v>
      </c>
      <c r="J17" t="s">
        <v>77</v>
      </c>
    </row>
    <row r="18" spans="7:10" x14ac:dyDescent="0.3">
      <c r="H18" t="s">
        <v>16</v>
      </c>
      <c r="I18" s="4">
        <f>I6-I17</f>
        <v>94.439351283893259</v>
      </c>
      <c r="J18" t="s">
        <v>78</v>
      </c>
    </row>
    <row r="19" spans="7:10" x14ac:dyDescent="0.3">
      <c r="H19" t="s">
        <v>17</v>
      </c>
      <c r="I19" s="4">
        <f>I11+I17</f>
        <v>131.81064871610673</v>
      </c>
      <c r="J19" t="s">
        <v>79</v>
      </c>
    </row>
    <row r="20" spans="7:10" x14ac:dyDescent="0.3">
      <c r="G20" t="s">
        <v>18</v>
      </c>
    </row>
    <row r="23" spans="7:10" x14ac:dyDescent="0.3">
      <c r="H23" t="s">
        <v>19</v>
      </c>
      <c r="I23" s="2">
        <f>(I11-E6)/I16</f>
        <v>-0.87001484276472008</v>
      </c>
      <c r="J23" t="s">
        <v>80</v>
      </c>
    </row>
    <row r="24" spans="7:10" x14ac:dyDescent="0.3">
      <c r="G24" t="s">
        <v>21</v>
      </c>
      <c r="H24" t="s">
        <v>45</v>
      </c>
      <c r="I24" s="2">
        <f>TINV($E$7,$I$14)</f>
        <v>2.3646242515927849</v>
      </c>
      <c r="J24" t="s">
        <v>81</v>
      </c>
    </row>
    <row r="25" spans="7:10" x14ac:dyDescent="0.3">
      <c r="G25" t="s">
        <v>22</v>
      </c>
      <c r="H25" t="s">
        <v>45</v>
      </c>
      <c r="I25" s="2">
        <f>TINV($E$7*2,$I$14)</f>
        <v>1.8945786050900073</v>
      </c>
      <c r="J25" t="s">
        <v>82</v>
      </c>
    </row>
    <row r="26" spans="7:10" x14ac:dyDescent="0.3">
      <c r="G26" t="s">
        <v>23</v>
      </c>
      <c r="H26" t="s">
        <v>45</v>
      </c>
      <c r="I26" s="2">
        <f>-I25</f>
        <v>-1.8945786050900073</v>
      </c>
      <c r="J26" s="14" t="s">
        <v>83</v>
      </c>
    </row>
    <row r="28" spans="7:10" x14ac:dyDescent="0.3">
      <c r="G28" t="s">
        <v>21</v>
      </c>
      <c r="H28" t="s">
        <v>24</v>
      </c>
      <c r="I28" s="2">
        <f>TDIST(ABS(I23), I14, 2)</f>
        <v>0.41312913369886717</v>
      </c>
      <c r="J28" t="s">
        <v>84</v>
      </c>
    </row>
    <row r="29" spans="7:10" x14ac:dyDescent="0.3">
      <c r="G29" t="s">
        <v>22</v>
      </c>
      <c r="H29" t="s">
        <v>24</v>
      </c>
      <c r="I29" s="1">
        <f>IF(I23&lt;0, 1-TDIST(ABS(I23), I14, 1), TDIST(ABS(I23), I14, 1))</f>
        <v>0.79343543315056642</v>
      </c>
      <c r="J29" t="s">
        <v>85</v>
      </c>
    </row>
    <row r="30" spans="7:10" x14ac:dyDescent="0.3">
      <c r="G30" t="s">
        <v>23</v>
      </c>
      <c r="H30" t="s">
        <v>24</v>
      </c>
      <c r="I30" s="5">
        <f>1-I29</f>
        <v>0.20656456684943358</v>
      </c>
      <c r="J30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8CAB-E12B-4255-81C3-37E4A8E45359}">
  <dimension ref="B3:H33"/>
  <sheetViews>
    <sheetView workbookViewId="0">
      <selection activeCell="C31" sqref="C31"/>
    </sheetView>
  </sheetViews>
  <sheetFormatPr defaultRowHeight="16.5" x14ac:dyDescent="0.3"/>
  <cols>
    <col min="2" max="2" width="16.625" customWidth="1"/>
    <col min="3" max="3" width="14.25" bestFit="1" customWidth="1"/>
    <col min="4" max="4" width="11" customWidth="1"/>
    <col min="6" max="6" width="12.75" bestFit="1" customWidth="1"/>
    <col min="7" max="7" width="12.75" customWidth="1"/>
    <col min="8" max="8" width="17.875" bestFit="1" customWidth="1"/>
  </cols>
  <sheetData>
    <row r="3" spans="2:6" x14ac:dyDescent="0.3">
      <c r="B3" t="s">
        <v>46</v>
      </c>
    </row>
    <row r="5" spans="2:6" x14ac:dyDescent="0.3">
      <c r="B5" s="13" t="s">
        <v>47</v>
      </c>
      <c r="C5" s="13" t="s">
        <v>48</v>
      </c>
      <c r="D5" t="s">
        <v>87</v>
      </c>
    </row>
    <row r="6" spans="2:6" x14ac:dyDescent="0.3">
      <c r="B6" s="13">
        <v>150</v>
      </c>
      <c r="C6" s="13">
        <v>140</v>
      </c>
      <c r="D6">
        <f>B6-C6</f>
        <v>10</v>
      </c>
      <c r="E6">
        <f>D6-$D$14</f>
        <v>-5.625</v>
      </c>
      <c r="F6">
        <f>E6^2</f>
        <v>31.640625</v>
      </c>
    </row>
    <row r="7" spans="2:6" x14ac:dyDescent="0.3">
      <c r="B7" s="13">
        <v>140</v>
      </c>
      <c r="C7" s="13">
        <v>120</v>
      </c>
      <c r="D7">
        <f t="shared" ref="D7:D13" si="0">B7-C7</f>
        <v>20</v>
      </c>
      <c r="E7">
        <f t="shared" ref="E7:E13" si="1">D7-$D$14</f>
        <v>4.375</v>
      </c>
      <c r="F7">
        <f t="shared" ref="F7:F13" si="2">E7^2</f>
        <v>19.140625</v>
      </c>
    </row>
    <row r="8" spans="2:6" x14ac:dyDescent="0.3">
      <c r="B8" s="13">
        <v>135</v>
      </c>
      <c r="C8" s="13">
        <v>85</v>
      </c>
      <c r="D8">
        <f t="shared" si="0"/>
        <v>50</v>
      </c>
      <c r="E8">
        <f t="shared" si="1"/>
        <v>34.375</v>
      </c>
      <c r="F8">
        <f t="shared" si="2"/>
        <v>1181.640625</v>
      </c>
    </row>
    <row r="9" spans="2:6" x14ac:dyDescent="0.3">
      <c r="B9" s="13">
        <v>90</v>
      </c>
      <c r="C9" s="13">
        <v>75</v>
      </c>
      <c r="D9">
        <f t="shared" si="0"/>
        <v>15</v>
      </c>
      <c r="E9">
        <f t="shared" si="1"/>
        <v>-0.625</v>
      </c>
      <c r="F9">
        <f t="shared" si="2"/>
        <v>0.390625</v>
      </c>
    </row>
    <row r="10" spans="2:6" x14ac:dyDescent="0.3">
      <c r="B10" s="13">
        <v>115</v>
      </c>
      <c r="C10" s="13">
        <v>125</v>
      </c>
      <c r="D10">
        <f t="shared" si="0"/>
        <v>-10</v>
      </c>
      <c r="E10">
        <f t="shared" si="1"/>
        <v>-25.625</v>
      </c>
      <c r="F10">
        <f t="shared" si="2"/>
        <v>656.640625</v>
      </c>
    </row>
    <row r="11" spans="2:6" x14ac:dyDescent="0.3">
      <c r="B11" s="13">
        <v>120</v>
      </c>
      <c r="C11" s="13">
        <v>120</v>
      </c>
      <c r="D11">
        <f t="shared" si="0"/>
        <v>0</v>
      </c>
      <c r="E11">
        <f t="shared" si="1"/>
        <v>-15.625</v>
      </c>
      <c r="F11">
        <f t="shared" si="2"/>
        <v>244.140625</v>
      </c>
    </row>
    <row r="12" spans="2:6" x14ac:dyDescent="0.3">
      <c r="B12" s="13">
        <v>145</v>
      </c>
      <c r="C12" s="13">
        <v>130</v>
      </c>
      <c r="D12">
        <f t="shared" si="0"/>
        <v>15</v>
      </c>
      <c r="E12">
        <f t="shared" si="1"/>
        <v>-0.625</v>
      </c>
      <c r="F12">
        <f t="shared" si="2"/>
        <v>0.390625</v>
      </c>
    </row>
    <row r="13" spans="2:6" x14ac:dyDescent="0.3">
      <c r="B13" s="13">
        <v>135</v>
      </c>
      <c r="C13" s="13">
        <v>110</v>
      </c>
      <c r="D13">
        <f t="shared" si="0"/>
        <v>25</v>
      </c>
      <c r="E13">
        <f t="shared" si="1"/>
        <v>9.375</v>
      </c>
      <c r="F13">
        <f t="shared" si="2"/>
        <v>87.890625</v>
      </c>
    </row>
    <row r="14" spans="2:6" x14ac:dyDescent="0.3">
      <c r="C14" t="s">
        <v>88</v>
      </c>
      <c r="D14">
        <f>AVERAGE(D6:D13)</f>
        <v>15.625</v>
      </c>
      <c r="F14">
        <f>SUM(F6:F13)</f>
        <v>2221.875</v>
      </c>
    </row>
    <row r="15" spans="2:6" x14ac:dyDescent="0.3">
      <c r="E15" t="s">
        <v>90</v>
      </c>
      <c r="F15">
        <f>SQRT(F14/(C24-1))</f>
        <v>17.81602408748131</v>
      </c>
    </row>
    <row r="17" spans="2:8" x14ac:dyDescent="0.3">
      <c r="E17" t="s">
        <v>89</v>
      </c>
      <c r="F17">
        <f>F15/SQRT(C24)</f>
        <v>6.2989157230204524</v>
      </c>
    </row>
    <row r="19" spans="2:8" x14ac:dyDescent="0.3">
      <c r="B19" t="s">
        <v>69</v>
      </c>
    </row>
    <row r="20" spans="2:8" ht="17.25" thickBot="1" x14ac:dyDescent="0.35"/>
    <row r="21" spans="2:8" x14ac:dyDescent="0.3">
      <c r="B21" s="10"/>
      <c r="C21" s="10" t="s">
        <v>50</v>
      </c>
      <c r="D21" s="10" t="s">
        <v>51</v>
      </c>
    </row>
    <row r="22" spans="2:8" x14ac:dyDescent="0.3">
      <c r="B22" s="8" t="s">
        <v>52</v>
      </c>
      <c r="C22" s="15">
        <v>128.75</v>
      </c>
      <c r="D22" s="8">
        <v>113.125</v>
      </c>
    </row>
    <row r="23" spans="2:8" x14ac:dyDescent="0.3">
      <c r="B23" s="8" t="s">
        <v>53</v>
      </c>
      <c r="C23" s="15">
        <v>383.92857142857144</v>
      </c>
      <c r="D23" s="15">
        <v>499.55357142857144</v>
      </c>
    </row>
    <row r="24" spans="2:8" x14ac:dyDescent="0.3">
      <c r="B24" s="8" t="s">
        <v>54</v>
      </c>
      <c r="C24" s="17">
        <v>8</v>
      </c>
      <c r="D24" s="8">
        <v>8</v>
      </c>
    </row>
    <row r="25" spans="2:8" x14ac:dyDescent="0.3">
      <c r="B25" s="8" t="s">
        <v>70</v>
      </c>
      <c r="C25" s="15">
        <v>0.64628635828320391</v>
      </c>
      <c r="D25" s="8"/>
    </row>
    <row r="26" spans="2:8" x14ac:dyDescent="0.3">
      <c r="B26" s="8" t="s">
        <v>55</v>
      </c>
      <c r="C26" s="17">
        <v>0</v>
      </c>
      <c r="D26" s="8"/>
      <c r="F26" t="s">
        <v>61</v>
      </c>
      <c r="G26">
        <f>C22-D22</f>
        <v>15.625</v>
      </c>
    </row>
    <row r="27" spans="2:8" x14ac:dyDescent="0.3">
      <c r="B27" s="8" t="s">
        <v>43</v>
      </c>
      <c r="C27" s="17">
        <v>7</v>
      </c>
      <c r="D27" s="8"/>
      <c r="F27" t="s">
        <v>12</v>
      </c>
    </row>
    <row r="28" spans="2:8" x14ac:dyDescent="0.3">
      <c r="B28" s="8" t="s">
        <v>56</v>
      </c>
      <c r="C28" s="15">
        <v>2.4805856574482803</v>
      </c>
      <c r="D28" s="8"/>
      <c r="G28" t="s">
        <v>62</v>
      </c>
      <c r="H28" s="2">
        <f>TINV(0.05, C27)</f>
        <v>2.3646242515927849</v>
      </c>
    </row>
    <row r="29" spans="2:8" x14ac:dyDescent="0.3">
      <c r="B29" s="8" t="s">
        <v>57</v>
      </c>
      <c r="C29" s="15">
        <v>2.1086963612652998E-2</v>
      </c>
      <c r="D29" s="8"/>
      <c r="G29" t="s">
        <v>63</v>
      </c>
      <c r="H29">
        <f>(G26-C26)/C28</f>
        <v>6.2989157230204533</v>
      </c>
    </row>
    <row r="30" spans="2:8" x14ac:dyDescent="0.3">
      <c r="B30" s="8" t="s">
        <v>58</v>
      </c>
      <c r="C30" s="15">
        <v>1.8945786050900073</v>
      </c>
      <c r="D30" s="8"/>
    </row>
    <row r="31" spans="2:8" x14ac:dyDescent="0.3">
      <c r="B31" s="8" t="s">
        <v>59</v>
      </c>
      <c r="C31" s="15">
        <v>4.2173927225305996E-2</v>
      </c>
      <c r="D31" s="8"/>
      <c r="G31" t="s">
        <v>64</v>
      </c>
      <c r="H31">
        <f>H28*H29</f>
        <v>14.894568877393265</v>
      </c>
    </row>
    <row r="32" spans="2:8" ht="17.25" thickBot="1" x14ac:dyDescent="0.35">
      <c r="B32" s="9" t="s">
        <v>60</v>
      </c>
      <c r="C32" s="16">
        <v>2.3646242515927849</v>
      </c>
      <c r="D32" s="9"/>
      <c r="G32" t="s">
        <v>65</v>
      </c>
      <c r="H32">
        <f>G26-H31</f>
        <v>0.73043112260673482</v>
      </c>
    </row>
    <row r="33" spans="7:8" x14ac:dyDescent="0.3">
      <c r="G33" t="s">
        <v>66</v>
      </c>
      <c r="H33">
        <f>G26+H31</f>
        <v>30.519568877393265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DEA5-A729-4DC9-B570-3FA040B193A8}">
  <dimension ref="B3:O33"/>
  <sheetViews>
    <sheetView topLeftCell="A3" workbookViewId="0">
      <selection activeCell="N16" sqref="N16"/>
    </sheetView>
  </sheetViews>
  <sheetFormatPr defaultRowHeight="16.5" x14ac:dyDescent="0.3"/>
  <cols>
    <col min="2" max="2" width="10.75" customWidth="1"/>
    <col min="3" max="3" width="15.5" customWidth="1"/>
    <col min="7" max="7" width="17.5" customWidth="1"/>
    <col min="14" max="14" width="14.5" bestFit="1" customWidth="1"/>
  </cols>
  <sheetData>
    <row r="3" spans="2:15" x14ac:dyDescent="0.3">
      <c r="B3" t="s">
        <v>46</v>
      </c>
    </row>
    <row r="5" spans="2:15" x14ac:dyDescent="0.3">
      <c r="B5" s="13" t="s">
        <v>47</v>
      </c>
      <c r="C5" s="13" t="s">
        <v>48</v>
      </c>
      <c r="E5" t="s">
        <v>49</v>
      </c>
    </row>
    <row r="6" spans="2:15" ht="17.25" thickBot="1" x14ac:dyDescent="0.35">
      <c r="B6" s="13">
        <v>150</v>
      </c>
      <c r="C6" s="13">
        <v>140</v>
      </c>
    </row>
    <row r="7" spans="2:15" x14ac:dyDescent="0.3">
      <c r="B7" s="13">
        <v>140</v>
      </c>
      <c r="C7" s="13">
        <v>120</v>
      </c>
      <c r="E7" s="10"/>
      <c r="F7" s="10" t="s">
        <v>50</v>
      </c>
      <c r="G7" s="10" t="s">
        <v>51</v>
      </c>
    </row>
    <row r="8" spans="2:15" x14ac:dyDescent="0.3">
      <c r="B8" s="13">
        <v>135</v>
      </c>
      <c r="C8" s="13">
        <v>85</v>
      </c>
      <c r="E8" s="8" t="s">
        <v>52</v>
      </c>
      <c r="F8" s="8">
        <v>128.75</v>
      </c>
      <c r="G8" s="8">
        <v>113.125</v>
      </c>
    </row>
    <row r="9" spans="2:15" x14ac:dyDescent="0.3">
      <c r="B9" s="13">
        <v>90</v>
      </c>
      <c r="C9" s="13">
        <v>75</v>
      </c>
      <c r="E9" s="8" t="s">
        <v>53</v>
      </c>
      <c r="F9" s="8">
        <v>383.92857142857144</v>
      </c>
      <c r="G9" s="8">
        <v>499.55357142857144</v>
      </c>
    </row>
    <row r="10" spans="2:15" x14ac:dyDescent="0.3">
      <c r="B10" s="13">
        <v>115</v>
      </c>
      <c r="C10" s="13">
        <v>125</v>
      </c>
      <c r="E10" s="8" t="s">
        <v>54</v>
      </c>
      <c r="F10" s="8">
        <v>8</v>
      </c>
      <c r="G10" s="8">
        <v>8</v>
      </c>
      <c r="I10" t="s">
        <v>61</v>
      </c>
      <c r="J10">
        <f>F8-G8</f>
        <v>15.625</v>
      </c>
    </row>
    <row r="11" spans="2:15" x14ac:dyDescent="0.3">
      <c r="B11" s="13">
        <v>120</v>
      </c>
      <c r="C11" s="13">
        <v>120</v>
      </c>
      <c r="E11" s="8" t="s">
        <v>55</v>
      </c>
      <c r="F11" s="8">
        <v>0</v>
      </c>
      <c r="G11" s="8"/>
      <c r="I11" t="s">
        <v>12</v>
      </c>
    </row>
    <row r="12" spans="2:15" x14ac:dyDescent="0.3">
      <c r="B12" s="13">
        <v>145</v>
      </c>
      <c r="C12" s="13">
        <v>130</v>
      </c>
      <c r="E12" s="8" t="s">
        <v>43</v>
      </c>
      <c r="F12" s="12">
        <v>14</v>
      </c>
      <c r="G12" s="8"/>
      <c r="J12" t="s">
        <v>62</v>
      </c>
      <c r="K12">
        <f>F17</f>
        <v>2.1447866879178044</v>
      </c>
    </row>
    <row r="13" spans="2:15" x14ac:dyDescent="0.3">
      <c r="B13" s="13">
        <v>135</v>
      </c>
      <c r="C13" s="13">
        <v>110</v>
      </c>
      <c r="E13" s="8" t="s">
        <v>56</v>
      </c>
      <c r="F13" s="8">
        <v>1.4868464887307753</v>
      </c>
      <c r="G13" s="8"/>
      <c r="J13" t="s">
        <v>63</v>
      </c>
      <c r="K13">
        <f>SQRT(N13+O13)</f>
        <v>10.508818575707874</v>
      </c>
      <c r="L13" s="11">
        <f>(J10-F11)/F13</f>
        <v>10.508818575707874</v>
      </c>
      <c r="N13">
        <f>F9/F10</f>
        <v>47.991071428571431</v>
      </c>
      <c r="O13">
        <f>G9/G10</f>
        <v>62.444196428571431</v>
      </c>
    </row>
    <row r="14" spans="2:15" x14ac:dyDescent="0.3">
      <c r="E14" s="8" t="s">
        <v>57</v>
      </c>
      <c r="F14" s="8">
        <v>7.9613702804586128E-2</v>
      </c>
      <c r="G14" s="8"/>
      <c r="J14" t="s">
        <v>64</v>
      </c>
      <c r="K14">
        <f>K12*K13</f>
        <v>22.539174186921588</v>
      </c>
    </row>
    <row r="15" spans="2:15" x14ac:dyDescent="0.3">
      <c r="E15" s="8" t="s">
        <v>58</v>
      </c>
      <c r="F15" s="8">
        <v>1.7613101357748921</v>
      </c>
      <c r="G15" s="8"/>
      <c r="J15" t="s">
        <v>65</v>
      </c>
      <c r="K15">
        <f>J10-K14</f>
        <v>-6.9141741869215885</v>
      </c>
    </row>
    <row r="16" spans="2:15" x14ac:dyDescent="0.3">
      <c r="E16" s="8" t="s">
        <v>59</v>
      </c>
      <c r="F16" s="8">
        <v>0.15922740560917226</v>
      </c>
      <c r="G16" s="8"/>
      <c r="J16" t="s">
        <v>66</v>
      </c>
      <c r="K16">
        <f>J10+K14</f>
        <v>38.164174186921585</v>
      </c>
    </row>
    <row r="17" spans="5:12" ht="17.25" thickBot="1" x14ac:dyDescent="0.35">
      <c r="E17" s="9" t="s">
        <v>60</v>
      </c>
      <c r="F17" s="9">
        <v>2.1447866879178044</v>
      </c>
      <c r="G17" s="9"/>
    </row>
    <row r="20" spans="5:12" x14ac:dyDescent="0.3">
      <c r="E20" t="s">
        <v>67</v>
      </c>
    </row>
    <row r="21" spans="5:12" ht="17.25" thickBot="1" x14ac:dyDescent="0.35"/>
    <row r="22" spans="5:12" x14ac:dyDescent="0.3">
      <c r="E22" s="10"/>
      <c r="F22" s="10" t="s">
        <v>50</v>
      </c>
      <c r="G22" s="10" t="s">
        <v>51</v>
      </c>
    </row>
    <row r="23" spans="5:12" x14ac:dyDescent="0.3">
      <c r="E23" s="8" t="s">
        <v>52</v>
      </c>
      <c r="F23" s="8">
        <v>128.75</v>
      </c>
      <c r="G23" s="8">
        <v>113.125</v>
      </c>
    </row>
    <row r="24" spans="5:12" x14ac:dyDescent="0.3">
      <c r="E24" s="8" t="s">
        <v>53</v>
      </c>
      <c r="F24" s="8">
        <v>383.92857142857144</v>
      </c>
      <c r="G24" s="8">
        <v>499.55357142857144</v>
      </c>
    </row>
    <row r="25" spans="5:12" x14ac:dyDescent="0.3">
      <c r="E25" s="8" t="s">
        <v>54</v>
      </c>
      <c r="F25" s="8">
        <v>8</v>
      </c>
      <c r="G25" s="8">
        <v>8</v>
      </c>
    </row>
    <row r="26" spans="5:12" x14ac:dyDescent="0.3">
      <c r="E26" s="8" t="s">
        <v>68</v>
      </c>
      <c r="F26" s="8">
        <v>441.74107142857144</v>
      </c>
      <c r="G26" s="8"/>
      <c r="I26" t="s">
        <v>61</v>
      </c>
      <c r="J26">
        <f>F23-G23</f>
        <v>15.625</v>
      </c>
    </row>
    <row r="27" spans="5:12" x14ac:dyDescent="0.3">
      <c r="E27" s="8" t="s">
        <v>55</v>
      </c>
      <c r="F27" s="8">
        <v>0</v>
      </c>
      <c r="G27" s="8"/>
      <c r="I27" t="s">
        <v>12</v>
      </c>
    </row>
    <row r="28" spans="5:12" x14ac:dyDescent="0.3">
      <c r="E28" s="8" t="s">
        <v>43</v>
      </c>
      <c r="F28" s="12">
        <v>14</v>
      </c>
      <c r="G28" s="8"/>
      <c r="J28" t="s">
        <v>62</v>
      </c>
      <c r="K28">
        <f>F33</f>
        <v>2.1447866879178044</v>
      </c>
    </row>
    <row r="29" spans="5:12" x14ac:dyDescent="0.3">
      <c r="E29" s="8" t="s">
        <v>56</v>
      </c>
      <c r="F29" s="8">
        <v>1.4868464887307753</v>
      </c>
      <c r="G29" s="8"/>
      <c r="J29" t="s">
        <v>63</v>
      </c>
      <c r="K29">
        <f>SQRT(F26*(1/F25+1/G25))</f>
        <v>10.508818575707874</v>
      </c>
      <c r="L29" s="11">
        <f>(J26-F27)/F29</f>
        <v>10.508818575707874</v>
      </c>
    </row>
    <row r="30" spans="5:12" x14ac:dyDescent="0.3">
      <c r="E30" s="8" t="s">
        <v>57</v>
      </c>
      <c r="F30" s="8">
        <v>7.9613702804586128E-2</v>
      </c>
      <c r="G30" s="8"/>
      <c r="J30" t="s">
        <v>64</v>
      </c>
      <c r="K30">
        <f>K28*K29</f>
        <v>22.539174186921588</v>
      </c>
    </row>
    <row r="31" spans="5:12" x14ac:dyDescent="0.3">
      <c r="E31" s="8" t="s">
        <v>58</v>
      </c>
      <c r="F31" s="8">
        <v>1.7613101357748921</v>
      </c>
      <c r="G31" s="8"/>
      <c r="J31" t="s">
        <v>65</v>
      </c>
      <c r="K31">
        <f>J26-K30</f>
        <v>-6.9141741869215885</v>
      </c>
    </row>
    <row r="32" spans="5:12" x14ac:dyDescent="0.3">
      <c r="E32" s="8" t="s">
        <v>59</v>
      </c>
      <c r="F32" s="8">
        <v>0.15922740560917226</v>
      </c>
      <c r="G32" s="8"/>
      <c r="J32" t="s">
        <v>66</v>
      </c>
      <c r="K32">
        <f>J26+K30</f>
        <v>38.164174186921585</v>
      </c>
    </row>
    <row r="33" spans="5:7" ht="17.25" thickBot="1" x14ac:dyDescent="0.35">
      <c r="E33" s="9" t="s">
        <v>60</v>
      </c>
      <c r="F33" s="9">
        <v>2.1447866879178044</v>
      </c>
      <c r="G3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0383-4B62-4D84-B127-44FDD74D9D86}">
  <dimension ref="B3:G14"/>
  <sheetViews>
    <sheetView tabSelected="1" workbookViewId="0">
      <selection activeCell="O13" sqref="O13"/>
    </sheetView>
  </sheetViews>
  <sheetFormatPr defaultRowHeight="16.5" x14ac:dyDescent="0.3"/>
  <cols>
    <col min="5" max="5" width="19.75" customWidth="1"/>
    <col min="6" max="6" width="12.75" bestFit="1" customWidth="1"/>
    <col min="7" max="7" width="11" customWidth="1"/>
  </cols>
  <sheetData>
    <row r="3" spans="2:7" x14ac:dyDescent="0.3">
      <c r="B3" t="s">
        <v>46</v>
      </c>
    </row>
    <row r="5" spans="2:7" x14ac:dyDescent="0.3">
      <c r="B5" s="13" t="s">
        <v>47</v>
      </c>
      <c r="C5" s="13" t="s">
        <v>48</v>
      </c>
      <c r="E5" t="s">
        <v>71</v>
      </c>
    </row>
    <row r="6" spans="2:7" ht="17.25" thickBot="1" x14ac:dyDescent="0.35">
      <c r="B6" s="13">
        <v>150</v>
      </c>
      <c r="C6" s="13">
        <v>140</v>
      </c>
    </row>
    <row r="7" spans="2:7" x14ac:dyDescent="0.3">
      <c r="B7" s="13">
        <v>140</v>
      </c>
      <c r="C7" s="13">
        <v>120</v>
      </c>
      <c r="E7" s="10"/>
      <c r="F7" s="10" t="s">
        <v>50</v>
      </c>
      <c r="G7" s="10" t="s">
        <v>51</v>
      </c>
    </row>
    <row r="8" spans="2:7" x14ac:dyDescent="0.3">
      <c r="B8" s="13">
        <v>135</v>
      </c>
      <c r="C8" s="13">
        <v>85</v>
      </c>
      <c r="E8" s="8" t="s">
        <v>52</v>
      </c>
      <c r="F8" s="8">
        <v>128.75</v>
      </c>
      <c r="G8" s="8">
        <v>113.125</v>
      </c>
    </row>
    <row r="9" spans="2:7" x14ac:dyDescent="0.3">
      <c r="B9" s="13">
        <v>90</v>
      </c>
      <c r="C9" s="13">
        <v>75</v>
      </c>
      <c r="E9" s="8" t="s">
        <v>53</v>
      </c>
      <c r="F9" s="8">
        <v>383.92857142857144</v>
      </c>
      <c r="G9" s="8">
        <v>499.55357142857144</v>
      </c>
    </row>
    <row r="10" spans="2:7" x14ac:dyDescent="0.3">
      <c r="B10" s="13">
        <v>115</v>
      </c>
      <c r="C10" s="13">
        <v>125</v>
      </c>
      <c r="E10" s="8" t="s">
        <v>54</v>
      </c>
      <c r="F10" s="8">
        <v>8</v>
      </c>
      <c r="G10" s="8">
        <v>8</v>
      </c>
    </row>
    <row r="11" spans="2:7" x14ac:dyDescent="0.3">
      <c r="B11" s="13">
        <v>120</v>
      </c>
      <c r="C11" s="13">
        <v>120</v>
      </c>
      <c r="E11" s="8" t="s">
        <v>43</v>
      </c>
      <c r="F11" s="8">
        <v>7</v>
      </c>
      <c r="G11" s="8">
        <v>7</v>
      </c>
    </row>
    <row r="12" spans="2:7" x14ac:dyDescent="0.3">
      <c r="B12" s="13">
        <v>145</v>
      </c>
      <c r="C12" s="13">
        <v>130</v>
      </c>
      <c r="E12" s="8" t="s">
        <v>72</v>
      </c>
      <c r="F12" s="8">
        <v>0.76854334226988386</v>
      </c>
      <c r="G12" s="8"/>
    </row>
    <row r="13" spans="2:7" x14ac:dyDescent="0.3">
      <c r="B13" s="13">
        <v>135</v>
      </c>
      <c r="C13" s="13">
        <v>110</v>
      </c>
      <c r="E13" s="8" t="s">
        <v>73</v>
      </c>
      <c r="F13" s="8">
        <v>0.36858076614903945</v>
      </c>
      <c r="G13" s="8"/>
    </row>
    <row r="14" spans="2:7" ht="17.25" thickBot="1" x14ac:dyDescent="0.35">
      <c r="E14" s="9" t="s">
        <v>74</v>
      </c>
      <c r="F14" s="9">
        <v>0.26405822628038611</v>
      </c>
      <c r="G14" s="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074C-256A-4488-943E-64B5386E868B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109EE8880F09C45AD97D86ADAEFFCA0" ma:contentTypeVersion="2" ma:contentTypeDescription="새 문서를 만듭니다." ma:contentTypeScope="" ma:versionID="219e7cae878bf64f56ee47fce908fdb8">
  <xsd:schema xmlns:xsd="http://www.w3.org/2001/XMLSchema" xmlns:xs="http://www.w3.org/2001/XMLSchema" xmlns:p="http://schemas.microsoft.com/office/2006/metadata/properties" xmlns:ns2="35c6c553-8ffe-4eda-94f9-9bc3c08a0faa" targetNamespace="http://schemas.microsoft.com/office/2006/metadata/properties" ma:root="true" ma:fieldsID="c011fbb5d50d71f8f609351213d54261" ns2:_="">
    <xsd:import namespace="35c6c553-8ffe-4eda-94f9-9bc3c08a0f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6c553-8ffe-4eda-94f9-9bc3c08a0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182F40-23FE-4C60-9406-35DF42870752}"/>
</file>

<file path=customXml/itemProps2.xml><?xml version="1.0" encoding="utf-8"?>
<ds:datastoreItem xmlns:ds="http://schemas.openxmlformats.org/officeDocument/2006/customXml" ds:itemID="{6F5473E2-FA5F-4E8D-BF66-57C6A75FF963}"/>
</file>

<file path=customXml/itemProps3.xml><?xml version="1.0" encoding="utf-8"?>
<ds:datastoreItem xmlns:ds="http://schemas.openxmlformats.org/officeDocument/2006/customXml" ds:itemID="{43E02648-A474-4EF5-9273-D5AA16683C2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단일모집단 가설검정_z 검정</vt:lpstr>
      <vt:lpstr>단일모집단 가설검정_t 검정</vt:lpstr>
      <vt:lpstr>쌍체비교</vt:lpstr>
      <vt:lpstr>두 모집단 차이에 대한 가설검정</vt:lpstr>
      <vt:lpstr>두 모집단의 분산비교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hyejung</dc:creator>
  <cp:lastModifiedBy>hyejung</cp:lastModifiedBy>
  <dcterms:created xsi:type="dcterms:W3CDTF">2019-04-09T04:16:00Z</dcterms:created>
  <dcterms:modified xsi:type="dcterms:W3CDTF">2019-04-09T09:28:02Z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0x010100B109EE8880F09C45AD97D86ADAEFFCA0</vt:lpwstr>
  </property>
</Properties>
</file>