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3.11&amp;12" sheetId="1" r:id="rId4"/>
    <sheet state="visible" name="UCI Pink Odd &amp; Even" sheetId="2" r:id="rId5"/>
    <sheet state="visible" name="UCI Pink Data" sheetId="3" r:id="rId6"/>
  </sheets>
  <definedNames>
    <definedName localSheetId="2" name="buffer">'UCI Pink Data'!$V$3</definedName>
    <definedName localSheetId="1" name="max_EEZ">'UCI Pink Odd &amp; Even'!$T$46</definedName>
    <definedName localSheetId="2" name="max_EEZ">'UCI Pink Data'!$S$36</definedName>
    <definedName localSheetId="2" name="gen_time">'UCI Pink Data'!$E$3</definedName>
    <definedName localSheetId="1" name="buffer">'UCI Pink Odd &amp; Even'!$W$26</definedName>
    <definedName localSheetId="2" name="ACL">'UCI Pink Data'!$V$4</definedName>
    <definedName localSheetId="1" name="ACL">'UCI Pink Odd &amp; Even'!$W$27</definedName>
    <definedName localSheetId="1" name="gen_time">'UCI Pink Odd &amp; Even'!$E$3</definedName>
  </definedNames>
  <calcPr/>
  <extLst>
    <ext uri="GoogleSheetsCustomDataVersion2">
      <go:sheetsCustomData xmlns:go="http://customooxmlschemas.google.com/" r:id="rId7" roundtripDataChecksum="y1pRgbNgkn39R89RE2ej8ZKbmXtAIU/s2pS4/zhSze8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6">
      <text>
        <t xml:space="preserve">======
ID#AAAAsaQgkV4
tc={1990EA53-5476-49D9-A341-EBD6DEC8E739}    (2023-03-02 19:21:45)
[Threaded comment]
Your version of Excel allows you to read this threaded comment; however, any edits to it will get removed if the file is opened in a newer version of Excel. Learn more: https://go.microsoft.com/fwlink/?linkid=870924
Comment:
    From EEZPercentBySpecies.xls sent by Marcus Hartley 3/26/2020.  Percent of Catch table in sheet 'EEZEachSpeciesAnnualS03H'</t>
      </text>
    </comment>
    <comment authorId="0" ref="D30">
      <text>
        <t xml:space="preserve">======
ID#AAAAsaQgkVw
(DFG)    (2023-03-02 19:21:45)
Kalgin Island/West Side set gillnet</t>
      </text>
    </comment>
    <comment authorId="0" ref="B7">
      <text>
        <t xml:space="preserve">======
ID#AAAAsaQgkVs
Munro, Andrew R (DFG)    (2023-03-02 19:21:45)
(DFG): Central District drift gillnet</t>
      </text>
    </comment>
    <comment authorId="0" ref="T30">
      <text>
        <t xml:space="preserve">======
ID#AAAAsaQgkVo
(DFG)    (2023-03-02 19:21:45)
Assummed a certain proportion of commercial drift fishery catch.</t>
      </text>
    </comment>
    <comment authorId="0" ref="E30">
      <text>
        <t xml:space="preserve">======
ID#AAAAsaQgkVk
(DFG)    (2023-03-02 19:21:45)
Northern District set gillnet</t>
      </text>
    </comment>
    <comment authorId="0" ref="C7">
      <text>
        <t xml:space="preserve">======
ID#AAAAsaQgkVg
(DFG)    (2023-03-02 19:21:45)
Upper Subdistrict set gillnet</t>
      </text>
    </comment>
    <comment authorId="0" ref="B30">
      <text>
        <t xml:space="preserve">======
ID#AAAAsaQgkVU
Munro, Andrew R (DFG)    (2023-03-02 19:21:45)
(DFG): Central District drift gillnet</t>
      </text>
    </comment>
    <comment authorId="0" ref="D7">
      <text>
        <t xml:space="preserve">======
ID#AAAAsaQgkVQ
(DFG)    (2023-03-02 19:21:45)
Kalgin Island/West Side set gillnet</t>
      </text>
    </comment>
    <comment authorId="0" ref="S29">
      <text>
        <t xml:space="preserve">======
ID#AAAAsaQgkVM
tc={5CEC022B-023E-4C5B-830F-2EE9D945812F}    (2023-03-02 19:21:45)
[Threaded comment]
Your version of Excel allows you to read this threaded comment; however, any edits to it will get removed if the file is opened in a newer version of Excel. Learn more: https://go.microsoft.com/fwlink/?linkid=870924
Comment:
    From EEZPercentBySpecies.xls sent by Marcus Hartley 3/26/2020.  Percent of Catch table in sheet 'EEZEachSpeciesAnnualS03H'</t>
      </text>
    </comment>
    <comment authorId="0" ref="O30">
      <text>
        <t xml:space="preserve">======
ID#AAAAsaQgkVI
tc={8E473D73-CF0E-4D6C-BFE9-34BAD7339BEF}    (2023-03-02 19:21:45)
[Threaded comment]
Your version of Excel allows you to read this threaded comment; however, any edits to it will get removed if the file is opened in a newer version of Excel. Learn more: https://go.microsoft.com/fwlink/?linkid=870924
Comment:
    Personal Use data includes Kasilof River gillnet, Kasilof River dipnet, Kenai River dipnet, Unknown PU harvest, and Fish Creek dipnet
From Appendix B17 in annual fisheries management report (FMR19-25)</t>
      </text>
    </comment>
    <comment authorId="0" ref="B29">
      <text>
        <t xml:space="preserve">======
ID#AAAAsaQgkVE
(DFG)    (2023-03-02 19:21:45)
From 2019 AMR (FMR19-25)
http://www.adfg.alaska.gov/FedAidPDFs/FMR19-25.pdf</t>
      </text>
    </comment>
    <comment authorId="0" ref="H29">
      <text>
        <t xml:space="preserve">======
ID#AAAAsaQgkU8
tc={94017BDF-628E-4967-847A-C9159ED39CBB}    (2023-03-02 19:21:45)
[Threaded comment]
Your version of Excel allows you to read this threaded comment; however, any edits to it will get removed if the file is opened in a newer version of Excel. Learn more: https://go.microsoft.com/fwlink/?linkid=870924
Comment:
    Sport harvest estimates from Statewide Harvest Survey query run by Michael Martz (ADF&amp;G) for Northern Economics, February 4, 2020.</t>
      </text>
    </comment>
    <comment authorId="0" ref="C30">
      <text>
        <t xml:space="preserve">======
ID#AAAAsaQgjUI
(DFG)    (2023-03-02 19:21:45)
Upper Subdistrict set gillnet</t>
      </text>
    </comment>
    <comment authorId="0" ref="T7">
      <text>
        <t xml:space="preserve">======
ID#AAAAsaQgjUE
(DFG)    (2023-03-02 19:21:45)
Assummed a certain proportion of commercial drift fishery catch.</t>
      </text>
    </comment>
    <comment authorId="0" ref="B6">
      <text>
        <t xml:space="preserve">======
ID#AAAAsaQgjTw
(DFG)    (2023-03-02 19:21:45)
From 2019 AMR (FMR19-25)
http://www.adfg.alaska.gov/FedAidPDFs/FMR19-25.pdf</t>
      </text>
    </comment>
    <comment authorId="0" ref="E7">
      <text>
        <t xml:space="preserve">======
ID#AAAAsaQgjTs
(DFG)    (2023-03-02 19:21:45)
Northern District set gillnet</t>
      </text>
    </comment>
    <comment authorId="0" ref="H6">
      <text>
        <t xml:space="preserve">======
ID#AAAAsaQgjTo
tc={81BA8900-28AD-4EE5-A90F-D38E44CA1EB4}    (2023-03-02 19:21:45)
[Threaded comment]
Your version of Excel allows you to read this threaded comment; however, any edits to it will get removed if the file is opened in a newer version of Excel. Learn more: https://go.microsoft.com/fwlink/?linkid=870924
Comment:
    Sport harvest estimates from Statewide Harvest Survey query run by Michael Martz (ADF&amp;G) for Northern Economics, February 4, 2020.</t>
      </text>
    </comment>
    <comment authorId="0" ref="O7">
      <text>
        <t xml:space="preserve">======
ID#AAAAsaQgjTk
tc={E459C743-4B1F-4C1D-9563-C44670700E93}    (2023-03-02 19:21:45)
[Threaded comment]
Your version of Excel allows you to read this threaded comment; however, any edits to it will get removed if the file is opened in a newer version of Excel. Learn more: https://go.microsoft.com/fwlink/?linkid=870924
Comment:
    Personal Use data includes Kasilof River gillnet, Kasilof River dipnet, Kenai River dipnet, Unknown PU harvest, and Fish Creek dipnet
From Appendix B17 in annual fisheries management report (FMR19-25)</t>
      </text>
    </comment>
  </commentList>
  <extLst>
    <ext uri="GoogleSheetsCustomDataVersion2">
      <go:sheetsCustomData xmlns:go="http://customooxmlschemas.google.com/" r:id="rId1" roundtripDataSignature="AMtx7mjO7QDoBidmaEcB36sYyD32NQFMa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1">
      <text>
        <t xml:space="preserve">======
ID#AAAA_onShjc
Richard Brenner - NOAA Federal    (2023-11-18 03:57:42)
Total should be 100,964 but the 2022 Season summary does not break down by drift vs. set or by districts.</t>
      </text>
    </comment>
    <comment authorId="0" ref="O31">
      <text>
        <t xml:space="preserve">======
ID#AAAA_onShjY
Richard Brenner - NOAA Federal    (2023-11-18 03:43:18)
Looks like last Annual Report was 2021. I have not found another source where these might be available.</t>
      </text>
    </comment>
    <comment authorId="0" ref="K31">
      <text>
        <t xml:space="preserve">======
ID#AAAA_onShjU
Richard Brenner - NOAA Federal    (2023-11-18 02:55:20)
No known source. Must obtain from ADF&amp;G, via their statewide harvest survey estimates.</t>
      </text>
    </comment>
    <comment authorId="0" ref="D32">
      <text>
        <t xml:space="preserve">======
ID#AAAA_onShjQ
Richard Brenner - NOAA Federal    (2023-11-18 02:53:19)
From here:  https://www.adfg.alaska.gov/static/applications/dcfnewsrelease/1546815985.pdf</t>
      </text>
    </comment>
    <comment authorId="0" ref="E32">
      <text>
        <t xml:space="preserve">======
ID#AAAA_onShjM
Richard Brenner - NOAA Federal    (2023-11-18 02:51:35)
From here:  https://www.adfg.alaska.gov/static/applications/dcfnewsrelease/1546815985.pdf</t>
      </text>
    </comment>
    <comment authorId="0" ref="B7">
      <text>
        <t xml:space="preserve">======
ID#AAAAsaQgkV0
Munro, Andrew R (DFG)    (2023-03-02 19:21:45)
(DFG): Central District drift gillnet</t>
      </text>
    </comment>
    <comment authorId="0" ref="H6">
      <text>
        <t xml:space="preserve">======
ID#AAAAsaQgkVc
tc={C6EE7712-9FDB-4ED9-8DC3-4644FFD8668D}    (2023-03-02 19:21:45)
[Threaded comment]
Your version of Excel allows you to read this threaded comment; however, any edits to it will get removed if the file is opened in a newer version of Excel. Learn more: https://go.microsoft.com/fwlink/?linkid=870924
Comment:
    Sport harvest estimates from Statewide Harvest Survey query run by Michael Martz (ADF&amp;G) for Northern Economics, February 4, 2020.</t>
      </text>
    </comment>
    <comment authorId="0" ref="S7">
      <text>
        <t xml:space="preserve">======
ID#AAAAsaQgkVY
(DFG)    (2023-03-02 19:21:45)
Assummed a certain proportion of commercial drift fishery catch.</t>
      </text>
    </comment>
    <comment authorId="0" ref="C7">
      <text>
        <t xml:space="preserve">======
ID#AAAAsaQgkVA
(DFG)    (2023-03-02 19:21:45)
Upper Subdistrict set gillnet</t>
      </text>
    </comment>
    <comment authorId="0" ref="O7">
      <text>
        <t xml:space="preserve">======
ID#AAAAsaQgjUA
tc={D2BF7262-D97D-41A6-90EA-B14553F47FEC}    (2023-03-02 19:21:45)
[Threaded comment]
Your version of Excel allows you to read this threaded comment; however, any edits to it will get removed if the file is opened in a newer version of Excel. Learn more: https://go.microsoft.com/fwlink/?linkid=870924
Comment:
    Personal Use data includes Kasilof River gillnet, Kasilof River dipnet, Kenai River dipnet, Unknown PU harvest, and Fish Creek dipnet
From Appendix B17 in annual fisheries management report (FMR19-25)</t>
      </text>
    </comment>
    <comment authorId="0" ref="R6">
      <text>
        <t xml:space="preserve">======
ID#AAAAsaQgjT8
tc={4EE0BB37-18F2-485D-A03B-92C192E7009B}    (2023-03-02 19:21:45)
[Threaded comment]
Your version of Excel allows you to read this threaded comment; however, any edits to it will get removed if the file is opened in a newer version of Excel. Learn more: https://go.microsoft.com/fwlink/?linkid=870924
Comment:
    From EEZPercentBySpecies.xls sent by Marcus Hartley 3/26/2020.  Percent of Catch table in sheet 'EEZEachSpeciesAnnualS03H'</t>
      </text>
    </comment>
    <comment authorId="0" ref="E7">
      <text>
        <t xml:space="preserve">======
ID#AAAAsaQgjT4
(DFG)    (2023-03-02 19:21:45)
Northern District set gillnet</t>
      </text>
    </comment>
    <comment authorId="0" ref="D7">
      <text>
        <t xml:space="preserve">======
ID#AAAAsaQgjT0
(DFG)    (2023-03-02 19:21:45)
Kalgin Island/West Side set gillnet</t>
      </text>
    </comment>
    <comment authorId="0" ref="B6">
      <text>
        <t xml:space="preserve">======
ID#AAAAsaQgjTg
(DFG)    (2023-03-02 19:21:45)
From 2019 AMR (FMR19-25)
http://www.adfg.alaska.gov/FedAidPDFs/FMR19-25.pdf</t>
      </text>
    </comment>
  </commentList>
  <extLst>
    <ext uri="GoogleSheetsCustomDataVersion2">
      <go:sheetsCustomData xmlns:go="http://customooxmlschemas.google.com/" r:id="rId1" roundtripDataSignature="AMtx7mhF4Xg65DCcsi/Qw5mTmNzon/UK6g=="/>
    </ext>
  </extLst>
</comments>
</file>

<file path=xl/sharedStrings.xml><?xml version="1.0" encoding="utf-8"?>
<sst xmlns="http://schemas.openxmlformats.org/spreadsheetml/2006/main" count="130" uniqueCount="53">
  <si>
    <t>Table 3‑11   Tier 3, Upper Cook Inlet odd-year pink salmon total catch, estimated catch in the EEZ, and retrospective estimates of the OFL and ABC, 1999-2021.</t>
  </si>
  <si>
    <t>EEZ</t>
  </si>
  <si>
    <t>Year</t>
  </si>
  <si>
    <r>
      <rPr>
        <rFont val="Arial"/>
        <b/>
        <color rgb="FF000000"/>
        <sz val="9.0"/>
      </rPr>
      <t>Total Catch   (</t>
    </r>
    <r>
      <rPr>
        <rFont val="Arial"/>
        <b/>
        <i/>
        <color rgb="FF000000"/>
        <sz val="9.0"/>
      </rPr>
      <t>C</t>
    </r>
    <r>
      <rPr>
        <rFont val="Arial"/>
        <b/>
        <i/>
        <color rgb="FF000000"/>
        <sz val="9.0"/>
        <vertAlign val="subscript"/>
      </rPr>
      <t>Total</t>
    </r>
    <r>
      <rPr>
        <rFont val="Arial"/>
        <b/>
        <color rgb="FF000000"/>
        <sz val="9.0"/>
      </rPr>
      <t>)</t>
    </r>
  </si>
  <si>
    <r>
      <rPr>
        <rFont val="Arial"/>
        <b/>
        <color rgb="FF000000"/>
        <sz val="9.0"/>
      </rPr>
      <t>EEZ Catch (</t>
    </r>
    <r>
      <rPr>
        <rFont val="Arial"/>
        <b/>
        <i/>
        <color rgb="FF000000"/>
        <sz val="9.0"/>
      </rPr>
      <t>C</t>
    </r>
    <r>
      <rPr>
        <rFont val="Arial"/>
        <b/>
        <i/>
        <color rgb="FF000000"/>
        <sz val="9.0"/>
        <vertAlign val="subscript"/>
      </rPr>
      <t>EEZ</t>
    </r>
    <r>
      <rPr>
        <rFont val="Arial"/>
        <b/>
        <color rgb="FF000000"/>
        <sz val="9.0"/>
      </rPr>
      <t>)</t>
    </r>
  </si>
  <si>
    <t>OFL</t>
  </si>
  <si>
    <t>Max ABC</t>
  </si>
  <si>
    <t>Max ABC Exceeded?</t>
  </si>
  <si>
    <t> Note: OFL is maximum return year catch during this time period. ABC is calculated by applying a default buffer of 10% to the OFL.</t>
  </si>
  <si>
    <t>Source: Developed by ADF&amp;G fisheries scientists using harvest data from ADF&amp;G.</t>
  </si>
  <si>
    <t>Table 3‑12   Tier 3, Upper Cook Inlet even-year pink salmon total catch, estimated catch in the EEZ, and retrospective estimates of the OFL and ABC, 1999-2021.</t>
  </si>
  <si>
    <r>
      <rPr>
        <rFont val="Arial"/>
        <b/>
        <color rgb="FF000000"/>
        <sz val="9.0"/>
      </rPr>
      <t>Total Catch   (</t>
    </r>
    <r>
      <rPr>
        <rFont val="Arial"/>
        <b/>
        <i/>
        <color rgb="FF000000"/>
        <sz val="9.0"/>
      </rPr>
      <t>C</t>
    </r>
    <r>
      <rPr>
        <rFont val="Arial"/>
        <b/>
        <i/>
        <color rgb="FF000000"/>
        <sz val="9.0"/>
        <vertAlign val="subscript"/>
      </rPr>
      <t>Total</t>
    </r>
    <r>
      <rPr>
        <rFont val="Arial"/>
        <b/>
        <color rgb="FF000000"/>
        <sz val="9.0"/>
      </rPr>
      <t>)</t>
    </r>
  </si>
  <si>
    <r>
      <rPr>
        <rFont val="Arial"/>
        <b/>
        <color rgb="FF000000"/>
        <sz val="9.0"/>
      </rPr>
      <t>EEZ Catch (</t>
    </r>
    <r>
      <rPr>
        <rFont val="Arial"/>
        <b/>
        <i/>
        <color rgb="FF000000"/>
        <sz val="9.0"/>
      </rPr>
      <t>C</t>
    </r>
    <r>
      <rPr>
        <rFont val="Arial"/>
        <b/>
        <i/>
        <color rgb="FF000000"/>
        <sz val="9.0"/>
        <vertAlign val="subscript"/>
      </rPr>
      <t>EEZ</t>
    </r>
    <r>
      <rPr>
        <rFont val="Arial"/>
        <b/>
        <color rgb="FF000000"/>
        <sz val="9.0"/>
      </rPr>
      <t>)</t>
    </r>
  </si>
  <si>
    <t>UCI pink salmon data 1999-2021 - separate odd and even years</t>
  </si>
  <si>
    <t>Generation time (yrs):</t>
  </si>
  <si>
    <t>Buffer:</t>
  </si>
  <si>
    <t>Assumed proportion catch in EEZ:</t>
  </si>
  <si>
    <t>Annual est.</t>
  </si>
  <si>
    <t>ACL*:</t>
  </si>
  <si>
    <t>Commercial Catches</t>
  </si>
  <si>
    <t>Sport Fish Catches</t>
  </si>
  <si>
    <t>Personal Use</t>
  </si>
  <si>
    <t>Total</t>
  </si>
  <si>
    <t>P_EEZ</t>
  </si>
  <si>
    <t>EEZ ACL Exceeded?</t>
  </si>
  <si>
    <t>Drift</t>
  </si>
  <si>
    <t>Upper SD</t>
  </si>
  <si>
    <t xml:space="preserve">Kalgin/W Side </t>
  </si>
  <si>
    <t>N District</t>
  </si>
  <si>
    <t>SW_Res</t>
  </si>
  <si>
    <t>SW_Non</t>
  </si>
  <si>
    <t>FW_Res</t>
  </si>
  <si>
    <t>FW_Non</t>
  </si>
  <si>
    <t>Total-Salt</t>
  </si>
  <si>
    <t>Total-Fresh</t>
  </si>
  <si>
    <t>Catch</t>
  </si>
  <si>
    <t>EEZ Catch</t>
  </si>
  <si>
    <t>Average</t>
  </si>
  <si>
    <t>SD</t>
  </si>
  <si>
    <t>Percentile</t>
  </si>
  <si>
    <t>&lt;--OFL</t>
  </si>
  <si>
    <t>&lt;--ACL = ABC = OFL*0.9</t>
  </si>
  <si>
    <t>Median catch</t>
  </si>
  <si>
    <t>80th percentil catch</t>
  </si>
  <si>
    <t>UCI pink salmon data 1999-2021</t>
  </si>
  <si>
    <t>This is probably not the way to go  because of 2-yr life history so only one BY is available for harvest each year.  Could use maximum harvest, but there is a difference in magnitude of harvest between brood lines so it seems reasonable to separate them.</t>
  </si>
  <si>
    <t>Proxies = *</t>
  </si>
  <si>
    <t>cumulative EEZ catch</t>
  </si>
  <si>
    <t>2022 update:</t>
  </si>
  <si>
    <t>Commercial harvest estimates from Appendix B4 FMR22-16; http://www.adfg.alaska.gov/FedAidPDFs/FMR22-16.pdf)</t>
  </si>
  <si>
    <t>Sport harvest estimates from Statewide Harvest Survey query run by J. Bozzini (ADF&amp;G) for Northern Economics, November 7, 2022.</t>
  </si>
  <si>
    <t>Personal use from Appendix A17 in FMR21-26, FMR22-12, FMR22-16</t>
  </si>
  <si>
    <t>Drift gillnet catch proportion in EEZ updated from data provided by M. Hartley in email 11/14/2022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</si>
</sst>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"/>
    <numFmt numFmtId="165" formatCode="#,###,###,##0"/>
  </numFmts>
  <fonts count="16">
    <font>
      <sz val="11.0"/>
      <color theme="1"/>
      <name val="Calibri"/>
      <scheme val="minor"/>
    </font>
    <font>
      <color theme="1"/>
      <name val="Calibri"/>
    </font>
    <font>
      <b/>
      <sz val="9.0"/>
      <color theme="1"/>
      <name val="Arial"/>
    </font>
    <font>
      <b/>
      <sz val="9.0"/>
      <color rgb="FF000000"/>
      <name val="Arial"/>
    </font>
    <font/>
    <font>
      <sz val="11.0"/>
      <color theme="1"/>
      <name val="Calibri"/>
    </font>
    <font>
      <sz val="11.0"/>
      <color rgb="FF0000FF"/>
      <name val="Calibri"/>
    </font>
    <font>
      <sz val="9.0"/>
      <color rgb="FF000000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color rgb="FF0000FF"/>
      <name val="Calibri"/>
      <scheme val="minor"/>
    </font>
    <font>
      <color theme="1"/>
      <name val="Calibri"/>
      <scheme val="minor"/>
    </font>
    <font>
      <b/>
      <i/>
      <sz val="11.0"/>
      <color theme="1"/>
      <name val="Calibri"/>
    </font>
    <font>
      <b/>
      <i/>
      <sz val="11.0"/>
      <color rgb="FF000000"/>
      <name val="Calibri"/>
    </font>
    <font>
      <i/>
      <sz val="11.0"/>
      <color rgb="FF0000FF"/>
      <name val="Calibri"/>
    </font>
    <font>
      <u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FAFBFE"/>
        <bgColor rgb="FFFAFBFE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9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/>
      <right/>
      <bottom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</border>
    <border>
      <left style="thin">
        <color rgb="FFC1C1C1"/>
      </left>
      <right style="thin">
        <color rgb="FFC1C1C1"/>
      </right>
      <top style="thin">
        <color rgb="FFC1C1C1"/>
      </top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4" fillId="0" fontId="4" numFmtId="0" xfId="0" applyBorder="1" applyFont="1"/>
    <xf borderId="5" fillId="0" fontId="4" numFmtId="0" xfId="0" applyBorder="1" applyFont="1"/>
    <xf borderId="6" fillId="2" fontId="3" numFmtId="0" xfId="0" applyAlignment="1" applyBorder="1" applyFont="1">
      <alignment horizontal="right" shrinkToFit="0" vertical="center" wrapText="1"/>
    </xf>
    <xf borderId="7" fillId="2" fontId="3" numFmtId="0" xfId="0" applyAlignment="1" applyBorder="1" applyFont="1">
      <alignment horizontal="center" shrinkToFit="0" vertical="center" wrapText="1"/>
    </xf>
    <xf borderId="8" fillId="2" fontId="3" numFmtId="0" xfId="0" applyAlignment="1" applyBorder="1" applyFont="1">
      <alignment horizontal="center" shrinkToFit="0" vertical="center" wrapText="1"/>
    </xf>
    <xf borderId="0" fillId="0" fontId="5" numFmtId="0" xfId="0" applyFont="1"/>
    <xf borderId="0" fillId="0" fontId="6" numFmtId="3" xfId="0" applyFont="1" applyNumberFormat="1"/>
    <xf borderId="0" fillId="0" fontId="6" numFmtId="0" xfId="0" applyAlignment="1" applyFont="1">
      <alignment horizontal="center"/>
    </xf>
    <xf borderId="9" fillId="0" fontId="5" numFmtId="0" xfId="0" applyAlignment="1" applyBorder="1" applyFont="1">
      <alignment readingOrder="0"/>
    </xf>
    <xf borderId="0" fillId="0" fontId="7" numFmtId="0" xfId="0" applyFont="1"/>
    <xf borderId="10" fillId="0" fontId="5" numFmtId="3" xfId="0" applyBorder="1" applyFont="1" applyNumberFormat="1"/>
    <xf borderId="0" fillId="0" fontId="5" numFmtId="0" xfId="0" applyAlignment="1" applyFont="1">
      <alignment horizontal="center"/>
    </xf>
    <xf borderId="0" fillId="0" fontId="5" numFmtId="3" xfId="0" applyFont="1" applyNumberFormat="1"/>
    <xf borderId="0" fillId="0" fontId="5" numFmtId="0" xfId="0" applyAlignment="1" applyFont="1">
      <alignment readingOrder="0"/>
    </xf>
    <xf borderId="11" fillId="0" fontId="7" numFmtId="0" xfId="0" applyAlignment="1" applyBorder="1" applyFont="1">
      <alignment readingOrder="0"/>
    </xf>
    <xf borderId="11" fillId="0" fontId="5" numFmtId="3" xfId="0" applyBorder="1" applyFont="1" applyNumberFormat="1"/>
    <xf borderId="0" fillId="0" fontId="8" numFmtId="0" xfId="0" applyFont="1"/>
    <xf borderId="0" fillId="0" fontId="8" numFmtId="0" xfId="0" applyAlignment="1" applyFont="1">
      <alignment horizontal="right"/>
    </xf>
    <xf borderId="12" fillId="3" fontId="5" numFmtId="0" xfId="0" applyBorder="1" applyFill="1" applyFont="1"/>
    <xf borderId="13" fillId="3" fontId="5" numFmtId="9" xfId="0" applyBorder="1" applyFont="1" applyNumberFormat="1"/>
    <xf borderId="13" fillId="3" fontId="5" numFmtId="0" xfId="0" applyBorder="1" applyFont="1"/>
    <xf borderId="13" fillId="3" fontId="5" numFmtId="3" xfId="0" applyBorder="1" applyFont="1" applyNumberFormat="1"/>
    <xf borderId="14" fillId="0" fontId="8" numFmtId="0" xfId="0" applyBorder="1" applyFont="1"/>
    <xf borderId="15" fillId="0" fontId="8" numFmtId="0" xfId="0" applyAlignment="1" applyBorder="1" applyFont="1">
      <alignment horizontal="center"/>
    </xf>
    <xf borderId="15" fillId="0" fontId="4" numFmtId="0" xfId="0" applyBorder="1" applyFont="1"/>
    <xf borderId="0" fillId="0" fontId="5" numFmtId="164" xfId="0" applyFont="1" applyNumberFormat="1"/>
    <xf borderId="14" fillId="0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14" fillId="0" fontId="8" numFmtId="0" xfId="0" applyAlignment="1" applyBorder="1" applyFont="1">
      <alignment horizontal="center" shrinkToFit="0" wrapText="1"/>
    </xf>
    <xf borderId="11" fillId="0" fontId="8" numFmtId="0" xfId="0" applyAlignment="1" applyBorder="1" applyFont="1">
      <alignment horizontal="right"/>
    </xf>
    <xf borderId="11" fillId="0" fontId="9" numFmtId="0" xfId="0" applyAlignment="1" applyBorder="1" applyFont="1">
      <alignment horizontal="right" shrinkToFit="0" vertical="center" wrapText="1"/>
    </xf>
    <xf borderId="11" fillId="0" fontId="8" numFmtId="0" xfId="0" applyAlignment="1" applyBorder="1" applyFont="1">
      <alignment shrinkToFit="0" vertical="center" wrapText="1"/>
    </xf>
    <xf borderId="11" fillId="0" fontId="8" numFmtId="0" xfId="0" applyAlignment="1" applyBorder="1" applyFont="1">
      <alignment horizontal="right" shrinkToFit="0" vertical="center" wrapText="1"/>
    </xf>
    <xf borderId="11" fillId="0" fontId="8" numFmtId="0" xfId="0" applyBorder="1" applyFont="1"/>
    <xf borderId="11" fillId="0" fontId="8" numFmtId="0" xfId="0" applyAlignment="1" applyBorder="1" applyFont="1">
      <alignment horizontal="center"/>
    </xf>
    <xf borderId="11" fillId="0" fontId="4" numFmtId="0" xfId="0" applyBorder="1" applyFont="1"/>
    <xf borderId="0" fillId="0" fontId="6" numFmtId="4" xfId="0" applyFont="1" applyNumberFormat="1"/>
    <xf borderId="0" fillId="0" fontId="6" numFmtId="0" xfId="0" applyFont="1"/>
    <xf borderId="0" fillId="0" fontId="6" numFmtId="165" xfId="0" applyFont="1" applyNumberFormat="1"/>
    <xf borderId="11" fillId="0" fontId="5" numFmtId="0" xfId="0" applyAlignment="1" applyBorder="1" applyFont="1">
      <alignment readingOrder="0"/>
    </xf>
    <xf borderId="11" fillId="0" fontId="10" numFmtId="0" xfId="0" applyBorder="1" applyFont="1"/>
    <xf borderId="11" fillId="0" fontId="11" numFmtId="0" xfId="0" applyBorder="1" applyFont="1"/>
    <xf borderId="0" fillId="0" fontId="5" numFmtId="9" xfId="0" applyFont="1" applyNumberFormat="1"/>
    <xf borderId="0" fillId="0" fontId="8" numFmtId="0" xfId="0" applyAlignment="1" applyFont="1">
      <alignment horizontal="left"/>
    </xf>
    <xf borderId="0" fillId="0" fontId="8" numFmtId="3" xfId="0" applyAlignment="1" applyFont="1" applyNumberFormat="1">
      <alignment horizontal="left"/>
    </xf>
    <xf borderId="0" fillId="0" fontId="1" numFmtId="3" xfId="0" applyFont="1" applyNumberFormat="1"/>
    <xf borderId="0" fillId="0" fontId="1" numFmtId="164" xfId="0" applyFont="1" applyNumberFormat="1"/>
    <xf borderId="0" fillId="0" fontId="5" numFmtId="4" xfId="0" applyFont="1" applyNumberFormat="1"/>
    <xf borderId="0" fillId="0" fontId="5" numFmtId="165" xfId="0" applyFont="1" applyNumberFormat="1"/>
    <xf borderId="11" fillId="0" fontId="5" numFmtId="0" xfId="0" applyBorder="1" applyFont="1"/>
    <xf borderId="11" fillId="0" fontId="5" numFmtId="4" xfId="0" applyBorder="1" applyFont="1" applyNumberFormat="1"/>
    <xf borderId="11" fillId="0" fontId="5" numFmtId="0" xfId="0" applyAlignment="1" applyBorder="1" applyFont="1">
      <alignment horizontal="center"/>
    </xf>
    <xf borderId="16" fillId="4" fontId="5" numFmtId="0" xfId="0" applyAlignment="1" applyBorder="1" applyFill="1" applyFont="1">
      <alignment horizontal="left"/>
    </xf>
    <xf borderId="14" fillId="0" fontId="12" numFmtId="0" xfId="0" applyAlignment="1" applyBorder="1" applyFont="1">
      <alignment horizontal="center"/>
    </xf>
    <xf borderId="14" fillId="0" fontId="5" numFmtId="0" xfId="0" applyBorder="1" applyFont="1"/>
    <xf borderId="11" fillId="0" fontId="13" numFmtId="0" xfId="0" applyAlignment="1" applyBorder="1" applyFont="1">
      <alignment horizontal="right" shrinkToFit="0" vertical="center" wrapText="1"/>
    </xf>
    <xf borderId="11" fillId="0" fontId="12" numFmtId="0" xfId="0" applyAlignment="1" applyBorder="1" applyFont="1">
      <alignment horizontal="right"/>
    </xf>
    <xf borderId="11" fillId="0" fontId="12" numFmtId="0" xfId="0" applyBorder="1" applyFont="1"/>
    <xf borderId="11" fillId="0" fontId="12" numFmtId="0" xfId="0" applyAlignment="1" applyBorder="1" applyFont="1">
      <alignment horizontal="center"/>
    </xf>
    <xf borderId="0" fillId="0" fontId="14" numFmtId="3" xfId="0" applyFont="1" applyNumberFormat="1"/>
    <xf borderId="17" fillId="5" fontId="5" numFmtId="165" xfId="0" applyAlignment="1" applyBorder="1" applyFill="1" applyFont="1" applyNumberFormat="1">
      <alignment horizontal="right"/>
    </xf>
    <xf borderId="17" fillId="0" fontId="5" numFmtId="165" xfId="0" applyAlignment="1" applyBorder="1" applyFont="1" applyNumberFormat="1">
      <alignment horizontal="right"/>
    </xf>
    <xf borderId="18" fillId="0" fontId="5" numFmtId="165" xfId="0" applyAlignment="1" applyBorder="1" applyFont="1" applyNumberFormat="1">
      <alignment horizontal="right"/>
    </xf>
    <xf borderId="0" fillId="0" fontId="5" numFmtId="165" xfId="0" applyAlignment="1" applyFont="1" applyNumberFormat="1">
      <alignment horizontal="right"/>
    </xf>
    <xf borderId="0" fillId="0" fontId="11" numFmtId="0" xfId="0" applyAlignment="1" applyFont="1">
      <alignment readingOrder="0"/>
    </xf>
    <xf borderId="0" fillId="6" fontId="11" numFmtId="0" xfId="0" applyFill="1" applyFont="1"/>
    <xf borderId="16" fillId="6" fontId="5" numFmtId="0" xfId="0" applyAlignment="1" applyBorder="1" applyFont="1">
      <alignment horizontal="left"/>
    </xf>
    <xf borderId="0" fillId="0" fontId="10" numFmtId="0" xfId="0" applyFont="1"/>
    <xf borderId="11" fillId="0" fontId="11" numFmtId="0" xfId="0" applyAlignment="1" applyBorder="1" applyFont="1">
      <alignment readingOrder="0"/>
    </xf>
    <xf borderId="11" fillId="0" fontId="11" numFmtId="3" xfId="0" applyAlignment="1" applyBorder="1" applyFont="1" applyNumberFormat="1">
      <alignment readingOrder="0"/>
    </xf>
    <xf borderId="11" fillId="6" fontId="11" numFmtId="0" xfId="0" applyBorder="1" applyFont="1"/>
    <xf borderId="11" fillId="6" fontId="5" numFmtId="0" xfId="0" applyAlignment="1" applyBorder="1" applyFont="1">
      <alignment horizontal="left"/>
    </xf>
    <xf borderId="0" fillId="4" fontId="5" numFmtId="0" xfId="0" applyAlignment="1" applyFont="1">
      <alignment horizontal="left"/>
    </xf>
    <xf borderId="0" fillId="0" fontId="15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14"/>
    <col customWidth="1" min="3" max="5" width="8.71"/>
    <col customWidth="1" min="6" max="6" width="10.14"/>
    <col customWidth="1" min="7" max="7" width="13.57"/>
    <col customWidth="1" min="8" max="26" width="8.71"/>
  </cols>
  <sheetData>
    <row r="2">
      <c r="A2" s="1" t="s">
        <v>0</v>
      </c>
    </row>
    <row r="3">
      <c r="A3" s="2"/>
      <c r="B3" s="3"/>
      <c r="C3" s="4"/>
      <c r="D3" s="5" t="s">
        <v>1</v>
      </c>
      <c r="E3" s="6"/>
      <c r="F3" s="7"/>
    </row>
    <row r="4">
      <c r="A4" s="8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10" t="s">
        <v>7</v>
      </c>
    </row>
    <row r="5">
      <c r="A5" s="11">
        <v>1999.0</v>
      </c>
      <c r="B5" s="12">
        <f>'UCI Pink Odd &amp; Even'!Q8</f>
        <v>26144</v>
      </c>
      <c r="C5" s="12">
        <f>'UCI Pink Odd &amp; Even'!T8</f>
        <v>1257</v>
      </c>
      <c r="D5" s="12">
        <f>'UCI Pink Odd &amp; Even'!$V$23</f>
        <v>74764</v>
      </c>
      <c r="E5" s="12">
        <f>'UCI Pink Odd &amp; Even'!$V$24</f>
        <v>67287.6</v>
      </c>
      <c r="F5" s="13" t="str">
        <f t="shared" ref="F5:F16" si="1">IF(C5&gt;E5,"Yes","No")</f>
        <v>No</v>
      </c>
    </row>
    <row r="6">
      <c r="A6" s="11">
        <v>2001.0</v>
      </c>
      <c r="B6" s="12">
        <f>'UCI Pink Odd &amp; Even'!Q9</f>
        <v>84759</v>
      </c>
      <c r="C6" s="12">
        <f>'UCI Pink Odd &amp; Even'!T9</f>
        <v>14518</v>
      </c>
      <c r="D6" s="12">
        <f>'UCI Pink Odd &amp; Even'!$V$23</f>
        <v>74764</v>
      </c>
      <c r="E6" s="12">
        <f>'UCI Pink Odd &amp; Even'!$V$24</f>
        <v>67287.6</v>
      </c>
      <c r="F6" s="13" t="str">
        <f t="shared" si="1"/>
        <v>No</v>
      </c>
    </row>
    <row r="7">
      <c r="A7" s="11">
        <v>2003.0</v>
      </c>
      <c r="B7" s="12">
        <f>'UCI Pink Odd &amp; Even'!Q10</f>
        <v>60415</v>
      </c>
      <c r="C7" s="12">
        <f>'UCI Pink Odd &amp; Even'!T10</f>
        <v>13424</v>
      </c>
      <c r="D7" s="12">
        <f>'UCI Pink Odd &amp; Even'!$V$23</f>
        <v>74764</v>
      </c>
      <c r="E7" s="12">
        <f>'UCI Pink Odd &amp; Even'!$V$24</f>
        <v>67287.6</v>
      </c>
      <c r="F7" s="13" t="str">
        <f t="shared" si="1"/>
        <v>No</v>
      </c>
    </row>
    <row r="8">
      <c r="A8" s="11">
        <v>2005.0</v>
      </c>
      <c r="B8" s="12">
        <f>'UCI Pink Odd &amp; Even'!Q11</f>
        <v>62780</v>
      </c>
      <c r="C8" s="12">
        <f>'UCI Pink Odd &amp; Even'!T11</f>
        <v>16016</v>
      </c>
      <c r="D8" s="12">
        <f>'UCI Pink Odd &amp; Even'!$V$23</f>
        <v>74764</v>
      </c>
      <c r="E8" s="12">
        <f>'UCI Pink Odd &amp; Even'!$V$24</f>
        <v>67287.6</v>
      </c>
      <c r="F8" s="13" t="str">
        <f t="shared" si="1"/>
        <v>No</v>
      </c>
    </row>
    <row r="9">
      <c r="A9" s="11">
        <v>2007.0</v>
      </c>
      <c r="B9" s="12">
        <f>'UCI Pink Odd &amp; Even'!Q12</f>
        <v>163094</v>
      </c>
      <c r="C9" s="12">
        <f>'UCI Pink Odd &amp; Even'!T12</f>
        <v>41584</v>
      </c>
      <c r="D9" s="12">
        <f>'UCI Pink Odd &amp; Even'!$V$23</f>
        <v>74764</v>
      </c>
      <c r="E9" s="12">
        <f>'UCI Pink Odd &amp; Even'!$V$24</f>
        <v>67287.6</v>
      </c>
      <c r="F9" s="13" t="str">
        <f t="shared" si="1"/>
        <v>No</v>
      </c>
    </row>
    <row r="10">
      <c r="A10" s="11">
        <v>2009.0</v>
      </c>
      <c r="B10" s="12">
        <f>'UCI Pink Odd &amp; Even'!Q13</f>
        <v>244571</v>
      </c>
      <c r="C10" s="12">
        <f>'UCI Pink Odd &amp; Even'!T13</f>
        <v>74764</v>
      </c>
      <c r="D10" s="12">
        <f>'UCI Pink Odd &amp; Even'!$V$23</f>
        <v>74764</v>
      </c>
      <c r="E10" s="12">
        <f>'UCI Pink Odd &amp; Even'!$V$24</f>
        <v>67287.6</v>
      </c>
      <c r="F10" s="13" t="str">
        <f t="shared" si="1"/>
        <v>Yes</v>
      </c>
    </row>
    <row r="11">
      <c r="A11" s="11">
        <v>2011.0</v>
      </c>
      <c r="B11" s="12">
        <f>'UCI Pink Odd &amp; Even'!Q14</f>
        <v>47718</v>
      </c>
      <c r="C11" s="12">
        <f>'UCI Pink Odd &amp; Even'!T14</f>
        <v>6313</v>
      </c>
      <c r="D11" s="12">
        <f>'UCI Pink Odd &amp; Even'!$V$23</f>
        <v>74764</v>
      </c>
      <c r="E11" s="12">
        <f>'UCI Pink Odd &amp; Even'!$V$24</f>
        <v>67287.6</v>
      </c>
      <c r="F11" s="13" t="str">
        <f t="shared" si="1"/>
        <v>No</v>
      </c>
    </row>
    <row r="12">
      <c r="A12" s="11">
        <v>2013.0</v>
      </c>
      <c r="B12" s="12">
        <f>'UCI Pink Odd &amp; Even'!Q15</f>
        <v>63904</v>
      </c>
      <c r="C12" s="12">
        <f>'UCI Pink Odd &amp; Even'!T15</f>
        <v>12718</v>
      </c>
      <c r="D12" s="12">
        <f>'UCI Pink Odd &amp; Even'!$V$23</f>
        <v>74764</v>
      </c>
      <c r="E12" s="12">
        <f>'UCI Pink Odd &amp; Even'!$V$24</f>
        <v>67287.6</v>
      </c>
      <c r="F12" s="13" t="str">
        <f t="shared" si="1"/>
        <v>No</v>
      </c>
    </row>
    <row r="13">
      <c r="A13" s="11">
        <v>2015.0</v>
      </c>
      <c r="B13" s="12">
        <f>'UCI Pink Odd &amp; Even'!Q16</f>
        <v>70815</v>
      </c>
      <c r="C13" s="12">
        <f>'UCI Pink Odd &amp; Even'!T16</f>
        <v>9509</v>
      </c>
      <c r="D13" s="12">
        <f>'UCI Pink Odd &amp; Even'!$V$23</f>
        <v>74764</v>
      </c>
      <c r="E13" s="12">
        <f>'UCI Pink Odd &amp; Even'!$V$24</f>
        <v>67287.6</v>
      </c>
      <c r="F13" s="13" t="str">
        <f t="shared" si="1"/>
        <v>No</v>
      </c>
    </row>
    <row r="14">
      <c r="A14" s="11">
        <v>2017.0</v>
      </c>
      <c r="B14" s="12">
        <f>'UCI Pink Odd &amp; Even'!Q17</f>
        <v>196211</v>
      </c>
      <c r="C14" s="12">
        <f>'UCI Pink Odd &amp; Even'!T17</f>
        <v>23323</v>
      </c>
      <c r="D14" s="12">
        <f>'UCI Pink Odd &amp; Even'!$V$23</f>
        <v>74764</v>
      </c>
      <c r="E14" s="12">
        <f>'UCI Pink Odd &amp; Even'!$V$24</f>
        <v>67287.6</v>
      </c>
      <c r="F14" s="13" t="str">
        <f t="shared" si="1"/>
        <v>No</v>
      </c>
    </row>
    <row r="15">
      <c r="A15" s="11">
        <v>2019.0</v>
      </c>
      <c r="B15" s="12">
        <f>'UCI Pink Odd &amp; Even'!Q18</f>
        <v>99581</v>
      </c>
      <c r="C15" s="12">
        <f>'UCI Pink Odd &amp; Even'!T18</f>
        <v>15691</v>
      </c>
      <c r="D15" s="12">
        <f>'UCI Pink Odd &amp; Even'!$V$23</f>
        <v>74764</v>
      </c>
      <c r="E15" s="12">
        <f>'UCI Pink Odd &amp; Even'!$V$24</f>
        <v>67287.6</v>
      </c>
      <c r="F15" s="13" t="str">
        <f t="shared" si="1"/>
        <v>No</v>
      </c>
    </row>
    <row r="16">
      <c r="A16" s="11">
        <v>2021.0</v>
      </c>
      <c r="B16" s="12">
        <f>'UCI Pink Odd &amp; Even'!Q19</f>
        <v>111708</v>
      </c>
      <c r="C16" s="12">
        <f>'UCI Pink Odd &amp; Even'!T19</f>
        <v>25560</v>
      </c>
      <c r="D16" s="12">
        <f>'UCI Pink Odd &amp; Even'!$V$23</f>
        <v>74764</v>
      </c>
      <c r="E16" s="12">
        <f>'UCI Pink Odd &amp; Even'!$V$24</f>
        <v>67287.6</v>
      </c>
      <c r="F16" s="13" t="str">
        <f t="shared" si="1"/>
        <v>No</v>
      </c>
    </row>
    <row r="17">
      <c r="A17" s="14">
        <v>2023.0</v>
      </c>
      <c r="B17" s="12"/>
      <c r="C17" s="12"/>
      <c r="D17" s="12"/>
      <c r="E17" s="12"/>
      <c r="F17" s="13"/>
    </row>
    <row r="18">
      <c r="A18" s="15" t="s">
        <v>8</v>
      </c>
      <c r="B18" s="16"/>
      <c r="C18" s="16"/>
      <c r="D18" s="16"/>
      <c r="E18" s="16"/>
      <c r="F18" s="16"/>
      <c r="G18" s="17"/>
    </row>
    <row r="19">
      <c r="A19" s="15" t="s">
        <v>9</v>
      </c>
      <c r="B19" s="18"/>
      <c r="C19" s="18"/>
      <c r="D19" s="18"/>
      <c r="E19" s="18"/>
      <c r="F19" s="18"/>
      <c r="G19" s="17"/>
    </row>
    <row r="20">
      <c r="A20" s="15"/>
      <c r="B20" s="18"/>
      <c r="C20" s="18"/>
      <c r="D20" s="18"/>
      <c r="E20" s="18"/>
      <c r="F20" s="18"/>
      <c r="G20" s="17"/>
    </row>
    <row r="21">
      <c r="A21" s="1" t="s">
        <v>10</v>
      </c>
    </row>
    <row r="22" ht="15.75" customHeight="1">
      <c r="A22" s="2"/>
      <c r="B22" s="3"/>
      <c r="C22" s="4"/>
      <c r="D22" s="5" t="s">
        <v>1</v>
      </c>
      <c r="E22" s="6"/>
      <c r="F22" s="7"/>
    </row>
    <row r="23" ht="33.0" customHeight="1">
      <c r="A23" s="8" t="s">
        <v>2</v>
      </c>
      <c r="B23" s="9" t="s">
        <v>11</v>
      </c>
      <c r="C23" s="9" t="s">
        <v>12</v>
      </c>
      <c r="D23" s="9" t="s">
        <v>5</v>
      </c>
      <c r="E23" s="9" t="s">
        <v>6</v>
      </c>
      <c r="F23" s="10" t="s">
        <v>7</v>
      </c>
    </row>
    <row r="24" ht="15.75" customHeight="1">
      <c r="A24" s="11">
        <v>2000.0</v>
      </c>
      <c r="B24" s="18">
        <f>'UCI Pink Odd &amp; Even'!Q31</f>
        <v>189728</v>
      </c>
      <c r="C24" s="18">
        <f>'UCI Pink Odd &amp; Even'!T31</f>
        <v>42595</v>
      </c>
      <c r="D24" s="18">
        <f>'UCI Pink Odd &amp; Even'!$V$46</f>
        <v>150023</v>
      </c>
      <c r="E24" s="18">
        <f>'UCI Pink Odd &amp; Even'!$V$47</f>
        <v>135021</v>
      </c>
      <c r="F24" s="17" t="str">
        <f t="shared" ref="F24:F34" si="2">IF(C24&gt;E24,"Yes","No")</f>
        <v>No</v>
      </c>
    </row>
    <row r="25" ht="15.75" customHeight="1">
      <c r="A25" s="11">
        <v>2002.0</v>
      </c>
      <c r="B25" s="18">
        <f>'UCI Pink Odd &amp; Even'!Q32</f>
        <v>490034</v>
      </c>
      <c r="C25" s="18">
        <f>'UCI Pink Odd &amp; Even'!T32</f>
        <v>114737</v>
      </c>
      <c r="D25" s="18">
        <f>'UCI Pink Odd &amp; Even'!$V$46</f>
        <v>150023</v>
      </c>
      <c r="E25" s="18">
        <f>'UCI Pink Odd &amp; Even'!$V$47</f>
        <v>135021</v>
      </c>
      <c r="F25" s="17" t="str">
        <f t="shared" si="2"/>
        <v>No</v>
      </c>
    </row>
    <row r="26" ht="15.75" customHeight="1">
      <c r="A26" s="11">
        <v>2004.0</v>
      </c>
      <c r="B26" s="18">
        <f>'UCI Pink Odd &amp; Even'!Q33</f>
        <v>393589</v>
      </c>
      <c r="C26" s="18">
        <f>'UCI Pink Odd &amp; Even'!T33</f>
        <v>103094</v>
      </c>
      <c r="D26" s="18">
        <f>'UCI Pink Odd &amp; Even'!$V$46</f>
        <v>150023</v>
      </c>
      <c r="E26" s="18">
        <f>'UCI Pink Odd &amp; Even'!$V$47</f>
        <v>135021</v>
      </c>
      <c r="F26" s="17" t="str">
        <f t="shared" si="2"/>
        <v>No</v>
      </c>
    </row>
    <row r="27" ht="15.75" customHeight="1">
      <c r="A27" s="11">
        <v>2006.0</v>
      </c>
      <c r="B27" s="18">
        <f>'UCI Pink Odd &amp; Even'!Q34</f>
        <v>442423</v>
      </c>
      <c r="C27" s="18">
        <f>'UCI Pink Odd &amp; Even'!T34</f>
        <v>90616</v>
      </c>
      <c r="D27" s="18">
        <f>'UCI Pink Odd &amp; Even'!$V$46</f>
        <v>150023</v>
      </c>
      <c r="E27" s="18">
        <f>'UCI Pink Odd &amp; Even'!$V$47</f>
        <v>135021</v>
      </c>
      <c r="F27" s="17" t="str">
        <f t="shared" si="2"/>
        <v>No</v>
      </c>
    </row>
    <row r="28" ht="15.75" customHeight="1">
      <c r="A28" s="11">
        <v>2008.0</v>
      </c>
      <c r="B28" s="18">
        <f>'UCI Pink Odd &amp; Even'!Q35</f>
        <v>208092</v>
      </c>
      <c r="C28" s="18">
        <f>'UCI Pink Odd &amp; Even'!T35</f>
        <v>49503</v>
      </c>
      <c r="D28" s="18">
        <f>'UCI Pink Odd &amp; Even'!$V$46</f>
        <v>150023</v>
      </c>
      <c r="E28" s="18">
        <f>'UCI Pink Odd &amp; Even'!$V$47</f>
        <v>135021</v>
      </c>
      <c r="F28" s="17" t="str">
        <f t="shared" si="2"/>
        <v>No</v>
      </c>
    </row>
    <row r="29" ht="15.75" customHeight="1">
      <c r="A29" s="11">
        <v>2010.0</v>
      </c>
      <c r="B29" s="18">
        <f>'UCI Pink Odd &amp; Even'!Q36</f>
        <v>320840</v>
      </c>
      <c r="C29" s="18">
        <f>'UCI Pink Odd &amp; Even'!T36</f>
        <v>89935</v>
      </c>
      <c r="D29" s="18">
        <f>'UCI Pink Odd &amp; Even'!$V$46</f>
        <v>150023</v>
      </c>
      <c r="E29" s="18">
        <f>'UCI Pink Odd &amp; Even'!$V$47</f>
        <v>135021</v>
      </c>
      <c r="F29" s="17" t="str">
        <f t="shared" si="2"/>
        <v>No</v>
      </c>
    </row>
    <row r="30" ht="15.75" customHeight="1">
      <c r="A30" s="11">
        <v>2012.0</v>
      </c>
      <c r="B30" s="18">
        <f>'UCI Pink Odd &amp; Even'!Q37</f>
        <v>498572</v>
      </c>
      <c r="C30" s="18">
        <f>'UCI Pink Odd &amp; Even'!T37</f>
        <v>132790</v>
      </c>
      <c r="D30" s="18">
        <f>'UCI Pink Odd &amp; Even'!$V$46</f>
        <v>150023</v>
      </c>
      <c r="E30" s="18">
        <f>'UCI Pink Odd &amp; Even'!$V$47</f>
        <v>135021</v>
      </c>
      <c r="F30" s="17" t="str">
        <f t="shared" si="2"/>
        <v>No</v>
      </c>
    </row>
    <row r="31" ht="15.75" customHeight="1">
      <c r="A31" s="11">
        <v>2014.0</v>
      </c>
      <c r="B31" s="18">
        <f>'UCI Pink Odd &amp; Even'!Q38</f>
        <v>703285</v>
      </c>
      <c r="C31" s="18">
        <f>'UCI Pink Odd &amp; Even'!T38</f>
        <v>150023</v>
      </c>
      <c r="D31" s="18">
        <f>'UCI Pink Odd &amp; Even'!$V$46</f>
        <v>150023</v>
      </c>
      <c r="E31" s="18">
        <f>'UCI Pink Odd &amp; Even'!$V$47</f>
        <v>135021</v>
      </c>
      <c r="F31" s="17" t="str">
        <f t="shared" si="2"/>
        <v>Yes</v>
      </c>
    </row>
    <row r="32" ht="15.75" customHeight="1">
      <c r="A32" s="11">
        <v>2016.0</v>
      </c>
      <c r="B32" s="18">
        <f>'UCI Pink Odd &amp; Even'!Q39</f>
        <v>425497</v>
      </c>
      <c r="C32" s="18">
        <f>'UCI Pink Odd &amp; Even'!T39</f>
        <v>109481</v>
      </c>
      <c r="D32" s="18">
        <f>'UCI Pink Odd &amp; Even'!$V$46</f>
        <v>150023</v>
      </c>
      <c r="E32" s="18">
        <f>'UCI Pink Odd &amp; Even'!$V$47</f>
        <v>135021</v>
      </c>
      <c r="F32" s="17" t="str">
        <f t="shared" si="2"/>
        <v>No</v>
      </c>
    </row>
    <row r="33" ht="15.75" customHeight="1">
      <c r="A33" s="11">
        <v>2018.0</v>
      </c>
      <c r="B33" s="18">
        <f>'UCI Pink Odd &amp; Even'!Q40</f>
        <v>172974</v>
      </c>
      <c r="C33" s="18">
        <f>'UCI Pink Odd &amp; Even'!T40</f>
        <v>38981</v>
      </c>
      <c r="D33" s="18">
        <f>'UCI Pink Odd &amp; Even'!$V$46</f>
        <v>150023</v>
      </c>
      <c r="E33" s="18">
        <f>'UCI Pink Odd &amp; Even'!$V$47</f>
        <v>135021</v>
      </c>
      <c r="F33" s="17" t="str">
        <f t="shared" si="2"/>
        <v>No</v>
      </c>
    </row>
    <row r="34" ht="15.75" customHeight="1">
      <c r="A34" s="11">
        <v>2020.0</v>
      </c>
      <c r="B34" s="18">
        <f>'UCI Pink Odd &amp; Even'!Q41</f>
        <v>395430</v>
      </c>
      <c r="C34" s="18">
        <f>'UCI Pink Odd &amp; Even'!T41</f>
        <v>11828</v>
      </c>
      <c r="D34" s="18">
        <f>'UCI Pink Odd &amp; Even'!$V$46</f>
        <v>150023</v>
      </c>
      <c r="E34" s="18">
        <f>'UCI Pink Odd &amp; Even'!$V$47</f>
        <v>135021</v>
      </c>
      <c r="F34" s="17" t="str">
        <f t="shared" si="2"/>
        <v>No</v>
      </c>
    </row>
    <row r="35" ht="15.75" customHeight="1">
      <c r="A35" s="19">
        <v>2022.0</v>
      </c>
      <c r="B35" s="18"/>
      <c r="C35" s="18"/>
      <c r="D35" s="18"/>
      <c r="E35" s="18"/>
      <c r="F35" s="17"/>
    </row>
    <row r="36" ht="15.75" customHeight="1">
      <c r="A36" s="20">
        <v>2024.0</v>
      </c>
      <c r="B36" s="21"/>
      <c r="C36" s="21"/>
      <c r="D36" s="21"/>
      <c r="E36" s="21"/>
      <c r="F36" s="21"/>
      <c r="G36" s="17"/>
    </row>
    <row r="37" ht="15.75" customHeight="1">
      <c r="A37" s="15" t="s">
        <v>8</v>
      </c>
      <c r="B37" s="18"/>
      <c r="C37" s="18"/>
      <c r="D37" s="18"/>
      <c r="E37" s="18"/>
      <c r="F37" s="18"/>
      <c r="G37" s="17"/>
    </row>
    <row r="38" ht="15.75" customHeight="1">
      <c r="A38" s="1" t="s">
        <v>9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D3:F3"/>
    <mergeCell ref="D22:F22"/>
  </mergeCells>
  <conditionalFormatting sqref="F5:F9 F11:F17 F24:F30 F32:F35 G18:G20 G36:G37">
    <cfRule type="cellIs" dxfId="0" priority="1" operator="equal">
      <formula>"Yes"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4.14"/>
    <col customWidth="1" min="5" max="6" width="8.71"/>
    <col customWidth="1" min="7" max="7" width="2.71"/>
    <col customWidth="1" min="8" max="8" width="9.71"/>
    <col customWidth="1" min="9" max="9" width="8.71"/>
    <col customWidth="1" min="10" max="10" width="10.29"/>
    <col customWidth="1" min="11" max="11" width="8.71"/>
    <col customWidth="1" min="12" max="12" width="11.0"/>
    <col customWidth="1" min="13" max="13" width="11.14"/>
    <col customWidth="1" min="14" max="14" width="2.71"/>
    <col customWidth="1" min="15" max="15" width="12.57"/>
    <col customWidth="1" min="16" max="16" width="2.71"/>
    <col customWidth="1" min="17" max="17" width="10.14"/>
    <col customWidth="1" min="18" max="18" width="2.71"/>
    <col customWidth="1" min="19" max="20" width="10.14"/>
    <col customWidth="1" min="21" max="21" width="2.71"/>
    <col customWidth="1" min="22" max="22" width="11.71"/>
    <col customWidth="1" min="23" max="23" width="10.43"/>
    <col customWidth="1" min="24" max="30" width="8.71"/>
  </cols>
  <sheetData>
    <row r="1">
      <c r="A1" s="22" t="s">
        <v>13</v>
      </c>
      <c r="R1" s="11"/>
      <c r="U1" s="11"/>
    </row>
    <row r="2">
      <c r="H2" s="22"/>
      <c r="J2" s="18"/>
      <c r="R2" s="11"/>
      <c r="U2" s="11"/>
    </row>
    <row r="3">
      <c r="D3" s="23" t="s">
        <v>14</v>
      </c>
      <c r="E3" s="24">
        <v>2.0</v>
      </c>
      <c r="H3" s="22"/>
      <c r="J3" s="18"/>
      <c r="R3" s="11"/>
      <c r="U3" s="11"/>
      <c r="V3" s="23" t="s">
        <v>15</v>
      </c>
      <c r="W3" s="25">
        <v>0.1</v>
      </c>
    </row>
    <row r="4">
      <c r="D4" s="23" t="s">
        <v>16</v>
      </c>
      <c r="E4" s="26" t="s">
        <v>17</v>
      </c>
      <c r="R4" s="11"/>
      <c r="U4" s="11"/>
      <c r="V4" s="23" t="s">
        <v>18</v>
      </c>
      <c r="W4" s="27">
        <f>MAX(T8:T17)*(1-W3)</f>
        <v>67287.6</v>
      </c>
    </row>
    <row r="5">
      <c r="P5" s="11"/>
      <c r="R5" s="11"/>
      <c r="U5" s="11"/>
    </row>
    <row r="6">
      <c r="A6" s="28"/>
      <c r="B6" s="29" t="s">
        <v>19</v>
      </c>
      <c r="C6" s="30"/>
      <c r="D6" s="30"/>
      <c r="E6" s="30"/>
      <c r="F6" s="30"/>
      <c r="G6" s="31"/>
      <c r="H6" s="29" t="s">
        <v>20</v>
      </c>
      <c r="I6" s="30"/>
      <c r="J6" s="30"/>
      <c r="K6" s="30"/>
      <c r="L6" s="30"/>
      <c r="M6" s="30"/>
      <c r="O6" s="28" t="s">
        <v>21</v>
      </c>
      <c r="P6" s="22"/>
      <c r="Q6" s="32" t="s">
        <v>22</v>
      </c>
      <c r="R6" s="33"/>
      <c r="S6" s="32" t="s">
        <v>23</v>
      </c>
      <c r="T6" s="32"/>
      <c r="U6" s="11"/>
      <c r="V6" s="34" t="s">
        <v>24</v>
      </c>
    </row>
    <row r="7">
      <c r="A7" s="35" t="s">
        <v>2</v>
      </c>
      <c r="B7" s="35" t="s">
        <v>25</v>
      </c>
      <c r="C7" s="35" t="s">
        <v>26</v>
      </c>
      <c r="D7" s="36" t="s">
        <v>27</v>
      </c>
      <c r="E7" s="36" t="s">
        <v>28</v>
      </c>
      <c r="F7" s="36" t="s">
        <v>22</v>
      </c>
      <c r="G7" s="31"/>
      <c r="H7" s="37" t="s">
        <v>29</v>
      </c>
      <c r="I7" s="38" t="s">
        <v>30</v>
      </c>
      <c r="J7" s="35" t="s">
        <v>31</v>
      </c>
      <c r="K7" s="39" t="s">
        <v>32</v>
      </c>
      <c r="L7" s="35" t="s">
        <v>33</v>
      </c>
      <c r="M7" s="39" t="s">
        <v>34</v>
      </c>
      <c r="O7" s="35" t="s">
        <v>22</v>
      </c>
      <c r="P7" s="23"/>
      <c r="Q7" s="40" t="s">
        <v>35</v>
      </c>
      <c r="R7" s="33"/>
      <c r="S7" s="40" t="s">
        <v>25</v>
      </c>
      <c r="T7" s="35" t="s">
        <v>36</v>
      </c>
      <c r="U7" s="11"/>
      <c r="V7" s="41"/>
    </row>
    <row r="8">
      <c r="A8" s="11">
        <f>'UCI Pink Data'!A8</f>
        <v>1999</v>
      </c>
      <c r="B8" s="12">
        <f>'UCI Pink Data'!B8</f>
        <v>3552</v>
      </c>
      <c r="C8" s="12">
        <f>'UCI Pink Data'!C8</f>
        <v>9357</v>
      </c>
      <c r="D8" s="12">
        <f>'UCI Pink Data'!D8</f>
        <v>2674</v>
      </c>
      <c r="E8" s="12">
        <f>'UCI Pink Data'!E8</f>
        <v>593</v>
      </c>
      <c r="F8" s="12">
        <f>'UCI Pink Data'!F8</f>
        <v>16176</v>
      </c>
      <c r="G8" s="18"/>
      <c r="H8" s="12">
        <f>'UCI Pink Data'!H8</f>
        <v>120</v>
      </c>
      <c r="I8" s="12">
        <f>'UCI Pink Data'!I8</f>
        <v>172</v>
      </c>
      <c r="J8" s="12">
        <f>'UCI Pink Data'!J8</f>
        <v>4632</v>
      </c>
      <c r="K8" s="12">
        <f>'UCI Pink Data'!K8</f>
        <v>2966</v>
      </c>
      <c r="L8" s="12">
        <f>'UCI Pink Data'!L8</f>
        <v>292</v>
      </c>
      <c r="M8" s="12">
        <f>'UCI Pink Data'!M8</f>
        <v>7598</v>
      </c>
      <c r="N8" s="18"/>
      <c r="O8" s="12">
        <f>'UCI Pink Data'!O8</f>
        <v>2078</v>
      </c>
      <c r="P8" s="12"/>
      <c r="Q8" s="12">
        <f>'UCI Pink Data'!Q8</f>
        <v>26144</v>
      </c>
      <c r="R8" s="12"/>
      <c r="S8" s="42">
        <f>'UCI Pink Data'!R8</f>
        <v>0.3537443694</v>
      </c>
      <c r="T8" s="12">
        <f>'UCI Pink Data'!S8</f>
        <v>1257</v>
      </c>
      <c r="U8" s="43"/>
      <c r="V8" s="13" t="str">
        <f t="shared" ref="V8:V19" si="1">IF(T8&gt;$V$24,"Yes","No")</f>
        <v>No</v>
      </c>
    </row>
    <row r="9">
      <c r="A9" s="11">
        <f>'UCI Pink Data'!A10</f>
        <v>2001</v>
      </c>
      <c r="B9" s="12">
        <f>'UCI Pink Data'!B10</f>
        <v>31219</v>
      </c>
      <c r="C9" s="12">
        <f>'UCI Pink Data'!C10</f>
        <v>32998</v>
      </c>
      <c r="D9" s="12">
        <f>'UCI Pink Data'!D10</f>
        <v>3988</v>
      </c>
      <c r="E9" s="12">
        <f>'UCI Pink Data'!E10</f>
        <v>4355</v>
      </c>
      <c r="F9" s="12">
        <f>'UCI Pink Data'!F10</f>
        <v>72560</v>
      </c>
      <c r="G9" s="18"/>
      <c r="H9" s="12">
        <f>'UCI Pink Data'!H10</f>
        <v>96</v>
      </c>
      <c r="I9" s="12">
        <f>'UCI Pink Data'!I10</f>
        <v>218</v>
      </c>
      <c r="J9" s="12">
        <f>'UCI Pink Data'!J10</f>
        <v>5443</v>
      </c>
      <c r="K9" s="12">
        <f>'UCI Pink Data'!K10</f>
        <v>4621</v>
      </c>
      <c r="L9" s="12">
        <f>'UCI Pink Data'!L10</f>
        <v>314</v>
      </c>
      <c r="M9" s="12">
        <f>'UCI Pink Data'!M10</f>
        <v>10064</v>
      </c>
      <c r="N9" s="18"/>
      <c r="O9" s="12">
        <f>'UCI Pink Data'!O10</f>
        <v>1821</v>
      </c>
      <c r="P9" s="12"/>
      <c r="Q9" s="12">
        <f>'UCI Pink Data'!Q10</f>
        <v>84759</v>
      </c>
      <c r="R9" s="12"/>
      <c r="S9" s="42">
        <f>'UCI Pink Data'!R10</f>
        <v>0.4650213011</v>
      </c>
      <c r="T9" s="12">
        <f>'UCI Pink Data'!S10</f>
        <v>14518</v>
      </c>
      <c r="U9" s="43"/>
      <c r="V9" s="13" t="str">
        <f t="shared" si="1"/>
        <v>No</v>
      </c>
    </row>
    <row r="10">
      <c r="A10" s="11">
        <f>'UCI Pink Data'!A12</f>
        <v>2003</v>
      </c>
      <c r="B10" s="12">
        <f>'UCI Pink Data'!B12</f>
        <v>30376</v>
      </c>
      <c r="C10" s="12">
        <f>'UCI Pink Data'!C12</f>
        <v>16474</v>
      </c>
      <c r="D10" s="12">
        <f>'UCI Pink Data'!D12</f>
        <v>375</v>
      </c>
      <c r="E10" s="12">
        <f>'UCI Pink Data'!E12</f>
        <v>1564</v>
      </c>
      <c r="F10" s="12">
        <f>'UCI Pink Data'!F12</f>
        <v>48789</v>
      </c>
      <c r="G10" s="18"/>
      <c r="H10" s="12">
        <f>'UCI Pink Data'!H12</f>
        <v>182</v>
      </c>
      <c r="I10" s="12">
        <f>'UCI Pink Data'!I12</f>
        <v>291</v>
      </c>
      <c r="J10" s="12">
        <f>'UCI Pink Data'!J12</f>
        <v>4045</v>
      </c>
      <c r="K10" s="12">
        <f>'UCI Pink Data'!K12</f>
        <v>5026</v>
      </c>
      <c r="L10" s="12">
        <f>'UCI Pink Data'!L12</f>
        <v>473</v>
      </c>
      <c r="M10" s="12">
        <f>'UCI Pink Data'!M12</f>
        <v>9071</v>
      </c>
      <c r="N10" s="18"/>
      <c r="O10" s="12">
        <f>'UCI Pink Data'!O12</f>
        <v>2082</v>
      </c>
      <c r="P10" s="12"/>
      <c r="Q10" s="12">
        <f>'UCI Pink Data'!Q12</f>
        <v>60415</v>
      </c>
      <c r="R10" s="12"/>
      <c r="S10" s="42">
        <f>'UCI Pink Data'!R12</f>
        <v>0.4419113774</v>
      </c>
      <c r="T10" s="12">
        <f>'UCI Pink Data'!S12</f>
        <v>13424</v>
      </c>
      <c r="U10" s="43"/>
      <c r="V10" s="13" t="str">
        <f t="shared" si="1"/>
        <v>No</v>
      </c>
    </row>
    <row r="11">
      <c r="A11" s="11">
        <f>'UCI Pink Data'!A14</f>
        <v>2005</v>
      </c>
      <c r="B11" s="12">
        <f>'UCI Pink Data'!B14</f>
        <v>31230</v>
      </c>
      <c r="C11" s="12">
        <f>'UCI Pink Data'!C14</f>
        <v>13619</v>
      </c>
      <c r="D11" s="12">
        <f>'UCI Pink Data'!D14</f>
        <v>2747</v>
      </c>
      <c r="E11" s="12">
        <f>'UCI Pink Data'!E14</f>
        <v>823</v>
      </c>
      <c r="F11" s="12">
        <f>'UCI Pink Data'!F14</f>
        <v>48419</v>
      </c>
      <c r="G11" s="18"/>
      <c r="H11" s="12">
        <f>'UCI Pink Data'!H14</f>
        <v>94</v>
      </c>
      <c r="I11" s="12">
        <f>'UCI Pink Data'!I14</f>
        <v>1259</v>
      </c>
      <c r="J11" s="12">
        <f>'UCI Pink Data'!J14</f>
        <v>3110</v>
      </c>
      <c r="K11" s="12">
        <f>'UCI Pink Data'!K14</f>
        <v>7378</v>
      </c>
      <c r="L11" s="12">
        <f>'UCI Pink Data'!L14</f>
        <v>1353</v>
      </c>
      <c r="M11" s="12">
        <f>'UCI Pink Data'!M14</f>
        <v>10488</v>
      </c>
      <c r="N11" s="18"/>
      <c r="O11" s="12">
        <f>'UCI Pink Data'!O14</f>
        <v>2520</v>
      </c>
      <c r="P11" s="12"/>
      <c r="Q11" s="12">
        <f>'UCI Pink Data'!Q14</f>
        <v>62780</v>
      </c>
      <c r="R11" s="12"/>
      <c r="S11" s="42">
        <f>'UCI Pink Data'!R14</f>
        <v>0.5128402177</v>
      </c>
      <c r="T11" s="12">
        <f>'UCI Pink Data'!S14</f>
        <v>16016</v>
      </c>
      <c r="U11" s="43"/>
      <c r="V11" s="13" t="str">
        <f t="shared" si="1"/>
        <v>No</v>
      </c>
    </row>
    <row r="12">
      <c r="A12" s="11">
        <f>'UCI Pink Data'!A16</f>
        <v>2007</v>
      </c>
      <c r="B12" s="12">
        <f>'UCI Pink Data'!B16</f>
        <v>67398</v>
      </c>
      <c r="C12" s="12">
        <f>'UCI Pink Data'!C16</f>
        <v>69918</v>
      </c>
      <c r="D12" s="12">
        <f>'UCI Pink Data'!D16</f>
        <v>6177</v>
      </c>
      <c r="E12" s="12">
        <f>'UCI Pink Data'!E16</f>
        <v>3527</v>
      </c>
      <c r="F12" s="12">
        <f>'UCI Pink Data'!F16</f>
        <v>147020</v>
      </c>
      <c r="G12" s="18"/>
      <c r="H12" s="12">
        <f>'UCI Pink Data'!H16</f>
        <v>335</v>
      </c>
      <c r="I12" s="12">
        <f>'UCI Pink Data'!I16</f>
        <v>560</v>
      </c>
      <c r="J12" s="12">
        <f>'UCI Pink Data'!J16</f>
        <v>5617</v>
      </c>
      <c r="K12" s="12">
        <f>'UCI Pink Data'!K16</f>
        <v>7210</v>
      </c>
      <c r="L12" s="12">
        <f>'UCI Pink Data'!L16</f>
        <v>895</v>
      </c>
      <c r="M12" s="12">
        <f>'UCI Pink Data'!M16</f>
        <v>12827</v>
      </c>
      <c r="N12" s="18"/>
      <c r="O12" s="12">
        <f>'UCI Pink Data'!O16</f>
        <v>2352</v>
      </c>
      <c r="P12" s="12"/>
      <c r="Q12" s="12">
        <f>'UCI Pink Data'!Q16</f>
        <v>163094</v>
      </c>
      <c r="R12" s="12"/>
      <c r="S12" s="42">
        <f>'UCI Pink Data'!R16</f>
        <v>0.6169878928</v>
      </c>
      <c r="T12" s="12">
        <f>'UCI Pink Data'!S16</f>
        <v>41584</v>
      </c>
      <c r="U12" s="43"/>
      <c r="V12" s="13" t="str">
        <f t="shared" si="1"/>
        <v>No</v>
      </c>
    </row>
    <row r="13">
      <c r="A13" s="11">
        <f>'UCI Pink Data'!A18</f>
        <v>2009</v>
      </c>
      <c r="B13" s="12">
        <f>'UCI Pink Data'!B18</f>
        <v>139676</v>
      </c>
      <c r="C13" s="12">
        <f>'UCI Pink Data'!C18</f>
        <v>55845</v>
      </c>
      <c r="D13" s="12">
        <f>'UCI Pink Data'!D18</f>
        <v>12246</v>
      </c>
      <c r="E13" s="12">
        <f>'UCI Pink Data'!E18</f>
        <v>6554</v>
      </c>
      <c r="F13" s="12">
        <f>'UCI Pink Data'!F18</f>
        <v>214321</v>
      </c>
      <c r="G13" s="18"/>
      <c r="H13" s="12">
        <f>'UCI Pink Data'!H18</f>
        <v>144</v>
      </c>
      <c r="I13" s="12">
        <f>'UCI Pink Data'!I18</f>
        <v>171</v>
      </c>
      <c r="J13" s="12">
        <f>'UCI Pink Data'!J18</f>
        <v>13488</v>
      </c>
      <c r="K13" s="12">
        <f>'UCI Pink Data'!K18</f>
        <v>9478</v>
      </c>
      <c r="L13" s="12">
        <f>'UCI Pink Data'!L18</f>
        <v>315</v>
      </c>
      <c r="M13" s="12">
        <f>'UCI Pink Data'!M18</f>
        <v>22966</v>
      </c>
      <c r="N13" s="18"/>
      <c r="O13" s="12">
        <f>'UCI Pink Data'!O18</f>
        <v>6969</v>
      </c>
      <c r="P13" s="12"/>
      <c r="Q13" s="12">
        <f>'UCI Pink Data'!Q18</f>
        <v>244571</v>
      </c>
      <c r="R13" s="12"/>
      <c r="S13" s="42">
        <f>'UCI Pink Data'!R18</f>
        <v>0.535268314</v>
      </c>
      <c r="T13" s="12">
        <f>'UCI Pink Data'!S18</f>
        <v>74764</v>
      </c>
      <c r="U13" s="43"/>
      <c r="V13" s="13" t="str">
        <f t="shared" si="1"/>
        <v>Yes</v>
      </c>
    </row>
    <row r="14">
      <c r="A14" s="11">
        <f>'UCI Pink Data'!A20</f>
        <v>2011</v>
      </c>
      <c r="B14" s="12">
        <f>'UCI Pink Data'!B20</f>
        <v>15333</v>
      </c>
      <c r="C14" s="12">
        <f>'UCI Pink Data'!C20</f>
        <v>15527</v>
      </c>
      <c r="D14" s="12">
        <f>'UCI Pink Data'!D20</f>
        <v>2424</v>
      </c>
      <c r="E14" s="12">
        <f>'UCI Pink Data'!E20</f>
        <v>839</v>
      </c>
      <c r="F14" s="12">
        <f>'UCI Pink Data'!F20</f>
        <v>34123</v>
      </c>
      <c r="G14" s="18"/>
      <c r="H14" s="12">
        <f>'UCI Pink Data'!H20</f>
        <v>94</v>
      </c>
      <c r="I14" s="12">
        <f>'UCI Pink Data'!I20</f>
        <v>303</v>
      </c>
      <c r="J14" s="12">
        <f>'UCI Pink Data'!J20</f>
        <v>3991</v>
      </c>
      <c r="K14" s="12">
        <f>'UCI Pink Data'!K20</f>
        <v>4327</v>
      </c>
      <c r="L14" s="12">
        <f>'UCI Pink Data'!L20</f>
        <v>397</v>
      </c>
      <c r="M14" s="12">
        <f>'UCI Pink Data'!M20</f>
        <v>8318</v>
      </c>
      <c r="N14" s="18"/>
      <c r="O14" s="12">
        <f>'UCI Pink Data'!O20</f>
        <v>4880</v>
      </c>
      <c r="P14" s="12"/>
      <c r="Q14" s="12">
        <f>'UCI Pink Data'!Q20</f>
        <v>47718</v>
      </c>
      <c r="R14" s="12"/>
      <c r="S14" s="42">
        <f>'UCI Pink Data'!R20</f>
        <v>0.4117263419</v>
      </c>
      <c r="T14" s="12">
        <f>'UCI Pink Data'!S20</f>
        <v>6313</v>
      </c>
      <c r="U14" s="43"/>
      <c r="V14" s="13" t="str">
        <f t="shared" si="1"/>
        <v>No</v>
      </c>
    </row>
    <row r="15">
      <c r="A15" s="11">
        <f>'UCI Pink Data'!A22</f>
        <v>2013</v>
      </c>
      <c r="B15" s="12">
        <f>'UCI Pink Data'!B22</f>
        <v>30605</v>
      </c>
      <c r="C15" s="12">
        <f>'UCI Pink Data'!C22</f>
        <v>14671</v>
      </c>
      <c r="D15" s="12">
        <f>'UCI Pink Data'!D22</f>
        <v>1014</v>
      </c>
      <c r="E15" s="12">
        <f>'UCI Pink Data'!E22</f>
        <v>1985</v>
      </c>
      <c r="F15" s="12">
        <f>'UCI Pink Data'!F22</f>
        <v>48275</v>
      </c>
      <c r="G15" s="18"/>
      <c r="H15" s="12">
        <f>'UCI Pink Data'!H22</f>
        <v>49</v>
      </c>
      <c r="I15" s="12">
        <f>'UCI Pink Data'!I22</f>
        <v>918</v>
      </c>
      <c r="J15" s="12">
        <f>'UCI Pink Data'!J22</f>
        <v>5240</v>
      </c>
      <c r="K15" s="12">
        <f>'UCI Pink Data'!K22</f>
        <v>4999</v>
      </c>
      <c r="L15" s="12">
        <f>'UCI Pink Data'!L22</f>
        <v>967</v>
      </c>
      <c r="M15" s="12">
        <f>'UCI Pink Data'!M22</f>
        <v>10239</v>
      </c>
      <c r="N15" s="18"/>
      <c r="O15" s="12">
        <f>'UCI Pink Data'!O22</f>
        <v>4423</v>
      </c>
      <c r="P15" s="12"/>
      <c r="Q15" s="12">
        <f>'UCI Pink Data'!Q22</f>
        <v>63904</v>
      </c>
      <c r="R15" s="12"/>
      <c r="S15" s="42">
        <f>'UCI Pink Data'!R22</f>
        <v>0.4155604959</v>
      </c>
      <c r="T15" s="12">
        <f>'UCI Pink Data'!S22</f>
        <v>12718</v>
      </c>
      <c r="U15" s="43"/>
      <c r="V15" s="13" t="str">
        <f t="shared" si="1"/>
        <v>No</v>
      </c>
    </row>
    <row r="16">
      <c r="A16" s="11">
        <f>'UCI Pink Data'!A24</f>
        <v>2015</v>
      </c>
      <c r="B16" s="12">
        <f>'UCI Pink Data'!B24</f>
        <v>21653</v>
      </c>
      <c r="C16" s="12">
        <f>'UCI Pink Data'!C24</f>
        <v>22983</v>
      </c>
      <c r="D16" s="12">
        <f>'UCI Pink Data'!D24</f>
        <v>1175</v>
      </c>
      <c r="E16" s="12">
        <f>'UCI Pink Data'!E24</f>
        <v>2193</v>
      </c>
      <c r="F16" s="12">
        <f>'UCI Pink Data'!F24</f>
        <v>48004</v>
      </c>
      <c r="G16" s="18"/>
      <c r="H16" s="12">
        <f>'UCI Pink Data'!H24</f>
        <v>239</v>
      </c>
      <c r="I16" s="12">
        <f>'UCI Pink Data'!I24</f>
        <v>1069</v>
      </c>
      <c r="J16" s="12">
        <f>'UCI Pink Data'!J24</f>
        <v>8781</v>
      </c>
      <c r="K16" s="12">
        <f>'UCI Pink Data'!K24</f>
        <v>5465</v>
      </c>
      <c r="L16" s="12">
        <f>'UCI Pink Data'!L24</f>
        <v>1308</v>
      </c>
      <c r="M16" s="12">
        <f>'UCI Pink Data'!M24</f>
        <v>14246</v>
      </c>
      <c r="N16" s="18"/>
      <c r="O16" s="12">
        <f>'UCI Pink Data'!O24</f>
        <v>7257</v>
      </c>
      <c r="P16" s="12"/>
      <c r="Q16" s="12">
        <f>'UCI Pink Data'!Q24</f>
        <v>70815</v>
      </c>
      <c r="R16" s="12"/>
      <c r="S16" s="42">
        <f>'UCI Pink Data'!R24</f>
        <v>0.4391553246</v>
      </c>
      <c r="T16" s="12">
        <f>'UCI Pink Data'!S24</f>
        <v>9509</v>
      </c>
      <c r="U16" s="43"/>
      <c r="V16" s="13" t="str">
        <f t="shared" si="1"/>
        <v>No</v>
      </c>
    </row>
    <row r="17">
      <c r="A17" s="11">
        <f>'UCI Pink Data'!A26</f>
        <v>2017</v>
      </c>
      <c r="B17" s="12">
        <f>'UCI Pink Data'!B26</f>
        <v>89963</v>
      </c>
      <c r="C17" s="12">
        <f>'UCI Pink Data'!C26</f>
        <v>59995</v>
      </c>
      <c r="D17" s="12">
        <f>'UCI Pink Data'!D26</f>
        <v>7775</v>
      </c>
      <c r="E17" s="12">
        <f>'UCI Pink Data'!E26</f>
        <v>10109</v>
      </c>
      <c r="F17" s="12">
        <f>'UCI Pink Data'!F26</f>
        <v>167842</v>
      </c>
      <c r="G17" s="18"/>
      <c r="H17" s="12">
        <f>'UCI Pink Data'!H26</f>
        <v>234</v>
      </c>
      <c r="I17" s="12">
        <f>'UCI Pink Data'!I26</f>
        <v>946</v>
      </c>
      <c r="J17" s="12">
        <f>'UCI Pink Data'!J26</f>
        <v>6628</v>
      </c>
      <c r="K17" s="12">
        <f>'UCI Pink Data'!K26</f>
        <v>9320</v>
      </c>
      <c r="L17" s="12">
        <f>'UCI Pink Data'!L26</f>
        <v>1180</v>
      </c>
      <c r="M17" s="12">
        <f>'UCI Pink Data'!M26</f>
        <v>15948</v>
      </c>
      <c r="N17" s="18"/>
      <c r="O17" s="12">
        <f>'UCI Pink Data'!O26</f>
        <v>11241</v>
      </c>
      <c r="P17" s="12"/>
      <c r="Q17" s="12">
        <f>'UCI Pink Data'!Q26</f>
        <v>196211</v>
      </c>
      <c r="R17" s="12"/>
      <c r="S17" s="42">
        <f>'UCI Pink Data'!R26</f>
        <v>0.2592526001</v>
      </c>
      <c r="T17" s="12">
        <f>'UCI Pink Data'!S26</f>
        <v>23323</v>
      </c>
      <c r="U17" s="43"/>
      <c r="V17" s="13" t="str">
        <f t="shared" si="1"/>
        <v>No</v>
      </c>
    </row>
    <row r="18">
      <c r="A18" s="11">
        <f>'UCI Pink Data'!A28</f>
        <v>2019</v>
      </c>
      <c r="B18" s="12">
        <f>'UCI Pink Data'!B28</f>
        <v>27607</v>
      </c>
      <c r="C18" s="12">
        <f>'UCI Pink Data'!C28</f>
        <v>32746</v>
      </c>
      <c r="D18" s="12">
        <f>'UCI Pink Data'!D28</f>
        <v>3795</v>
      </c>
      <c r="E18" s="12">
        <f>'UCI Pink Data'!E28</f>
        <v>6679</v>
      </c>
      <c r="F18" s="12">
        <f>'UCI Pink Data'!F28</f>
        <v>70827</v>
      </c>
      <c r="G18" s="11"/>
      <c r="H18" s="44">
        <f>'UCI Pink Data'!H28</f>
        <v>187</v>
      </c>
      <c r="I18" s="44">
        <f>'UCI Pink Data'!I28</f>
        <v>633</v>
      </c>
      <c r="J18" s="44">
        <f>'UCI Pink Data'!J28</f>
        <v>7499</v>
      </c>
      <c r="K18" s="44">
        <f>'UCI Pink Data'!K28</f>
        <v>11720</v>
      </c>
      <c r="L18" s="12">
        <f>'UCI Pink Data'!L28</f>
        <v>820</v>
      </c>
      <c r="M18" s="12">
        <f>'UCI Pink Data'!M28</f>
        <v>19219</v>
      </c>
      <c r="N18" s="11"/>
      <c r="O18" s="12">
        <f>'UCI Pink Data'!O28</f>
        <v>8715</v>
      </c>
      <c r="P18" s="43"/>
      <c r="Q18" s="12">
        <f>'UCI Pink Data'!Q28</f>
        <v>99581</v>
      </c>
      <c r="R18" s="43"/>
      <c r="S18" s="42">
        <f>'UCI Pink Data'!R28</f>
        <v>0.5683541561</v>
      </c>
      <c r="T18" s="42">
        <f>'UCI Pink Data'!S28</f>
        <v>15691</v>
      </c>
      <c r="U18" s="43"/>
      <c r="V18" s="13" t="str">
        <f t="shared" si="1"/>
        <v>No</v>
      </c>
    </row>
    <row r="19">
      <c r="A19" s="11">
        <f>'UCI Pink Data'!A30</f>
        <v>2021</v>
      </c>
      <c r="B19" s="12">
        <f>'UCI Pink Data'!B30</f>
        <v>65391</v>
      </c>
      <c r="C19" s="12">
        <f>'UCI Pink Data'!C30</f>
        <v>5944</v>
      </c>
      <c r="D19" s="12">
        <f>'UCI Pink Data'!D30</f>
        <v>3281</v>
      </c>
      <c r="E19" s="12">
        <f>'UCI Pink Data'!E30</f>
        <v>4712</v>
      </c>
      <c r="F19" s="12">
        <f>'UCI Pink Data'!F30</f>
        <v>79328</v>
      </c>
      <c r="G19" s="11"/>
      <c r="H19" s="44">
        <f>'UCI Pink Data'!H30</f>
        <v>431</v>
      </c>
      <c r="I19" s="44">
        <f>'UCI Pink Data'!I30</f>
        <v>390</v>
      </c>
      <c r="J19" s="44">
        <f>'UCI Pink Data'!J30</f>
        <v>12769</v>
      </c>
      <c r="K19" s="44">
        <f>'UCI Pink Data'!K30</f>
        <v>10495</v>
      </c>
      <c r="L19" s="12">
        <f>'UCI Pink Data'!L30</f>
        <v>821</v>
      </c>
      <c r="M19" s="12">
        <f>'UCI Pink Data'!M30</f>
        <v>23264</v>
      </c>
      <c r="N19" s="11"/>
      <c r="O19" s="12">
        <f>'UCI Pink Data'!O30</f>
        <v>8295</v>
      </c>
      <c r="P19" s="43"/>
      <c r="Q19" s="12">
        <f>'UCI Pink Data'!Q30</f>
        <v>111708</v>
      </c>
      <c r="R19" s="43"/>
      <c r="S19" s="42">
        <f>'UCI Pink Data'!R30</f>
        <v>0.3908743363</v>
      </c>
      <c r="T19" s="42">
        <f>'UCI Pink Data'!S30</f>
        <v>25560</v>
      </c>
      <c r="U19" s="43"/>
      <c r="V19" s="13" t="str">
        <f t="shared" si="1"/>
        <v>No</v>
      </c>
    </row>
    <row r="20">
      <c r="A20" s="45">
        <v>2023.0</v>
      </c>
      <c r="B20" s="46"/>
      <c r="C20" s="46"/>
      <c r="D20" s="46"/>
      <c r="E20" s="46"/>
      <c r="F20" s="46"/>
      <c r="H20" s="47"/>
      <c r="I20" s="47"/>
      <c r="J20" s="47"/>
      <c r="K20" s="47"/>
      <c r="L20" s="47"/>
      <c r="M20" s="47"/>
      <c r="O20" s="46"/>
      <c r="P20" s="43"/>
      <c r="Q20" s="46"/>
      <c r="R20" s="43"/>
      <c r="S20" s="46"/>
      <c r="T20" s="46"/>
      <c r="U20" s="43"/>
      <c r="V20" s="46"/>
    </row>
    <row r="21" ht="15.75" customHeight="1">
      <c r="Q21" s="22" t="s">
        <v>37</v>
      </c>
      <c r="R21" s="22"/>
      <c r="S21" s="22"/>
      <c r="T21" s="18">
        <f>AVERAGE(T8:T19)</f>
        <v>21223.08333</v>
      </c>
      <c r="U21" s="11"/>
    </row>
    <row r="22" ht="15.75" customHeight="1">
      <c r="Q22" s="22" t="s">
        <v>38</v>
      </c>
      <c r="R22" s="22"/>
      <c r="S22" s="22"/>
      <c r="T22" s="18">
        <f>STDEV(T8:T19)</f>
        <v>19767.80658</v>
      </c>
      <c r="U22" s="11"/>
    </row>
    <row r="23" ht="15.75" customHeight="1">
      <c r="O23" s="48">
        <v>1.0</v>
      </c>
      <c r="Q23" s="49" t="s">
        <v>39</v>
      </c>
      <c r="R23" s="49"/>
      <c r="S23" s="50"/>
      <c r="T23" s="18">
        <f>PERCENTILE(T8:T19,O23)</f>
        <v>74764</v>
      </c>
      <c r="U23" s="11"/>
      <c r="V23" s="18">
        <f>T23</f>
        <v>74764</v>
      </c>
      <c r="W23" s="22" t="s">
        <v>40</v>
      </c>
    </row>
    <row r="24" ht="15.75" customHeight="1">
      <c r="O24" s="48">
        <v>0.9</v>
      </c>
      <c r="Q24" s="22" t="s">
        <v>39</v>
      </c>
      <c r="R24" s="22"/>
      <c r="T24" s="18">
        <f>PERCENTILE(T8:T19,O24)</f>
        <v>39981.6</v>
      </c>
      <c r="U24" s="11"/>
      <c r="V24" s="18">
        <f>V23*0.9</f>
        <v>67287.6</v>
      </c>
      <c r="W24" s="22" t="s">
        <v>41</v>
      </c>
    </row>
    <row r="25" ht="15.75" customHeight="1">
      <c r="H25" s="22"/>
      <c r="J25" s="18"/>
      <c r="O25" s="1" t="s">
        <v>42</v>
      </c>
      <c r="Q25" s="51">
        <f>median(Q8:Q19)</f>
        <v>77787</v>
      </c>
      <c r="R25" s="11"/>
      <c r="U25" s="11"/>
    </row>
    <row r="26" ht="15.75" customHeight="1">
      <c r="H26" s="22"/>
      <c r="J26" s="18"/>
      <c r="O26" s="1" t="s">
        <v>43</v>
      </c>
      <c r="Q26" s="52">
        <f>_xlfn.PERCENTILE.INC(Q8:Q19,0.8)</f>
        <v>152816.8</v>
      </c>
      <c r="R26" s="11"/>
      <c r="U26" s="11"/>
      <c r="V26" s="23" t="s">
        <v>15</v>
      </c>
      <c r="W26" s="25">
        <v>0.1</v>
      </c>
    </row>
    <row r="27" ht="15.75" customHeight="1">
      <c r="J27" s="18"/>
      <c r="R27" s="11"/>
      <c r="U27" s="11"/>
      <c r="V27" s="23" t="s">
        <v>18</v>
      </c>
      <c r="W27" s="27">
        <f>(1-'UCI Pink Odd &amp; Even'!buffer)*'UCI Pink Odd &amp; Even'!max_EEZ</f>
        <v>135020.7</v>
      </c>
    </row>
    <row r="28" ht="15.75" customHeight="1">
      <c r="G28" s="31"/>
      <c r="J28" s="18"/>
      <c r="R28" s="11"/>
      <c r="U28" s="11"/>
    </row>
    <row r="29" ht="15.75" customHeight="1">
      <c r="A29" s="28"/>
      <c r="B29" s="29" t="s">
        <v>19</v>
      </c>
      <c r="C29" s="30"/>
      <c r="D29" s="30"/>
      <c r="E29" s="30"/>
      <c r="F29" s="30"/>
      <c r="G29" s="31"/>
      <c r="H29" s="29" t="s">
        <v>20</v>
      </c>
      <c r="I29" s="30"/>
      <c r="J29" s="30"/>
      <c r="K29" s="30"/>
      <c r="L29" s="30"/>
      <c r="M29" s="30"/>
      <c r="O29" s="28" t="s">
        <v>21</v>
      </c>
      <c r="P29" s="28"/>
      <c r="Q29" s="32" t="s">
        <v>22</v>
      </c>
      <c r="R29" s="33"/>
      <c r="S29" s="32" t="s">
        <v>23</v>
      </c>
      <c r="T29" s="32"/>
      <c r="U29" s="11"/>
      <c r="V29" s="34" t="s">
        <v>24</v>
      </c>
    </row>
    <row r="30" ht="15.75" customHeight="1">
      <c r="A30" s="35" t="s">
        <v>2</v>
      </c>
      <c r="B30" s="35" t="s">
        <v>25</v>
      </c>
      <c r="C30" s="35" t="s">
        <v>26</v>
      </c>
      <c r="D30" s="36" t="s">
        <v>27</v>
      </c>
      <c r="E30" s="36" t="s">
        <v>28</v>
      </c>
      <c r="F30" s="36" t="s">
        <v>22</v>
      </c>
      <c r="G30" s="31"/>
      <c r="H30" s="37" t="s">
        <v>29</v>
      </c>
      <c r="I30" s="38" t="s">
        <v>30</v>
      </c>
      <c r="J30" s="35" t="s">
        <v>31</v>
      </c>
      <c r="K30" s="39" t="s">
        <v>32</v>
      </c>
      <c r="L30" s="35" t="s">
        <v>33</v>
      </c>
      <c r="M30" s="39" t="s">
        <v>34</v>
      </c>
      <c r="O30" s="35" t="s">
        <v>22</v>
      </c>
      <c r="P30" s="35"/>
      <c r="Q30" s="40" t="s">
        <v>35</v>
      </c>
      <c r="R30" s="33"/>
      <c r="S30" s="40" t="s">
        <v>25</v>
      </c>
      <c r="T30" s="35" t="s">
        <v>36</v>
      </c>
      <c r="U30" s="11"/>
      <c r="V30" s="41"/>
      <c r="AD30" s="17" t="str">
        <f>IF(Z30&gt;Z31,"Yes","No")</f>
        <v>No</v>
      </c>
    </row>
    <row r="31" ht="15.75" customHeight="1">
      <c r="A31" s="11">
        <f>'UCI Pink Data'!A9</f>
        <v>2000</v>
      </c>
      <c r="B31" s="18">
        <f>'UCI Pink Data'!B9</f>
        <v>90508</v>
      </c>
      <c r="C31" s="18">
        <f>'UCI Pink Data'!C9</f>
        <v>23746</v>
      </c>
      <c r="D31" s="18">
        <f>'UCI Pink Data'!D9</f>
        <v>11983</v>
      </c>
      <c r="E31" s="18">
        <f>'UCI Pink Data'!E9</f>
        <v>20245</v>
      </c>
      <c r="F31" s="18">
        <f>'UCI Pink Data'!F9</f>
        <v>146482</v>
      </c>
      <c r="G31" s="11"/>
      <c r="H31" s="18">
        <f>'UCI Pink Data'!H9</f>
        <v>407</v>
      </c>
      <c r="I31" s="18">
        <f>'UCI Pink Data'!I9</f>
        <v>351</v>
      </c>
      <c r="J31" s="18">
        <f>'UCI Pink Data'!J9</f>
        <v>24972</v>
      </c>
      <c r="K31" s="18">
        <f>'UCI Pink Data'!K9</f>
        <v>15034</v>
      </c>
      <c r="L31" s="18">
        <f>'UCI Pink Data'!L9</f>
        <v>758</v>
      </c>
      <c r="M31" s="18">
        <f>'UCI Pink Data'!M9</f>
        <v>40006</v>
      </c>
      <c r="N31" s="18"/>
      <c r="O31" s="18">
        <f>'UCI Pink Data'!O9</f>
        <v>2482</v>
      </c>
      <c r="P31" s="18"/>
      <c r="Q31" s="18">
        <f>'UCI Pink Data'!Q9</f>
        <v>189728</v>
      </c>
      <c r="R31" s="18"/>
      <c r="S31" s="53">
        <f>'UCI Pink Data'!R9</f>
        <v>0.4706158572</v>
      </c>
      <c r="T31" s="18">
        <f>'UCI Pink Data'!S9</f>
        <v>42595</v>
      </c>
      <c r="U31" s="11"/>
      <c r="V31" s="17" t="str">
        <f>IF(T31&gt;'UCI Pink Odd &amp; Even'!ACL,"Yes","No")</f>
        <v>No</v>
      </c>
    </row>
    <row r="32" ht="15.75" customHeight="1">
      <c r="A32" s="11">
        <f>'UCI Pink Data'!A11</f>
        <v>2002</v>
      </c>
      <c r="B32" s="18">
        <f>'UCI Pink Data'!B11</f>
        <v>224229</v>
      </c>
      <c r="C32" s="18">
        <f>'UCI Pink Data'!C11</f>
        <v>214771</v>
      </c>
      <c r="D32" s="18">
        <f>'UCI Pink Data'!D11</f>
        <v>1736</v>
      </c>
      <c r="E32" s="18">
        <f>'UCI Pink Data'!E11</f>
        <v>6224</v>
      </c>
      <c r="F32" s="18">
        <f>'UCI Pink Data'!F11</f>
        <v>446960</v>
      </c>
      <c r="G32" s="11"/>
      <c r="H32" s="18">
        <f>'UCI Pink Data'!H11</f>
        <v>85</v>
      </c>
      <c r="I32" s="18">
        <f>'UCI Pink Data'!I11</f>
        <v>590</v>
      </c>
      <c r="J32" s="18">
        <f>'UCI Pink Data'!J11</f>
        <v>10862</v>
      </c>
      <c r="K32" s="18">
        <f>'UCI Pink Data'!K11</f>
        <v>23067</v>
      </c>
      <c r="L32" s="18">
        <f>'UCI Pink Data'!L11</f>
        <v>675</v>
      </c>
      <c r="M32" s="18">
        <f>'UCI Pink Data'!M11</f>
        <v>33929</v>
      </c>
      <c r="N32" s="18"/>
      <c r="O32" s="18">
        <f>'UCI Pink Data'!O11</f>
        <v>8470</v>
      </c>
      <c r="P32" s="18"/>
      <c r="Q32" s="18">
        <f>'UCI Pink Data'!Q11</f>
        <v>490034</v>
      </c>
      <c r="R32" s="18"/>
      <c r="S32" s="53">
        <f>'UCI Pink Data'!R11</f>
        <v>0.5116945177</v>
      </c>
      <c r="T32" s="18">
        <f>'UCI Pink Data'!S11</f>
        <v>114737</v>
      </c>
      <c r="U32" s="11"/>
      <c r="V32" s="17" t="str">
        <f>IF(T32&gt;'UCI Pink Odd &amp; Even'!ACL,"Yes","No")</f>
        <v>No</v>
      </c>
    </row>
    <row r="33" ht="15.75" customHeight="1">
      <c r="A33" s="11">
        <f>'UCI Pink Data'!A13</f>
        <v>2004</v>
      </c>
      <c r="B33" s="18">
        <f>'UCI Pink Data'!B13</f>
        <v>235524</v>
      </c>
      <c r="C33" s="18">
        <f>'UCI Pink Data'!C13</f>
        <v>107838</v>
      </c>
      <c r="D33" s="18">
        <f>'UCI Pink Data'!D13</f>
        <v>12560</v>
      </c>
      <c r="E33" s="18">
        <f>'UCI Pink Data'!E13</f>
        <v>2017</v>
      </c>
      <c r="F33" s="18">
        <f>'UCI Pink Data'!F13</f>
        <v>357939</v>
      </c>
      <c r="G33" s="11"/>
      <c r="H33" s="18">
        <f>'UCI Pink Data'!H13</f>
        <v>223</v>
      </c>
      <c r="I33" s="18">
        <f>'UCI Pink Data'!I13</f>
        <v>495</v>
      </c>
      <c r="J33" s="18">
        <f>'UCI Pink Data'!J13</f>
        <v>12186</v>
      </c>
      <c r="K33" s="18">
        <f>'UCI Pink Data'!K13</f>
        <v>20031</v>
      </c>
      <c r="L33" s="18">
        <f>'UCI Pink Data'!L13</f>
        <v>718</v>
      </c>
      <c r="M33" s="18">
        <f>'UCI Pink Data'!M13</f>
        <v>32217</v>
      </c>
      <c r="N33" s="18"/>
      <c r="O33" s="18">
        <f>'UCI Pink Data'!O13</f>
        <v>2715</v>
      </c>
      <c r="P33" s="18"/>
      <c r="Q33" s="18">
        <f>'UCI Pink Data'!Q13</f>
        <v>393589</v>
      </c>
      <c r="R33" s="18"/>
      <c r="S33" s="53">
        <f>'UCI Pink Data'!R13</f>
        <v>0.4377207843</v>
      </c>
      <c r="T33" s="18">
        <f>'UCI Pink Data'!S13</f>
        <v>103094</v>
      </c>
      <c r="U33" s="11"/>
      <c r="V33" s="17" t="str">
        <f>IF(T33&gt;'UCI Pink Odd &amp; Even'!ACL,"Yes","No")</f>
        <v>No</v>
      </c>
    </row>
    <row r="34" ht="15.75" customHeight="1">
      <c r="A34" s="11">
        <f>'UCI Pink Data'!A15</f>
        <v>2006</v>
      </c>
      <c r="B34" s="18">
        <f>'UCI Pink Data'!B15</f>
        <v>212808</v>
      </c>
      <c r="C34" s="18">
        <f>'UCI Pink Data'!C15</f>
        <v>184990</v>
      </c>
      <c r="D34" s="18">
        <f>'UCI Pink Data'!D15</f>
        <v>4684</v>
      </c>
      <c r="E34" s="18">
        <f>'UCI Pink Data'!E15</f>
        <v>1629</v>
      </c>
      <c r="F34" s="18">
        <f>'UCI Pink Data'!F15</f>
        <v>404111</v>
      </c>
      <c r="G34" s="11"/>
      <c r="H34" s="18">
        <f>'UCI Pink Data'!H15</f>
        <v>267</v>
      </c>
      <c r="I34" s="18">
        <f>'UCI Pink Data'!I15</f>
        <v>329</v>
      </c>
      <c r="J34" s="18">
        <f>'UCI Pink Data'!J15</f>
        <v>12793</v>
      </c>
      <c r="K34" s="18">
        <f>'UCI Pink Data'!K15</f>
        <v>12489</v>
      </c>
      <c r="L34" s="18">
        <f>'UCI Pink Data'!L15</f>
        <v>596</v>
      </c>
      <c r="M34" s="18">
        <f>'UCI Pink Data'!M15</f>
        <v>25282</v>
      </c>
      <c r="N34" s="18"/>
      <c r="O34" s="18">
        <f>'UCI Pink Data'!O15</f>
        <v>12434</v>
      </c>
      <c r="P34" s="18"/>
      <c r="Q34" s="18">
        <f>'UCI Pink Data'!Q15</f>
        <v>442423</v>
      </c>
      <c r="R34" s="18"/>
      <c r="S34" s="53">
        <f>'UCI Pink Data'!R15</f>
        <v>0.425809885</v>
      </c>
      <c r="T34" s="18">
        <f>'UCI Pink Data'!S15</f>
        <v>90616</v>
      </c>
      <c r="U34" s="11"/>
      <c r="V34" s="17" t="str">
        <f>IF(T34&gt;'UCI Pink Odd &amp; Even'!ACL,"Yes","No")</f>
        <v>No</v>
      </c>
    </row>
    <row r="35" ht="15.75" customHeight="1">
      <c r="A35" s="11">
        <f>'UCI Pink Data'!A17</f>
        <v>2008</v>
      </c>
      <c r="B35" s="18">
        <f>'UCI Pink Data'!B17</f>
        <v>103867</v>
      </c>
      <c r="C35" s="18">
        <f>'UCI Pink Data'!C17</f>
        <v>59620</v>
      </c>
      <c r="D35" s="18">
        <f>'UCI Pink Data'!D17</f>
        <v>2357</v>
      </c>
      <c r="E35" s="18">
        <f>'UCI Pink Data'!E17</f>
        <v>3524</v>
      </c>
      <c r="F35" s="18">
        <f>'UCI Pink Data'!F17</f>
        <v>169368</v>
      </c>
      <c r="G35" s="11"/>
      <c r="H35" s="18">
        <f>'UCI Pink Data'!H17</f>
        <v>478</v>
      </c>
      <c r="I35" s="18">
        <f>'UCI Pink Data'!I17</f>
        <v>56</v>
      </c>
      <c r="J35" s="18">
        <f>'UCI Pink Data'!J17</f>
        <v>14610</v>
      </c>
      <c r="K35" s="18">
        <f>'UCI Pink Data'!K17</f>
        <v>11711</v>
      </c>
      <c r="L35" s="18">
        <f>'UCI Pink Data'!L17</f>
        <v>534</v>
      </c>
      <c r="M35" s="18">
        <f>'UCI Pink Data'!M17</f>
        <v>26321</v>
      </c>
      <c r="N35" s="18"/>
      <c r="O35" s="18">
        <f>'UCI Pink Data'!O17</f>
        <v>11869</v>
      </c>
      <c r="P35" s="18"/>
      <c r="Q35" s="18">
        <f>'UCI Pink Data'!Q17</f>
        <v>208092</v>
      </c>
      <c r="R35" s="18"/>
      <c r="S35" s="53">
        <f>'UCI Pink Data'!R17</f>
        <v>0.4765998825</v>
      </c>
      <c r="T35" s="18">
        <f>'UCI Pink Data'!S17</f>
        <v>49503</v>
      </c>
      <c r="U35" s="11"/>
      <c r="V35" s="17" t="str">
        <f>IF(T35&gt;'UCI Pink Odd &amp; Even'!ACL,"Yes","No")</f>
        <v>No</v>
      </c>
    </row>
    <row r="36" ht="15.75" customHeight="1">
      <c r="A36" s="11">
        <f>'UCI Pink Data'!A19</f>
        <v>2010</v>
      </c>
      <c r="B36" s="18">
        <f>'UCI Pink Data'!B19</f>
        <v>164005</v>
      </c>
      <c r="C36" s="18">
        <f>'UCI Pink Data'!C19</f>
        <v>121817</v>
      </c>
      <c r="D36" s="18">
        <f>'UCI Pink Data'!D19</f>
        <v>3106</v>
      </c>
      <c r="E36" s="18">
        <f>'UCI Pink Data'!E19</f>
        <v>3778</v>
      </c>
      <c r="F36" s="18">
        <f>'UCI Pink Data'!F19</f>
        <v>292706</v>
      </c>
      <c r="G36" s="11"/>
      <c r="H36" s="18">
        <f>'UCI Pink Data'!H19</f>
        <v>28</v>
      </c>
      <c r="I36" s="18">
        <f>'UCI Pink Data'!I19</f>
        <v>644</v>
      </c>
      <c r="J36" s="18">
        <f>'UCI Pink Data'!J19</f>
        <v>7172</v>
      </c>
      <c r="K36" s="18">
        <f>'UCI Pink Data'!K19</f>
        <v>13808</v>
      </c>
      <c r="L36" s="18">
        <f>'UCI Pink Data'!L19</f>
        <v>672</v>
      </c>
      <c r="M36" s="18">
        <f>'UCI Pink Data'!M19</f>
        <v>20980</v>
      </c>
      <c r="N36" s="18"/>
      <c r="O36" s="18">
        <f>'UCI Pink Data'!O19</f>
        <v>6482</v>
      </c>
      <c r="P36" s="18"/>
      <c r="Q36" s="18">
        <f>'UCI Pink Data'!Q19</f>
        <v>320840</v>
      </c>
      <c r="R36" s="18"/>
      <c r="S36" s="53">
        <f>'UCI Pink Data'!R19</f>
        <v>0.5483689522</v>
      </c>
      <c r="T36" s="18">
        <f>'UCI Pink Data'!S19</f>
        <v>89935</v>
      </c>
      <c r="U36" s="11"/>
      <c r="V36" s="17" t="str">
        <f>IF(T36&gt;'UCI Pink Odd &amp; Even'!ACL,"Yes","No")</f>
        <v>No</v>
      </c>
    </row>
    <row r="37" ht="15.75" customHeight="1">
      <c r="A37" s="11">
        <f>'UCI Pink Data'!A21</f>
        <v>2012</v>
      </c>
      <c r="B37" s="18">
        <f>'UCI Pink Data'!B21</f>
        <v>303216</v>
      </c>
      <c r="C37" s="18">
        <f>'UCI Pink Data'!C21</f>
        <v>159003</v>
      </c>
      <c r="D37" s="18">
        <f>'UCI Pink Data'!D21</f>
        <v>3376</v>
      </c>
      <c r="E37" s="18">
        <f>'UCI Pink Data'!E21</f>
        <v>4003</v>
      </c>
      <c r="F37" s="18">
        <f>'UCI Pink Data'!F21</f>
        <v>469598</v>
      </c>
      <c r="G37" s="11"/>
      <c r="H37" s="18">
        <f>'UCI Pink Data'!H21</f>
        <v>51</v>
      </c>
      <c r="I37" s="18">
        <f>'UCI Pink Data'!I21</f>
        <v>467</v>
      </c>
      <c r="J37" s="18">
        <f>'UCI Pink Data'!J21</f>
        <v>9358</v>
      </c>
      <c r="K37" s="18">
        <f>'UCI Pink Data'!K21</f>
        <v>14252</v>
      </c>
      <c r="L37" s="18">
        <f>'UCI Pink Data'!L21</f>
        <v>518</v>
      </c>
      <c r="M37" s="18">
        <f>'UCI Pink Data'!M21</f>
        <v>23610</v>
      </c>
      <c r="N37" s="18"/>
      <c r="O37" s="18">
        <f>'UCI Pink Data'!O21</f>
        <v>4846</v>
      </c>
      <c r="P37" s="18"/>
      <c r="Q37" s="18">
        <f>'UCI Pink Data'!Q21</f>
        <v>498572</v>
      </c>
      <c r="R37" s="18"/>
      <c r="S37" s="53">
        <f>'UCI Pink Data'!R21</f>
        <v>0.4379386312</v>
      </c>
      <c r="T37" s="18">
        <f>'UCI Pink Data'!S21</f>
        <v>132790</v>
      </c>
      <c r="U37" s="11"/>
      <c r="V37" s="17" t="str">
        <f>IF(T37&gt;'UCI Pink Odd &amp; Even'!ACL,"Yes","No")</f>
        <v>No</v>
      </c>
    </row>
    <row r="38" ht="15.75" customHeight="1">
      <c r="A38" s="11">
        <f>'UCI Pink Data'!A23</f>
        <v>2014</v>
      </c>
      <c r="B38" s="18">
        <f>'UCI Pink Data'!B23</f>
        <v>417344</v>
      </c>
      <c r="C38" s="18">
        <f>'UCI Pink Data'!C23</f>
        <v>213616</v>
      </c>
      <c r="D38" s="18">
        <f>'UCI Pink Data'!D23</f>
        <v>4331</v>
      </c>
      <c r="E38" s="18">
        <f>'UCI Pink Data'!E23</f>
        <v>7695</v>
      </c>
      <c r="F38" s="18">
        <f>'UCI Pink Data'!F23</f>
        <v>642986</v>
      </c>
      <c r="G38" s="11"/>
      <c r="H38" s="18">
        <f>'UCI Pink Data'!H23</f>
        <v>172</v>
      </c>
      <c r="I38" s="18">
        <f>'UCI Pink Data'!I23</f>
        <v>289</v>
      </c>
      <c r="J38" s="18">
        <f>'UCI Pink Data'!J23</f>
        <v>10274</v>
      </c>
      <c r="K38" s="18">
        <f>'UCI Pink Data'!K23</f>
        <v>22769</v>
      </c>
      <c r="L38" s="18">
        <f>'UCI Pink Data'!L23</f>
        <v>461</v>
      </c>
      <c r="M38" s="18">
        <f>'UCI Pink Data'!M23</f>
        <v>33043</v>
      </c>
      <c r="N38" s="18"/>
      <c r="O38" s="18">
        <f>'UCI Pink Data'!O23</f>
        <v>26795</v>
      </c>
      <c r="P38" s="18"/>
      <c r="Q38" s="18">
        <f>'UCI Pink Data'!Q23</f>
        <v>703285</v>
      </c>
      <c r="R38" s="18"/>
      <c r="S38" s="53">
        <f>'UCI Pink Data'!R23</f>
        <v>0.3594705049</v>
      </c>
      <c r="T38" s="18">
        <f>'UCI Pink Data'!S23</f>
        <v>150023</v>
      </c>
      <c r="U38" s="11"/>
      <c r="V38" s="17" t="str">
        <f>IF(T38&gt;'UCI Pink Odd &amp; Even'!ACL,"Yes","No")</f>
        <v>Yes</v>
      </c>
    </row>
    <row r="39" ht="15.75" customHeight="1">
      <c r="A39" s="11">
        <f>'UCI Pink Data'!A25</f>
        <v>2016</v>
      </c>
      <c r="B39" s="18">
        <f>'UCI Pink Data'!B25</f>
        <v>268908</v>
      </c>
      <c r="C39" s="18">
        <f>'UCI Pink Data'!C25</f>
        <v>103503</v>
      </c>
      <c r="D39" s="18">
        <f>'UCI Pink Data'!D25</f>
        <v>2089</v>
      </c>
      <c r="E39" s="18">
        <f>'UCI Pink Data'!E25</f>
        <v>7968</v>
      </c>
      <c r="F39" s="18">
        <f>'UCI Pink Data'!F25</f>
        <v>382468</v>
      </c>
      <c r="G39" s="11"/>
      <c r="H39" s="18">
        <f>'UCI Pink Data'!H25</f>
        <v>483</v>
      </c>
      <c r="I39" s="18">
        <f>'UCI Pink Data'!I25</f>
        <v>1491</v>
      </c>
      <c r="J39" s="18">
        <f>'UCI Pink Data'!J25</f>
        <v>8683</v>
      </c>
      <c r="K39" s="18">
        <f>'UCI Pink Data'!K25</f>
        <v>22567</v>
      </c>
      <c r="L39" s="18">
        <f>'UCI Pink Data'!L25</f>
        <v>1974</v>
      </c>
      <c r="M39" s="18">
        <f>'UCI Pink Data'!M25</f>
        <v>31250</v>
      </c>
      <c r="N39" s="18"/>
      <c r="O39" s="18">
        <f>'UCI Pink Data'!O25</f>
        <v>9805</v>
      </c>
      <c r="P39" s="18"/>
      <c r="Q39" s="18">
        <f>'UCI Pink Data'!Q25</f>
        <v>425497</v>
      </c>
      <c r="R39" s="18"/>
      <c r="S39" s="53">
        <f>'UCI Pink Data'!R25</f>
        <v>0.4071305465</v>
      </c>
      <c r="T39" s="18">
        <f>'UCI Pink Data'!S25</f>
        <v>109481</v>
      </c>
      <c r="U39" s="11"/>
      <c r="V39" s="17" t="str">
        <f>IF(T39&gt;'UCI Pink Odd &amp; Even'!ACL,"Yes","No")</f>
        <v>No</v>
      </c>
    </row>
    <row r="40" ht="15.75" customHeight="1">
      <c r="A40" s="11">
        <f>'UCI Pink Data'!A27</f>
        <v>2018</v>
      </c>
      <c r="B40" s="18">
        <f>'UCI Pink Data'!B27</f>
        <v>83535</v>
      </c>
      <c r="C40" s="18">
        <f>'UCI Pink Data'!C27</f>
        <v>21822</v>
      </c>
      <c r="D40" s="18">
        <f>'UCI Pink Data'!D27</f>
        <v>8294</v>
      </c>
      <c r="E40" s="18">
        <f>'UCI Pink Data'!E27</f>
        <v>13272</v>
      </c>
      <c r="F40" s="18">
        <f>'UCI Pink Data'!F27</f>
        <v>126923</v>
      </c>
      <c r="G40" s="11"/>
      <c r="H40" s="18">
        <f>'UCI Pink Data'!H27</f>
        <v>147</v>
      </c>
      <c r="I40" s="18">
        <f>'UCI Pink Data'!I27</f>
        <v>874</v>
      </c>
      <c r="J40" s="18">
        <f>'UCI Pink Data'!J27</f>
        <v>8906</v>
      </c>
      <c r="K40" s="18">
        <f>'UCI Pink Data'!K27</f>
        <v>21306</v>
      </c>
      <c r="L40" s="18">
        <f>'UCI Pink Data'!L27</f>
        <v>1021</v>
      </c>
      <c r="M40" s="18">
        <f>'UCI Pink Data'!M27</f>
        <v>30212</v>
      </c>
      <c r="N40" s="18"/>
      <c r="O40" s="18">
        <f>'UCI Pink Data'!O27</f>
        <v>14818</v>
      </c>
      <c r="P40" s="18"/>
      <c r="Q40" s="18">
        <f>'UCI Pink Data'!Q27</f>
        <v>172974</v>
      </c>
      <c r="R40" s="18"/>
      <c r="S40" s="53">
        <f>'UCI Pink Data'!R27</f>
        <v>0.4666394254</v>
      </c>
      <c r="T40" s="18">
        <f>'UCI Pink Data'!S27</f>
        <v>38981</v>
      </c>
      <c r="U40" s="11"/>
      <c r="V40" s="17" t="str">
        <f>IF(T40&gt;'UCI Pink Odd &amp; Even'!ACL,"Yes","No")</f>
        <v>No</v>
      </c>
    </row>
    <row r="41" ht="15.75" customHeight="1">
      <c r="A41" s="11">
        <f>'UCI Pink Data'!A29</f>
        <v>2020</v>
      </c>
      <c r="B41" s="18">
        <f>'UCI Pink Data'!B29</f>
        <v>293676</v>
      </c>
      <c r="C41" s="18">
        <f>'UCI Pink Data'!C29</f>
        <v>11604</v>
      </c>
      <c r="D41" s="18">
        <f>'UCI Pink Data'!D29</f>
        <v>12325</v>
      </c>
      <c r="E41" s="18">
        <f>'UCI Pink Data'!E29</f>
        <v>27467</v>
      </c>
      <c r="F41" s="18">
        <f>'UCI Pink Data'!F29</f>
        <v>345072</v>
      </c>
      <c r="G41" s="11"/>
      <c r="H41" s="54">
        <f>'UCI Pink Data'!H29</f>
        <v>177</v>
      </c>
      <c r="I41" s="54">
        <f>'UCI Pink Data'!I29</f>
        <v>261</v>
      </c>
      <c r="J41" s="54">
        <f>'UCI Pink Data'!J29</f>
        <v>15189</v>
      </c>
      <c r="K41" s="54">
        <f>'UCI Pink Data'!K29</f>
        <v>14117</v>
      </c>
      <c r="L41" s="18">
        <f>'UCI Pink Data'!L29</f>
        <v>438</v>
      </c>
      <c r="M41" s="18">
        <f>'UCI Pink Data'!M29</f>
        <v>29306</v>
      </c>
      <c r="N41" s="11"/>
      <c r="O41" s="18">
        <f>'UCI Pink Data'!O29</f>
        <v>20614</v>
      </c>
      <c r="P41" s="11"/>
      <c r="Q41" s="18">
        <f>'UCI Pink Data'!Q29</f>
        <v>395430</v>
      </c>
      <c r="R41" s="11"/>
      <c r="S41" s="53">
        <f>'UCI Pink Data'!R29</f>
        <v>0.04027647642</v>
      </c>
      <c r="T41" s="18">
        <f>'UCI Pink Data'!S29</f>
        <v>11828</v>
      </c>
      <c r="U41" s="11"/>
      <c r="V41" s="17" t="str">
        <f>IF(T41&gt;'UCI Pink Odd &amp; Even'!ACL,"Yes","No")</f>
        <v>No</v>
      </c>
    </row>
    <row r="42" ht="15.75" customHeight="1">
      <c r="A42" s="45">
        <v>2022.0</v>
      </c>
      <c r="B42" s="55"/>
      <c r="C42" s="55"/>
      <c r="D42" s="55"/>
      <c r="E42" s="55"/>
      <c r="F42" s="55"/>
      <c r="G42" s="11"/>
      <c r="H42" s="55"/>
      <c r="I42" s="55"/>
      <c r="J42" s="55"/>
      <c r="K42" s="55"/>
      <c r="L42" s="55"/>
      <c r="M42" s="55"/>
      <c r="N42" s="11"/>
      <c r="O42" s="55"/>
      <c r="P42" s="11"/>
      <c r="Q42" s="55"/>
      <c r="R42" s="11"/>
      <c r="S42" s="56"/>
      <c r="T42" s="56"/>
      <c r="U42" s="11"/>
      <c r="V42" s="57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58"/>
      <c r="K43" s="11"/>
      <c r="L43" s="11"/>
      <c r="M43" s="11"/>
      <c r="O43" s="11"/>
      <c r="P43" s="11"/>
      <c r="Q43" s="11"/>
      <c r="R43" s="11"/>
      <c r="S43" s="11"/>
      <c r="T43" s="11"/>
      <c r="U43" s="11"/>
    </row>
    <row r="44" ht="15.75" customHeight="1">
      <c r="Q44" s="22" t="s">
        <v>37</v>
      </c>
      <c r="R44" s="22"/>
      <c r="S44" s="22"/>
      <c r="T44" s="18">
        <f>AVERAGE(T31:T41)</f>
        <v>84871.18182</v>
      </c>
      <c r="U44" s="11"/>
    </row>
    <row r="45" ht="15.75" customHeight="1">
      <c r="Q45" s="22" t="s">
        <v>38</v>
      </c>
      <c r="R45" s="22"/>
      <c r="S45" s="22"/>
      <c r="T45" s="18">
        <f>STDEV(T31:T41)</f>
        <v>43484.13288</v>
      </c>
      <c r="U45" s="11"/>
    </row>
    <row r="46" ht="15.75" customHeight="1">
      <c r="O46" s="48">
        <v>1.0</v>
      </c>
      <c r="Q46" s="49" t="s">
        <v>39</v>
      </c>
      <c r="R46" s="49"/>
      <c r="S46" s="50"/>
      <c r="T46" s="18">
        <f>PERCENTILE(T31:T41,O46)</f>
        <v>150023</v>
      </c>
      <c r="U46" s="11"/>
      <c r="V46" s="18">
        <f>T46</f>
        <v>150023</v>
      </c>
      <c r="W46" s="22" t="s">
        <v>40</v>
      </c>
    </row>
    <row r="47" ht="15.75" customHeight="1">
      <c r="O47" s="48">
        <v>0.9</v>
      </c>
      <c r="Q47" s="22" t="s">
        <v>39</v>
      </c>
      <c r="R47" s="22"/>
      <c r="T47" s="18">
        <f>PERCENTILE(T31:T41,O47)</f>
        <v>132790</v>
      </c>
      <c r="U47" s="11"/>
      <c r="V47" s="18">
        <f>ROUND(V46*0.9,0)</f>
        <v>135021</v>
      </c>
      <c r="W47" s="22" t="s">
        <v>41</v>
      </c>
    </row>
    <row r="48" ht="15.75" customHeight="1">
      <c r="O48" s="1" t="s">
        <v>42</v>
      </c>
      <c r="Q48" s="51">
        <f>median(Q31:Q42)</f>
        <v>395430</v>
      </c>
      <c r="R48" s="11"/>
      <c r="U48" s="11"/>
    </row>
    <row r="49" ht="15.75" customHeight="1">
      <c r="O49" s="1" t="s">
        <v>43</v>
      </c>
      <c r="Q49" s="52">
        <f>_xlfn.PERCENTILE.INC(Q31:Q41,0.8)</f>
        <v>490034</v>
      </c>
      <c r="R49" s="11"/>
      <c r="U49" s="11"/>
    </row>
    <row r="50" ht="15.75" customHeight="1">
      <c r="R50" s="11"/>
      <c r="U50" s="11"/>
    </row>
    <row r="51" ht="15.75" customHeight="1">
      <c r="R51" s="11"/>
      <c r="U51" s="11"/>
    </row>
    <row r="52" ht="15.75" customHeight="1">
      <c r="R52" s="11"/>
      <c r="U52" s="11"/>
    </row>
    <row r="53" ht="15.75" customHeight="1">
      <c r="R53" s="11"/>
      <c r="U53" s="11"/>
    </row>
    <row r="54" ht="15.75" customHeight="1">
      <c r="R54" s="11"/>
      <c r="U54" s="11"/>
    </row>
    <row r="55" ht="15.75" customHeight="1">
      <c r="R55" s="11"/>
      <c r="U55" s="11"/>
    </row>
    <row r="56" ht="15.75" customHeight="1">
      <c r="R56" s="11"/>
      <c r="U56" s="11"/>
    </row>
    <row r="57" ht="15.75" customHeight="1">
      <c r="R57" s="11"/>
      <c r="U57" s="11"/>
    </row>
    <row r="58" ht="15.75" customHeight="1">
      <c r="R58" s="11"/>
      <c r="U58" s="11"/>
    </row>
    <row r="59" ht="15.75" customHeight="1">
      <c r="R59" s="11"/>
      <c r="U59" s="11"/>
    </row>
    <row r="60" ht="15.75" customHeight="1">
      <c r="R60" s="11"/>
      <c r="U60" s="11"/>
    </row>
    <row r="61" ht="15.75" customHeight="1">
      <c r="R61" s="11"/>
      <c r="U61" s="11"/>
    </row>
    <row r="62" ht="15.75" customHeight="1">
      <c r="R62" s="11"/>
      <c r="U62" s="11"/>
    </row>
    <row r="63" ht="15.75" customHeight="1">
      <c r="R63" s="11"/>
      <c r="U63" s="11"/>
    </row>
    <row r="64" ht="15.75" customHeight="1">
      <c r="R64" s="11"/>
      <c r="U64" s="11"/>
    </row>
    <row r="65" ht="15.75" customHeight="1">
      <c r="R65" s="11"/>
      <c r="U65" s="11"/>
    </row>
    <row r="66" ht="15.75" customHeight="1">
      <c r="R66" s="11"/>
      <c r="U66" s="11"/>
    </row>
    <row r="67" ht="15.75" customHeight="1">
      <c r="R67" s="11"/>
      <c r="U67" s="11"/>
    </row>
    <row r="68" ht="15.75" customHeight="1">
      <c r="R68" s="11"/>
      <c r="U68" s="11"/>
    </row>
    <row r="69" ht="15.75" customHeight="1">
      <c r="R69" s="11"/>
      <c r="U69" s="11"/>
    </row>
    <row r="70" ht="15.75" customHeight="1">
      <c r="R70" s="11"/>
      <c r="U70" s="11"/>
    </row>
    <row r="71" ht="15.75" customHeight="1">
      <c r="R71" s="11"/>
      <c r="U71" s="11"/>
    </row>
    <row r="72" ht="15.75" customHeight="1">
      <c r="R72" s="11"/>
      <c r="U72" s="11"/>
    </row>
    <row r="73" ht="15.75" customHeight="1">
      <c r="R73" s="11"/>
      <c r="U73" s="11"/>
    </row>
    <row r="74" ht="15.75" customHeight="1">
      <c r="R74" s="11"/>
      <c r="U74" s="11"/>
    </row>
    <row r="75" ht="15.75" customHeight="1">
      <c r="R75" s="11"/>
      <c r="U75" s="11"/>
    </row>
    <row r="76" ht="15.75" customHeight="1">
      <c r="R76" s="11"/>
      <c r="U76" s="11"/>
    </row>
    <row r="77" ht="15.75" customHeight="1">
      <c r="R77" s="11"/>
      <c r="U77" s="11"/>
    </row>
    <row r="78" ht="15.75" customHeight="1">
      <c r="R78" s="11"/>
      <c r="U78" s="11"/>
    </row>
    <row r="79" ht="15.75" customHeight="1">
      <c r="R79" s="11"/>
      <c r="U79" s="11"/>
    </row>
    <row r="80" ht="15.75" customHeight="1">
      <c r="R80" s="11"/>
      <c r="U80" s="11"/>
    </row>
    <row r="81" ht="15.75" customHeight="1">
      <c r="R81" s="11"/>
      <c r="U81" s="11"/>
    </row>
    <row r="82" ht="15.75" customHeight="1">
      <c r="R82" s="11"/>
      <c r="U82" s="11"/>
    </row>
    <row r="83" ht="15.75" customHeight="1">
      <c r="R83" s="11"/>
      <c r="U83" s="11"/>
    </row>
    <row r="84" ht="15.75" customHeight="1">
      <c r="R84" s="11"/>
      <c r="U84" s="11"/>
    </row>
    <row r="85" ht="15.75" customHeight="1">
      <c r="R85" s="11"/>
      <c r="U85" s="11"/>
    </row>
    <row r="86" ht="15.75" customHeight="1">
      <c r="R86" s="11"/>
      <c r="U86" s="11"/>
    </row>
    <row r="87" ht="15.75" customHeight="1">
      <c r="R87" s="11"/>
      <c r="U87" s="11"/>
    </row>
    <row r="88" ht="15.75" customHeight="1">
      <c r="R88" s="11"/>
      <c r="U88" s="11"/>
    </row>
    <row r="89" ht="15.75" customHeight="1">
      <c r="R89" s="11"/>
      <c r="U89" s="11"/>
    </row>
    <row r="90" ht="15.75" customHeight="1">
      <c r="R90" s="11"/>
      <c r="U90" s="11"/>
    </row>
    <row r="91" ht="15.75" customHeight="1">
      <c r="R91" s="11"/>
      <c r="U91" s="11"/>
    </row>
    <row r="92" ht="15.75" customHeight="1">
      <c r="R92" s="11"/>
      <c r="U92" s="11"/>
    </row>
    <row r="93" ht="15.75" customHeight="1">
      <c r="R93" s="11"/>
      <c r="U93" s="11"/>
    </row>
    <row r="94" ht="15.75" customHeight="1">
      <c r="R94" s="11"/>
      <c r="U94" s="11"/>
    </row>
    <row r="95" ht="15.75" customHeight="1">
      <c r="R95" s="11"/>
      <c r="U95" s="11"/>
    </row>
    <row r="96" ht="15.75" customHeight="1">
      <c r="R96" s="11"/>
      <c r="U96" s="11"/>
    </row>
    <row r="97" ht="15.75" customHeight="1">
      <c r="R97" s="11"/>
      <c r="U97" s="11"/>
    </row>
    <row r="98" ht="15.75" customHeight="1">
      <c r="R98" s="11"/>
      <c r="U98" s="11"/>
    </row>
    <row r="99" ht="15.75" customHeight="1">
      <c r="R99" s="11"/>
      <c r="U99" s="11"/>
    </row>
    <row r="100" ht="15.75" customHeight="1">
      <c r="R100" s="11"/>
      <c r="U100" s="11"/>
    </row>
    <row r="101" ht="15.75" customHeight="1">
      <c r="R101" s="11"/>
      <c r="U101" s="11"/>
    </row>
    <row r="102" ht="15.75" customHeight="1">
      <c r="R102" s="11"/>
      <c r="U102" s="11"/>
    </row>
    <row r="103" ht="15.75" customHeight="1">
      <c r="R103" s="11"/>
      <c r="U103" s="11"/>
    </row>
    <row r="104" ht="15.75" customHeight="1">
      <c r="R104" s="11"/>
      <c r="U104" s="11"/>
    </row>
    <row r="105" ht="15.75" customHeight="1">
      <c r="R105" s="11"/>
      <c r="U105" s="11"/>
    </row>
    <row r="106" ht="15.75" customHeight="1">
      <c r="R106" s="11"/>
      <c r="U106" s="11"/>
    </row>
    <row r="107" ht="15.75" customHeight="1">
      <c r="R107" s="11"/>
      <c r="U107" s="11"/>
    </row>
    <row r="108" ht="15.75" customHeight="1">
      <c r="R108" s="11"/>
      <c r="U108" s="11"/>
    </row>
    <row r="109" ht="15.75" customHeight="1">
      <c r="R109" s="11"/>
      <c r="U109" s="11"/>
    </row>
    <row r="110" ht="15.75" customHeight="1">
      <c r="R110" s="11"/>
      <c r="U110" s="11"/>
    </row>
    <row r="111" ht="15.75" customHeight="1">
      <c r="R111" s="11"/>
      <c r="U111" s="11"/>
    </row>
    <row r="112" ht="15.75" customHeight="1">
      <c r="R112" s="11"/>
      <c r="U112" s="11"/>
    </row>
    <row r="113" ht="15.75" customHeight="1">
      <c r="R113" s="11"/>
      <c r="U113" s="11"/>
    </row>
    <row r="114" ht="15.75" customHeight="1">
      <c r="R114" s="11"/>
      <c r="U114" s="11"/>
    </row>
    <row r="115" ht="15.75" customHeight="1">
      <c r="R115" s="11"/>
      <c r="U115" s="11"/>
    </row>
    <row r="116" ht="15.75" customHeight="1">
      <c r="R116" s="11"/>
      <c r="U116" s="11"/>
    </row>
    <row r="117" ht="15.75" customHeight="1">
      <c r="R117" s="11"/>
      <c r="U117" s="11"/>
    </row>
    <row r="118" ht="15.75" customHeight="1">
      <c r="R118" s="11"/>
      <c r="U118" s="11"/>
    </row>
    <row r="119" ht="15.75" customHeight="1">
      <c r="R119" s="11"/>
      <c r="U119" s="11"/>
    </row>
    <row r="120" ht="15.75" customHeight="1">
      <c r="R120" s="11"/>
      <c r="U120" s="11"/>
    </row>
    <row r="121" ht="15.75" customHeight="1">
      <c r="R121" s="11"/>
      <c r="U121" s="11"/>
    </row>
    <row r="122" ht="15.75" customHeight="1">
      <c r="R122" s="11"/>
      <c r="U122" s="11"/>
    </row>
    <row r="123" ht="15.75" customHeight="1">
      <c r="R123" s="11"/>
      <c r="U123" s="11"/>
    </row>
    <row r="124" ht="15.75" customHeight="1">
      <c r="R124" s="11"/>
      <c r="U124" s="11"/>
    </row>
    <row r="125" ht="15.75" customHeight="1">
      <c r="R125" s="11"/>
      <c r="U125" s="11"/>
    </row>
    <row r="126" ht="15.75" customHeight="1">
      <c r="R126" s="11"/>
      <c r="U126" s="11"/>
    </row>
    <row r="127" ht="15.75" customHeight="1">
      <c r="R127" s="11"/>
      <c r="U127" s="11"/>
    </row>
    <row r="128" ht="15.75" customHeight="1">
      <c r="R128" s="11"/>
      <c r="U128" s="11"/>
    </row>
    <row r="129" ht="15.75" customHeight="1">
      <c r="R129" s="11"/>
      <c r="U129" s="11"/>
    </row>
    <row r="130" ht="15.75" customHeight="1">
      <c r="R130" s="11"/>
      <c r="U130" s="11"/>
    </row>
    <row r="131" ht="15.75" customHeight="1">
      <c r="R131" s="11"/>
      <c r="U131" s="11"/>
    </row>
    <row r="132" ht="15.75" customHeight="1">
      <c r="R132" s="11"/>
      <c r="U132" s="11"/>
    </row>
    <row r="133" ht="15.75" customHeight="1">
      <c r="R133" s="11"/>
      <c r="U133" s="11"/>
    </row>
    <row r="134" ht="15.75" customHeight="1">
      <c r="R134" s="11"/>
      <c r="U134" s="11"/>
    </row>
    <row r="135" ht="15.75" customHeight="1">
      <c r="R135" s="11"/>
      <c r="U135" s="11"/>
    </row>
    <row r="136" ht="15.75" customHeight="1">
      <c r="R136" s="11"/>
      <c r="U136" s="11"/>
    </row>
    <row r="137" ht="15.75" customHeight="1">
      <c r="R137" s="11"/>
      <c r="U137" s="11"/>
    </row>
    <row r="138" ht="15.75" customHeight="1">
      <c r="R138" s="11"/>
      <c r="U138" s="11"/>
    </row>
    <row r="139" ht="15.75" customHeight="1">
      <c r="R139" s="11"/>
      <c r="U139" s="11"/>
    </row>
    <row r="140" ht="15.75" customHeight="1">
      <c r="R140" s="11"/>
      <c r="U140" s="11"/>
    </row>
    <row r="141" ht="15.75" customHeight="1">
      <c r="R141" s="11"/>
      <c r="U141" s="11"/>
    </row>
    <row r="142" ht="15.75" customHeight="1">
      <c r="R142" s="11"/>
      <c r="U142" s="11"/>
    </row>
    <row r="143" ht="15.75" customHeight="1">
      <c r="R143" s="11"/>
      <c r="U143" s="11"/>
    </row>
    <row r="144" ht="15.75" customHeight="1">
      <c r="R144" s="11"/>
      <c r="U144" s="11"/>
    </row>
    <row r="145" ht="15.75" customHeight="1">
      <c r="R145" s="11"/>
      <c r="U145" s="11"/>
    </row>
    <row r="146" ht="15.75" customHeight="1">
      <c r="R146" s="11"/>
      <c r="U146" s="11"/>
    </row>
    <row r="147" ht="15.75" customHeight="1">
      <c r="R147" s="11"/>
      <c r="U147" s="11"/>
    </row>
    <row r="148" ht="15.75" customHeight="1">
      <c r="R148" s="11"/>
      <c r="U148" s="11"/>
    </row>
    <row r="149" ht="15.75" customHeight="1">
      <c r="R149" s="11"/>
      <c r="U149" s="11"/>
    </row>
    <row r="150" ht="15.75" customHeight="1">
      <c r="R150" s="11"/>
      <c r="U150" s="11"/>
    </row>
    <row r="151" ht="15.75" customHeight="1">
      <c r="R151" s="11"/>
      <c r="U151" s="11"/>
    </row>
    <row r="152" ht="15.75" customHeight="1">
      <c r="R152" s="11"/>
      <c r="U152" s="11"/>
    </row>
    <row r="153" ht="15.75" customHeight="1">
      <c r="R153" s="11"/>
      <c r="U153" s="11"/>
    </row>
    <row r="154" ht="15.75" customHeight="1">
      <c r="R154" s="11"/>
      <c r="U154" s="11"/>
    </row>
    <row r="155" ht="15.75" customHeight="1">
      <c r="R155" s="11"/>
      <c r="U155" s="11"/>
    </row>
    <row r="156" ht="15.75" customHeight="1">
      <c r="R156" s="11"/>
      <c r="U156" s="11"/>
    </row>
    <row r="157" ht="15.75" customHeight="1">
      <c r="R157" s="11"/>
      <c r="U157" s="11"/>
    </row>
    <row r="158" ht="15.75" customHeight="1">
      <c r="R158" s="11"/>
      <c r="U158" s="11"/>
    </row>
    <row r="159" ht="15.75" customHeight="1">
      <c r="R159" s="11"/>
      <c r="U159" s="11"/>
    </row>
    <row r="160" ht="15.75" customHeight="1">
      <c r="R160" s="11"/>
      <c r="U160" s="11"/>
    </row>
    <row r="161" ht="15.75" customHeight="1">
      <c r="R161" s="11"/>
      <c r="U161" s="11"/>
    </row>
    <row r="162" ht="15.75" customHeight="1">
      <c r="R162" s="11"/>
      <c r="U162" s="11"/>
    </row>
    <row r="163" ht="15.75" customHeight="1">
      <c r="R163" s="11"/>
      <c r="U163" s="11"/>
    </row>
    <row r="164" ht="15.75" customHeight="1">
      <c r="R164" s="11"/>
      <c r="U164" s="11"/>
    </row>
    <row r="165" ht="15.75" customHeight="1">
      <c r="R165" s="11"/>
      <c r="U165" s="11"/>
    </row>
    <row r="166" ht="15.75" customHeight="1">
      <c r="R166" s="11"/>
      <c r="U166" s="11"/>
    </row>
    <row r="167" ht="15.75" customHeight="1">
      <c r="R167" s="11"/>
      <c r="U167" s="11"/>
    </row>
    <row r="168" ht="15.75" customHeight="1">
      <c r="R168" s="11"/>
      <c r="U168" s="11"/>
    </row>
    <row r="169" ht="15.75" customHeight="1">
      <c r="R169" s="11"/>
      <c r="U169" s="11"/>
    </row>
    <row r="170" ht="15.75" customHeight="1">
      <c r="R170" s="11"/>
      <c r="U170" s="11"/>
    </row>
    <row r="171" ht="15.75" customHeight="1">
      <c r="R171" s="11"/>
      <c r="U171" s="11"/>
    </row>
    <row r="172" ht="15.75" customHeight="1">
      <c r="R172" s="11"/>
      <c r="U172" s="11"/>
    </row>
    <row r="173" ht="15.75" customHeight="1">
      <c r="R173" s="11"/>
      <c r="U173" s="11"/>
    </row>
    <row r="174" ht="15.75" customHeight="1">
      <c r="R174" s="11"/>
      <c r="U174" s="11"/>
    </row>
    <row r="175" ht="15.75" customHeight="1">
      <c r="R175" s="11"/>
      <c r="U175" s="11"/>
    </row>
    <row r="176" ht="15.75" customHeight="1">
      <c r="R176" s="11"/>
      <c r="U176" s="11"/>
    </row>
    <row r="177" ht="15.75" customHeight="1">
      <c r="R177" s="11"/>
      <c r="U177" s="11"/>
    </row>
    <row r="178" ht="15.75" customHeight="1">
      <c r="R178" s="11"/>
      <c r="U178" s="11"/>
    </row>
    <row r="179" ht="15.75" customHeight="1">
      <c r="R179" s="11"/>
      <c r="U179" s="11"/>
    </row>
    <row r="180" ht="15.75" customHeight="1">
      <c r="R180" s="11"/>
      <c r="U180" s="11"/>
    </row>
    <row r="181" ht="15.75" customHeight="1">
      <c r="R181" s="11"/>
      <c r="U181" s="11"/>
    </row>
    <row r="182" ht="15.75" customHeight="1">
      <c r="R182" s="11"/>
      <c r="U182" s="11"/>
    </row>
    <row r="183" ht="15.75" customHeight="1">
      <c r="R183" s="11"/>
      <c r="U183" s="11"/>
    </row>
    <row r="184" ht="15.75" customHeight="1">
      <c r="R184" s="11"/>
      <c r="U184" s="11"/>
    </row>
    <row r="185" ht="15.75" customHeight="1">
      <c r="R185" s="11"/>
      <c r="U185" s="11"/>
    </row>
    <row r="186" ht="15.75" customHeight="1">
      <c r="R186" s="11"/>
      <c r="U186" s="11"/>
    </row>
    <row r="187" ht="15.75" customHeight="1">
      <c r="R187" s="11"/>
      <c r="U187" s="11"/>
    </row>
    <row r="188" ht="15.75" customHeight="1">
      <c r="R188" s="11"/>
      <c r="U188" s="11"/>
    </row>
    <row r="189" ht="15.75" customHeight="1">
      <c r="R189" s="11"/>
      <c r="U189" s="11"/>
    </row>
    <row r="190" ht="15.75" customHeight="1">
      <c r="R190" s="11"/>
      <c r="U190" s="11"/>
    </row>
    <row r="191" ht="15.75" customHeight="1">
      <c r="R191" s="11"/>
      <c r="U191" s="11"/>
    </row>
    <row r="192" ht="15.75" customHeight="1">
      <c r="R192" s="11"/>
      <c r="U192" s="11"/>
    </row>
    <row r="193" ht="15.75" customHeight="1">
      <c r="R193" s="11"/>
      <c r="U193" s="11"/>
    </row>
    <row r="194" ht="15.75" customHeight="1">
      <c r="R194" s="11"/>
      <c r="U194" s="11"/>
    </row>
    <row r="195" ht="15.75" customHeight="1">
      <c r="R195" s="11"/>
      <c r="U195" s="11"/>
    </row>
    <row r="196" ht="15.75" customHeight="1">
      <c r="R196" s="11"/>
      <c r="U196" s="11"/>
    </row>
    <row r="197" ht="15.75" customHeight="1">
      <c r="R197" s="11"/>
      <c r="U197" s="11"/>
    </row>
    <row r="198" ht="15.75" customHeight="1">
      <c r="R198" s="11"/>
      <c r="U198" s="11"/>
    </row>
    <row r="199" ht="15.75" customHeight="1">
      <c r="R199" s="11"/>
      <c r="U199" s="11"/>
    </row>
    <row r="200" ht="15.75" customHeight="1">
      <c r="R200" s="11"/>
      <c r="U200" s="11"/>
    </row>
    <row r="201" ht="15.75" customHeight="1">
      <c r="R201" s="11"/>
      <c r="U201" s="11"/>
    </row>
    <row r="202" ht="15.75" customHeight="1">
      <c r="R202" s="11"/>
      <c r="U202" s="11"/>
    </row>
    <row r="203" ht="15.75" customHeight="1">
      <c r="R203" s="11"/>
      <c r="U203" s="11"/>
    </row>
    <row r="204" ht="15.75" customHeight="1">
      <c r="R204" s="11"/>
      <c r="U204" s="11"/>
    </row>
    <row r="205" ht="15.75" customHeight="1">
      <c r="R205" s="11"/>
      <c r="U205" s="11"/>
    </row>
    <row r="206" ht="15.75" customHeight="1">
      <c r="R206" s="11"/>
      <c r="U206" s="11"/>
    </row>
    <row r="207" ht="15.75" customHeight="1">
      <c r="R207" s="11"/>
      <c r="U207" s="11"/>
    </row>
    <row r="208" ht="15.75" customHeight="1">
      <c r="R208" s="11"/>
      <c r="U208" s="11"/>
    </row>
    <row r="209" ht="15.75" customHeight="1">
      <c r="R209" s="11"/>
      <c r="U209" s="11"/>
    </row>
    <row r="210" ht="15.75" customHeight="1">
      <c r="R210" s="11"/>
      <c r="U210" s="11"/>
    </row>
    <row r="211" ht="15.75" customHeight="1">
      <c r="R211" s="11"/>
      <c r="U211" s="11"/>
    </row>
    <row r="212" ht="15.75" customHeight="1">
      <c r="R212" s="11"/>
      <c r="U212" s="11"/>
    </row>
    <row r="213" ht="15.75" customHeight="1">
      <c r="R213" s="11"/>
      <c r="U213" s="11"/>
    </row>
    <row r="214" ht="15.75" customHeight="1">
      <c r="R214" s="11"/>
      <c r="U214" s="11"/>
    </row>
    <row r="215" ht="15.75" customHeight="1">
      <c r="R215" s="11"/>
      <c r="U215" s="11"/>
    </row>
    <row r="216" ht="15.75" customHeight="1">
      <c r="R216" s="11"/>
      <c r="U216" s="11"/>
    </row>
    <row r="217" ht="15.75" customHeight="1">
      <c r="R217" s="11"/>
      <c r="U217" s="11"/>
    </row>
    <row r="218" ht="15.75" customHeight="1">
      <c r="R218" s="11"/>
      <c r="U218" s="11"/>
    </row>
    <row r="219" ht="15.75" customHeight="1">
      <c r="R219" s="11"/>
      <c r="U219" s="11"/>
    </row>
    <row r="220" ht="15.75" customHeight="1">
      <c r="R220" s="11"/>
      <c r="U220" s="11"/>
    </row>
    <row r="221" ht="15.75" customHeight="1">
      <c r="R221" s="11"/>
      <c r="U221" s="11"/>
    </row>
    <row r="222" ht="15.75" customHeight="1">
      <c r="R222" s="11"/>
      <c r="U222" s="11"/>
    </row>
    <row r="223" ht="15.75" customHeight="1">
      <c r="R223" s="11"/>
      <c r="U223" s="11"/>
    </row>
    <row r="224" ht="15.75" customHeight="1">
      <c r="R224" s="11"/>
      <c r="U224" s="11"/>
    </row>
    <row r="225" ht="15.75" customHeight="1">
      <c r="R225" s="11"/>
      <c r="U225" s="11"/>
    </row>
    <row r="226" ht="15.75" customHeight="1">
      <c r="R226" s="11"/>
      <c r="U226" s="11"/>
    </row>
    <row r="227" ht="15.75" customHeight="1">
      <c r="R227" s="11"/>
      <c r="U227" s="11"/>
    </row>
    <row r="228" ht="15.75" customHeight="1">
      <c r="R228" s="11"/>
      <c r="U228" s="11"/>
    </row>
    <row r="229" ht="15.75" customHeight="1">
      <c r="R229" s="11"/>
      <c r="U229" s="11"/>
    </row>
    <row r="230" ht="15.75" customHeight="1">
      <c r="R230" s="11"/>
      <c r="U230" s="11"/>
    </row>
    <row r="231" ht="15.75" customHeight="1">
      <c r="R231" s="11"/>
      <c r="U231" s="11"/>
    </row>
    <row r="232" ht="15.75" customHeight="1">
      <c r="R232" s="11"/>
      <c r="U232" s="11"/>
    </row>
    <row r="233" ht="15.75" customHeight="1">
      <c r="R233" s="11"/>
      <c r="U233" s="11"/>
    </row>
    <row r="234" ht="15.75" customHeight="1">
      <c r="R234" s="11"/>
      <c r="U234" s="11"/>
    </row>
    <row r="235" ht="15.75" customHeight="1">
      <c r="R235" s="11"/>
      <c r="U235" s="11"/>
    </row>
    <row r="236" ht="15.75" customHeight="1">
      <c r="R236" s="11"/>
      <c r="U236" s="11"/>
    </row>
    <row r="237" ht="15.75" customHeight="1">
      <c r="R237" s="11"/>
      <c r="U237" s="11"/>
    </row>
    <row r="238" ht="15.75" customHeight="1">
      <c r="R238" s="11"/>
      <c r="U238" s="11"/>
    </row>
    <row r="239" ht="15.75" customHeight="1">
      <c r="R239" s="11"/>
      <c r="U239" s="11"/>
    </row>
    <row r="240" ht="15.75" customHeight="1">
      <c r="R240" s="11"/>
      <c r="U240" s="11"/>
    </row>
    <row r="241" ht="15.75" customHeight="1">
      <c r="R241" s="11"/>
      <c r="U241" s="11"/>
    </row>
    <row r="242" ht="15.75" customHeight="1">
      <c r="R242" s="11"/>
      <c r="U242" s="11"/>
    </row>
    <row r="243" ht="15.75" customHeight="1">
      <c r="R243" s="11"/>
      <c r="U243" s="11"/>
    </row>
    <row r="244" ht="15.75" customHeight="1">
      <c r="R244" s="11"/>
      <c r="U244" s="11"/>
    </row>
    <row r="245" ht="15.75" customHeight="1">
      <c r="R245" s="11"/>
      <c r="U245" s="11"/>
    </row>
    <row r="246" ht="15.75" customHeight="1">
      <c r="R246" s="11"/>
      <c r="U246" s="11"/>
    </row>
    <row r="247" ht="15.75" customHeight="1">
      <c r="R247" s="11"/>
      <c r="U247" s="11"/>
    </row>
    <row r="248" ht="15.75" customHeight="1">
      <c r="R248" s="11"/>
      <c r="U248" s="11"/>
    </row>
    <row r="249" ht="15.75" customHeight="1">
      <c r="R249" s="11"/>
      <c r="U249" s="11"/>
    </row>
    <row r="250" ht="15.75" customHeight="1">
      <c r="R250" s="11"/>
      <c r="U250" s="11"/>
    </row>
    <row r="251" ht="15.75" customHeight="1">
      <c r="R251" s="11"/>
      <c r="U251" s="11"/>
    </row>
    <row r="252" ht="15.75" customHeight="1">
      <c r="R252" s="11"/>
      <c r="U252" s="11"/>
    </row>
    <row r="253" ht="15.75" customHeight="1">
      <c r="R253" s="11"/>
      <c r="U253" s="11"/>
    </row>
    <row r="254" ht="15.75" customHeight="1">
      <c r="R254" s="11"/>
      <c r="U254" s="11"/>
    </row>
    <row r="255" ht="15.75" customHeight="1">
      <c r="R255" s="11"/>
      <c r="U255" s="11"/>
    </row>
    <row r="256" ht="15.75" customHeight="1">
      <c r="R256" s="11"/>
      <c r="U256" s="11"/>
    </row>
    <row r="257" ht="15.75" customHeight="1">
      <c r="R257" s="11"/>
      <c r="U257" s="11"/>
    </row>
    <row r="258" ht="15.75" customHeight="1">
      <c r="R258" s="11"/>
      <c r="U258" s="11"/>
    </row>
    <row r="259" ht="15.75" customHeight="1">
      <c r="R259" s="11"/>
      <c r="U259" s="11"/>
    </row>
    <row r="260" ht="15.75" customHeight="1">
      <c r="R260" s="11"/>
      <c r="U260" s="11"/>
    </row>
    <row r="261" ht="15.75" customHeight="1">
      <c r="R261" s="11"/>
      <c r="U261" s="11"/>
    </row>
    <row r="262" ht="15.75" customHeight="1">
      <c r="R262" s="11"/>
      <c r="U262" s="11"/>
    </row>
    <row r="263" ht="15.75" customHeight="1">
      <c r="R263" s="11"/>
      <c r="U263" s="11"/>
    </row>
    <row r="264" ht="15.75" customHeight="1">
      <c r="R264" s="11"/>
      <c r="U264" s="11"/>
    </row>
    <row r="265" ht="15.75" customHeight="1">
      <c r="R265" s="11"/>
      <c r="U265" s="11"/>
    </row>
    <row r="266" ht="15.75" customHeight="1">
      <c r="R266" s="11"/>
      <c r="U266" s="11"/>
    </row>
    <row r="267" ht="15.75" customHeight="1">
      <c r="R267" s="11"/>
      <c r="U267" s="11"/>
    </row>
    <row r="268" ht="15.75" customHeight="1">
      <c r="R268" s="11"/>
      <c r="U268" s="11"/>
    </row>
    <row r="269" ht="15.75" customHeight="1">
      <c r="R269" s="11"/>
      <c r="U269" s="11"/>
    </row>
    <row r="270" ht="15.75" customHeight="1">
      <c r="R270" s="11"/>
      <c r="U270" s="11"/>
    </row>
    <row r="271" ht="15.75" customHeight="1">
      <c r="R271" s="11"/>
      <c r="U271" s="11"/>
    </row>
    <row r="272" ht="15.75" customHeight="1">
      <c r="R272" s="11"/>
      <c r="U272" s="11"/>
    </row>
    <row r="273" ht="15.75" customHeight="1">
      <c r="R273" s="11"/>
      <c r="U273" s="11"/>
    </row>
    <row r="274" ht="15.75" customHeight="1">
      <c r="R274" s="11"/>
      <c r="U274" s="11"/>
    </row>
    <row r="275" ht="15.75" customHeight="1">
      <c r="R275" s="11"/>
      <c r="U275" s="11"/>
    </row>
    <row r="276" ht="15.75" customHeight="1">
      <c r="R276" s="11"/>
      <c r="U276" s="11"/>
    </row>
    <row r="277" ht="15.75" customHeight="1">
      <c r="R277" s="11"/>
      <c r="U277" s="11"/>
    </row>
    <row r="278" ht="15.75" customHeight="1">
      <c r="R278" s="11"/>
      <c r="U278" s="11"/>
    </row>
    <row r="279" ht="15.75" customHeight="1">
      <c r="R279" s="11"/>
      <c r="U279" s="11"/>
    </row>
    <row r="280" ht="15.75" customHeight="1">
      <c r="R280" s="11"/>
      <c r="U280" s="11"/>
    </row>
    <row r="281" ht="15.75" customHeight="1">
      <c r="R281" s="11"/>
      <c r="U281" s="11"/>
    </row>
    <row r="282" ht="15.75" customHeight="1">
      <c r="R282" s="11"/>
      <c r="U282" s="11"/>
    </row>
    <row r="283" ht="15.75" customHeight="1">
      <c r="R283" s="11"/>
      <c r="U283" s="11"/>
    </row>
    <row r="284" ht="15.75" customHeight="1">
      <c r="R284" s="11"/>
      <c r="U284" s="11"/>
    </row>
    <row r="285" ht="15.75" customHeight="1">
      <c r="R285" s="11"/>
      <c r="U285" s="11"/>
    </row>
    <row r="286" ht="15.75" customHeight="1">
      <c r="R286" s="11"/>
      <c r="U286" s="11"/>
    </row>
    <row r="287" ht="15.75" customHeight="1">
      <c r="R287" s="11"/>
      <c r="U287" s="11"/>
    </row>
    <row r="288" ht="15.75" customHeight="1">
      <c r="R288" s="11"/>
      <c r="U288" s="11"/>
    </row>
    <row r="289" ht="15.75" customHeight="1">
      <c r="R289" s="11"/>
      <c r="U289" s="11"/>
    </row>
    <row r="290" ht="15.75" customHeight="1">
      <c r="R290" s="11"/>
      <c r="U290" s="11"/>
    </row>
    <row r="291" ht="15.75" customHeight="1">
      <c r="R291" s="11"/>
      <c r="U291" s="11"/>
    </row>
    <row r="292" ht="15.75" customHeight="1">
      <c r="R292" s="11"/>
      <c r="U292" s="11"/>
    </row>
    <row r="293" ht="15.75" customHeight="1">
      <c r="R293" s="11"/>
      <c r="U293" s="11"/>
    </row>
    <row r="294" ht="15.75" customHeight="1">
      <c r="R294" s="11"/>
      <c r="U294" s="11"/>
    </row>
    <row r="295" ht="15.75" customHeight="1">
      <c r="R295" s="11"/>
      <c r="U295" s="11"/>
    </row>
    <row r="296" ht="15.75" customHeight="1">
      <c r="R296" s="11"/>
      <c r="U296" s="11"/>
    </row>
    <row r="297" ht="15.75" customHeight="1">
      <c r="R297" s="11"/>
      <c r="U297" s="11"/>
    </row>
    <row r="298" ht="15.75" customHeight="1">
      <c r="R298" s="11"/>
      <c r="U298" s="11"/>
    </row>
    <row r="299" ht="15.75" customHeight="1">
      <c r="R299" s="11"/>
      <c r="U299" s="11"/>
    </row>
    <row r="300" ht="15.75" customHeight="1">
      <c r="R300" s="11"/>
      <c r="U300" s="11"/>
    </row>
    <row r="301" ht="15.75" customHeight="1">
      <c r="R301" s="11"/>
      <c r="U301" s="11"/>
    </row>
    <row r="302" ht="15.75" customHeight="1">
      <c r="R302" s="11"/>
      <c r="U302" s="11"/>
    </row>
    <row r="303" ht="15.75" customHeight="1">
      <c r="R303" s="11"/>
      <c r="U303" s="11"/>
    </row>
    <row r="304" ht="15.75" customHeight="1">
      <c r="R304" s="11"/>
      <c r="U304" s="11"/>
    </row>
    <row r="305" ht="15.75" customHeight="1">
      <c r="R305" s="11"/>
      <c r="U305" s="11"/>
    </row>
    <row r="306" ht="15.75" customHeight="1">
      <c r="R306" s="11"/>
      <c r="U306" s="11"/>
    </row>
    <row r="307" ht="15.75" customHeight="1">
      <c r="R307" s="11"/>
      <c r="U307" s="11"/>
    </row>
    <row r="308" ht="15.75" customHeight="1">
      <c r="R308" s="11"/>
      <c r="U308" s="11"/>
    </row>
    <row r="309" ht="15.75" customHeight="1">
      <c r="R309" s="11"/>
      <c r="U309" s="11"/>
    </row>
    <row r="310" ht="15.75" customHeight="1">
      <c r="R310" s="11"/>
      <c r="U310" s="11"/>
    </row>
    <row r="311" ht="15.75" customHeight="1">
      <c r="R311" s="11"/>
      <c r="U311" s="11"/>
    </row>
    <row r="312" ht="15.75" customHeight="1">
      <c r="R312" s="11"/>
      <c r="U312" s="11"/>
    </row>
    <row r="313" ht="15.75" customHeight="1">
      <c r="R313" s="11"/>
      <c r="U313" s="11"/>
    </row>
    <row r="314" ht="15.75" customHeight="1">
      <c r="R314" s="11"/>
      <c r="U314" s="11"/>
    </row>
    <row r="315" ht="15.75" customHeight="1">
      <c r="R315" s="11"/>
      <c r="U315" s="11"/>
    </row>
    <row r="316" ht="15.75" customHeight="1">
      <c r="R316" s="11"/>
      <c r="U316" s="11"/>
    </row>
    <row r="317" ht="15.75" customHeight="1">
      <c r="R317" s="11"/>
      <c r="U317" s="11"/>
    </row>
    <row r="318" ht="15.75" customHeight="1">
      <c r="R318" s="11"/>
      <c r="U318" s="11"/>
    </row>
    <row r="319" ht="15.75" customHeight="1">
      <c r="R319" s="11"/>
      <c r="U319" s="11"/>
    </row>
    <row r="320" ht="15.75" customHeight="1">
      <c r="R320" s="11"/>
      <c r="U320" s="11"/>
    </row>
    <row r="321" ht="15.75" customHeight="1">
      <c r="R321" s="11"/>
      <c r="U321" s="11"/>
    </row>
    <row r="322" ht="15.75" customHeight="1">
      <c r="R322" s="11"/>
      <c r="U322" s="11"/>
    </row>
    <row r="323" ht="15.75" customHeight="1">
      <c r="R323" s="11"/>
      <c r="U323" s="11"/>
    </row>
    <row r="324" ht="15.75" customHeight="1">
      <c r="R324" s="11"/>
      <c r="U324" s="11"/>
    </row>
    <row r="325" ht="15.75" customHeight="1">
      <c r="R325" s="11"/>
      <c r="U325" s="11"/>
    </row>
    <row r="326" ht="15.75" customHeight="1">
      <c r="R326" s="11"/>
      <c r="U326" s="11"/>
    </row>
    <row r="327" ht="15.75" customHeight="1">
      <c r="R327" s="11"/>
      <c r="U327" s="11"/>
    </row>
    <row r="328" ht="15.75" customHeight="1">
      <c r="R328" s="11"/>
      <c r="U328" s="11"/>
    </row>
    <row r="329" ht="15.75" customHeight="1">
      <c r="R329" s="11"/>
      <c r="U329" s="11"/>
    </row>
    <row r="330" ht="15.75" customHeight="1">
      <c r="R330" s="11"/>
      <c r="U330" s="11"/>
    </row>
    <row r="331" ht="15.75" customHeight="1">
      <c r="R331" s="11"/>
      <c r="U331" s="11"/>
    </row>
    <row r="332" ht="15.75" customHeight="1">
      <c r="R332" s="11"/>
      <c r="U332" s="11"/>
    </row>
    <row r="333" ht="15.75" customHeight="1">
      <c r="R333" s="11"/>
      <c r="U333" s="11"/>
    </row>
    <row r="334" ht="15.75" customHeight="1">
      <c r="R334" s="11"/>
      <c r="U334" s="11"/>
    </row>
    <row r="335" ht="15.75" customHeight="1">
      <c r="R335" s="11"/>
      <c r="U335" s="11"/>
    </row>
    <row r="336" ht="15.75" customHeight="1">
      <c r="R336" s="11"/>
      <c r="U336" s="11"/>
    </row>
    <row r="337" ht="15.75" customHeight="1">
      <c r="R337" s="11"/>
      <c r="U337" s="11"/>
    </row>
    <row r="338" ht="15.75" customHeight="1">
      <c r="R338" s="11"/>
      <c r="U338" s="11"/>
    </row>
    <row r="339" ht="15.75" customHeight="1">
      <c r="R339" s="11"/>
      <c r="U339" s="11"/>
    </row>
    <row r="340" ht="15.75" customHeight="1">
      <c r="R340" s="11"/>
      <c r="U340" s="11"/>
    </row>
    <row r="341" ht="15.75" customHeight="1">
      <c r="R341" s="11"/>
      <c r="U341" s="11"/>
    </row>
    <row r="342" ht="15.75" customHeight="1">
      <c r="R342" s="11"/>
      <c r="U342" s="11"/>
    </row>
    <row r="343" ht="15.75" customHeight="1">
      <c r="R343" s="11"/>
      <c r="U343" s="11"/>
    </row>
    <row r="344" ht="15.75" customHeight="1">
      <c r="R344" s="11"/>
      <c r="U344" s="11"/>
    </row>
    <row r="345" ht="15.75" customHeight="1">
      <c r="R345" s="11"/>
      <c r="U345" s="11"/>
    </row>
    <row r="346" ht="15.75" customHeight="1">
      <c r="R346" s="11"/>
      <c r="U346" s="11"/>
    </row>
    <row r="347" ht="15.75" customHeight="1">
      <c r="R347" s="11"/>
      <c r="U347" s="11"/>
    </row>
    <row r="348" ht="15.75" customHeight="1">
      <c r="R348" s="11"/>
      <c r="U348" s="11"/>
    </row>
    <row r="349" ht="15.75" customHeight="1">
      <c r="R349" s="11"/>
      <c r="U349" s="11"/>
    </row>
    <row r="350" ht="15.75" customHeight="1">
      <c r="R350" s="11"/>
      <c r="U350" s="11"/>
    </row>
    <row r="351" ht="15.75" customHeight="1">
      <c r="R351" s="11"/>
      <c r="U351" s="11"/>
    </row>
    <row r="352" ht="15.75" customHeight="1">
      <c r="R352" s="11"/>
      <c r="U352" s="11"/>
    </row>
    <row r="353" ht="15.75" customHeight="1">
      <c r="R353" s="11"/>
      <c r="U353" s="11"/>
    </row>
    <row r="354" ht="15.75" customHeight="1">
      <c r="R354" s="11"/>
      <c r="U354" s="11"/>
    </row>
    <row r="355" ht="15.75" customHeight="1">
      <c r="R355" s="11"/>
      <c r="U355" s="11"/>
    </row>
    <row r="356" ht="15.75" customHeight="1">
      <c r="R356" s="11"/>
      <c r="U356" s="11"/>
    </row>
    <row r="357" ht="15.75" customHeight="1">
      <c r="R357" s="11"/>
      <c r="U357" s="11"/>
    </row>
    <row r="358" ht="15.75" customHeight="1">
      <c r="R358" s="11"/>
      <c r="U358" s="11"/>
    </row>
    <row r="359" ht="15.75" customHeight="1">
      <c r="R359" s="11"/>
      <c r="U359" s="11"/>
    </row>
    <row r="360" ht="15.75" customHeight="1">
      <c r="R360" s="11"/>
      <c r="U360" s="11"/>
    </row>
    <row r="361" ht="15.75" customHeight="1">
      <c r="R361" s="11"/>
      <c r="U361" s="11"/>
    </row>
    <row r="362" ht="15.75" customHeight="1">
      <c r="R362" s="11"/>
      <c r="U362" s="11"/>
    </row>
    <row r="363" ht="15.75" customHeight="1">
      <c r="R363" s="11"/>
      <c r="U363" s="11"/>
    </row>
    <row r="364" ht="15.75" customHeight="1">
      <c r="R364" s="11"/>
      <c r="U364" s="11"/>
    </row>
    <row r="365" ht="15.75" customHeight="1">
      <c r="R365" s="11"/>
      <c r="U365" s="11"/>
    </row>
    <row r="366" ht="15.75" customHeight="1">
      <c r="R366" s="11"/>
      <c r="U366" s="11"/>
    </row>
    <row r="367" ht="15.75" customHeight="1">
      <c r="R367" s="11"/>
      <c r="U367" s="11"/>
    </row>
    <row r="368" ht="15.75" customHeight="1">
      <c r="R368" s="11"/>
      <c r="U368" s="11"/>
    </row>
    <row r="369" ht="15.75" customHeight="1">
      <c r="R369" s="11"/>
      <c r="U369" s="11"/>
    </row>
    <row r="370" ht="15.75" customHeight="1">
      <c r="R370" s="11"/>
      <c r="U370" s="11"/>
    </row>
    <row r="371" ht="15.75" customHeight="1">
      <c r="R371" s="11"/>
      <c r="U371" s="11"/>
    </row>
    <row r="372" ht="15.75" customHeight="1">
      <c r="R372" s="11"/>
      <c r="U372" s="11"/>
    </row>
    <row r="373" ht="15.75" customHeight="1">
      <c r="R373" s="11"/>
      <c r="U373" s="11"/>
    </row>
    <row r="374" ht="15.75" customHeight="1">
      <c r="R374" s="11"/>
      <c r="U374" s="11"/>
    </row>
    <row r="375" ht="15.75" customHeight="1">
      <c r="R375" s="11"/>
      <c r="U375" s="11"/>
    </row>
    <row r="376" ht="15.75" customHeight="1">
      <c r="R376" s="11"/>
      <c r="U376" s="11"/>
    </row>
    <row r="377" ht="15.75" customHeight="1">
      <c r="R377" s="11"/>
      <c r="U377" s="11"/>
    </row>
    <row r="378" ht="15.75" customHeight="1">
      <c r="R378" s="11"/>
      <c r="U378" s="11"/>
    </row>
    <row r="379" ht="15.75" customHeight="1">
      <c r="R379" s="11"/>
      <c r="U379" s="11"/>
    </row>
    <row r="380" ht="15.75" customHeight="1">
      <c r="R380" s="11"/>
      <c r="U380" s="11"/>
    </row>
    <row r="381" ht="15.75" customHeight="1">
      <c r="R381" s="11"/>
      <c r="U381" s="11"/>
    </row>
    <row r="382" ht="15.75" customHeight="1">
      <c r="R382" s="11"/>
      <c r="U382" s="11"/>
    </row>
    <row r="383" ht="15.75" customHeight="1">
      <c r="R383" s="11"/>
      <c r="U383" s="11"/>
    </row>
    <row r="384" ht="15.75" customHeight="1">
      <c r="R384" s="11"/>
      <c r="U384" s="11"/>
    </row>
    <row r="385" ht="15.75" customHeight="1">
      <c r="R385" s="11"/>
      <c r="U385" s="11"/>
    </row>
    <row r="386" ht="15.75" customHeight="1">
      <c r="R386" s="11"/>
      <c r="U386" s="11"/>
    </row>
    <row r="387" ht="15.75" customHeight="1">
      <c r="R387" s="11"/>
      <c r="U387" s="11"/>
    </row>
    <row r="388" ht="15.75" customHeight="1">
      <c r="R388" s="11"/>
      <c r="U388" s="11"/>
    </row>
    <row r="389" ht="15.75" customHeight="1">
      <c r="R389" s="11"/>
      <c r="U389" s="11"/>
    </row>
    <row r="390" ht="15.75" customHeight="1">
      <c r="R390" s="11"/>
      <c r="U390" s="11"/>
    </row>
    <row r="391" ht="15.75" customHeight="1">
      <c r="R391" s="11"/>
      <c r="U391" s="11"/>
    </row>
    <row r="392" ht="15.75" customHeight="1">
      <c r="R392" s="11"/>
      <c r="U392" s="11"/>
    </row>
    <row r="393" ht="15.75" customHeight="1">
      <c r="R393" s="11"/>
      <c r="U393" s="11"/>
    </row>
    <row r="394" ht="15.75" customHeight="1">
      <c r="R394" s="11"/>
      <c r="U394" s="11"/>
    </row>
    <row r="395" ht="15.75" customHeight="1">
      <c r="R395" s="11"/>
      <c r="U395" s="11"/>
    </row>
    <row r="396" ht="15.75" customHeight="1">
      <c r="R396" s="11"/>
      <c r="U396" s="11"/>
    </row>
    <row r="397" ht="15.75" customHeight="1">
      <c r="R397" s="11"/>
      <c r="U397" s="11"/>
    </row>
    <row r="398" ht="15.75" customHeight="1">
      <c r="R398" s="11"/>
      <c r="U398" s="11"/>
    </row>
    <row r="399" ht="15.75" customHeight="1">
      <c r="R399" s="11"/>
      <c r="U399" s="11"/>
    </row>
    <row r="400" ht="15.75" customHeight="1">
      <c r="R400" s="11"/>
      <c r="U400" s="11"/>
    </row>
    <row r="401" ht="15.75" customHeight="1">
      <c r="R401" s="11"/>
      <c r="U401" s="11"/>
    </row>
    <row r="402" ht="15.75" customHeight="1">
      <c r="R402" s="11"/>
      <c r="U402" s="11"/>
    </row>
    <row r="403" ht="15.75" customHeight="1">
      <c r="R403" s="11"/>
      <c r="U403" s="11"/>
    </row>
    <row r="404" ht="15.75" customHeight="1">
      <c r="R404" s="11"/>
      <c r="U404" s="11"/>
    </row>
    <row r="405" ht="15.75" customHeight="1">
      <c r="R405" s="11"/>
      <c r="U405" s="11"/>
    </row>
    <row r="406" ht="15.75" customHeight="1">
      <c r="R406" s="11"/>
      <c r="U406" s="11"/>
    </row>
    <row r="407" ht="15.75" customHeight="1">
      <c r="R407" s="11"/>
      <c r="U407" s="11"/>
    </row>
    <row r="408" ht="15.75" customHeight="1">
      <c r="R408" s="11"/>
      <c r="U408" s="11"/>
    </row>
    <row r="409" ht="15.75" customHeight="1">
      <c r="R409" s="11"/>
      <c r="U409" s="11"/>
    </row>
    <row r="410" ht="15.75" customHeight="1">
      <c r="R410" s="11"/>
      <c r="U410" s="11"/>
    </row>
    <row r="411" ht="15.75" customHeight="1">
      <c r="R411" s="11"/>
      <c r="U411" s="11"/>
    </row>
    <row r="412" ht="15.75" customHeight="1">
      <c r="R412" s="11"/>
      <c r="U412" s="11"/>
    </row>
    <row r="413" ht="15.75" customHeight="1">
      <c r="R413" s="11"/>
      <c r="U413" s="11"/>
    </row>
    <row r="414" ht="15.75" customHeight="1">
      <c r="R414" s="11"/>
      <c r="U414" s="11"/>
    </row>
    <row r="415" ht="15.75" customHeight="1">
      <c r="R415" s="11"/>
      <c r="U415" s="11"/>
    </row>
    <row r="416" ht="15.75" customHeight="1">
      <c r="R416" s="11"/>
      <c r="U416" s="11"/>
    </row>
    <row r="417" ht="15.75" customHeight="1">
      <c r="R417" s="11"/>
      <c r="U417" s="11"/>
    </row>
    <row r="418" ht="15.75" customHeight="1">
      <c r="R418" s="11"/>
      <c r="U418" s="11"/>
    </row>
    <row r="419" ht="15.75" customHeight="1">
      <c r="R419" s="11"/>
      <c r="U419" s="11"/>
    </row>
    <row r="420" ht="15.75" customHeight="1">
      <c r="R420" s="11"/>
      <c r="U420" s="11"/>
    </row>
    <row r="421" ht="15.75" customHeight="1">
      <c r="R421" s="11"/>
      <c r="U421" s="11"/>
    </row>
    <row r="422" ht="15.75" customHeight="1">
      <c r="R422" s="11"/>
      <c r="U422" s="11"/>
    </row>
    <row r="423" ht="15.75" customHeight="1">
      <c r="R423" s="11"/>
      <c r="U423" s="11"/>
    </row>
    <row r="424" ht="15.75" customHeight="1">
      <c r="R424" s="11"/>
      <c r="U424" s="11"/>
    </row>
    <row r="425" ht="15.75" customHeight="1">
      <c r="R425" s="11"/>
      <c r="U425" s="11"/>
    </row>
    <row r="426" ht="15.75" customHeight="1">
      <c r="R426" s="11"/>
      <c r="U426" s="11"/>
    </row>
    <row r="427" ht="15.75" customHeight="1">
      <c r="R427" s="11"/>
      <c r="U427" s="11"/>
    </row>
    <row r="428" ht="15.75" customHeight="1">
      <c r="R428" s="11"/>
      <c r="U428" s="11"/>
    </row>
    <row r="429" ht="15.75" customHeight="1">
      <c r="R429" s="11"/>
      <c r="U429" s="11"/>
    </row>
    <row r="430" ht="15.75" customHeight="1">
      <c r="R430" s="11"/>
      <c r="U430" s="11"/>
    </row>
    <row r="431" ht="15.75" customHeight="1">
      <c r="R431" s="11"/>
      <c r="U431" s="11"/>
    </row>
    <row r="432" ht="15.75" customHeight="1">
      <c r="R432" s="11"/>
      <c r="U432" s="11"/>
    </row>
    <row r="433" ht="15.75" customHeight="1">
      <c r="R433" s="11"/>
      <c r="U433" s="11"/>
    </row>
    <row r="434" ht="15.75" customHeight="1">
      <c r="R434" s="11"/>
      <c r="U434" s="11"/>
    </row>
    <row r="435" ht="15.75" customHeight="1">
      <c r="R435" s="11"/>
      <c r="U435" s="11"/>
    </row>
    <row r="436" ht="15.75" customHeight="1">
      <c r="R436" s="11"/>
      <c r="U436" s="11"/>
    </row>
    <row r="437" ht="15.75" customHeight="1">
      <c r="R437" s="11"/>
      <c r="U437" s="11"/>
    </row>
    <row r="438" ht="15.75" customHeight="1">
      <c r="R438" s="11"/>
      <c r="U438" s="11"/>
    </row>
    <row r="439" ht="15.75" customHeight="1">
      <c r="R439" s="11"/>
      <c r="U439" s="11"/>
    </row>
    <row r="440" ht="15.75" customHeight="1">
      <c r="R440" s="11"/>
      <c r="U440" s="11"/>
    </row>
    <row r="441" ht="15.75" customHeight="1">
      <c r="R441" s="11"/>
      <c r="U441" s="11"/>
    </row>
    <row r="442" ht="15.75" customHeight="1">
      <c r="R442" s="11"/>
      <c r="U442" s="11"/>
    </row>
    <row r="443" ht="15.75" customHeight="1">
      <c r="R443" s="11"/>
      <c r="U443" s="11"/>
    </row>
    <row r="444" ht="15.75" customHeight="1">
      <c r="R444" s="11"/>
      <c r="U444" s="11"/>
    </row>
    <row r="445" ht="15.75" customHeight="1">
      <c r="R445" s="11"/>
      <c r="U445" s="11"/>
    </row>
    <row r="446" ht="15.75" customHeight="1">
      <c r="R446" s="11"/>
      <c r="U446" s="11"/>
    </row>
    <row r="447" ht="15.75" customHeight="1">
      <c r="R447" s="11"/>
      <c r="U447" s="11"/>
    </row>
    <row r="448" ht="15.75" customHeight="1">
      <c r="R448" s="11"/>
      <c r="U448" s="11"/>
    </row>
    <row r="449" ht="15.75" customHeight="1">
      <c r="R449" s="11"/>
      <c r="U449" s="11"/>
    </row>
    <row r="450" ht="15.75" customHeight="1">
      <c r="R450" s="11"/>
      <c r="U450" s="11"/>
    </row>
    <row r="451" ht="15.75" customHeight="1">
      <c r="R451" s="11"/>
      <c r="U451" s="11"/>
    </row>
    <row r="452" ht="15.75" customHeight="1">
      <c r="R452" s="11"/>
      <c r="U452" s="11"/>
    </row>
    <row r="453" ht="15.75" customHeight="1">
      <c r="R453" s="11"/>
      <c r="U453" s="11"/>
    </row>
    <row r="454" ht="15.75" customHeight="1">
      <c r="R454" s="11"/>
      <c r="U454" s="11"/>
    </row>
    <row r="455" ht="15.75" customHeight="1">
      <c r="R455" s="11"/>
      <c r="U455" s="11"/>
    </row>
    <row r="456" ht="15.75" customHeight="1">
      <c r="R456" s="11"/>
      <c r="U456" s="11"/>
    </row>
    <row r="457" ht="15.75" customHeight="1">
      <c r="R457" s="11"/>
      <c r="U457" s="11"/>
    </row>
    <row r="458" ht="15.75" customHeight="1">
      <c r="R458" s="11"/>
      <c r="U458" s="11"/>
    </row>
    <row r="459" ht="15.75" customHeight="1">
      <c r="R459" s="11"/>
      <c r="U459" s="11"/>
    </row>
    <row r="460" ht="15.75" customHeight="1">
      <c r="R460" s="11"/>
      <c r="U460" s="11"/>
    </row>
    <row r="461" ht="15.75" customHeight="1">
      <c r="R461" s="11"/>
      <c r="U461" s="11"/>
    </row>
    <row r="462" ht="15.75" customHeight="1">
      <c r="R462" s="11"/>
      <c r="U462" s="11"/>
    </row>
    <row r="463" ht="15.75" customHeight="1">
      <c r="R463" s="11"/>
      <c r="U463" s="11"/>
    </row>
    <row r="464" ht="15.75" customHeight="1">
      <c r="R464" s="11"/>
      <c r="U464" s="11"/>
    </row>
    <row r="465" ht="15.75" customHeight="1">
      <c r="R465" s="11"/>
      <c r="U465" s="11"/>
    </row>
    <row r="466" ht="15.75" customHeight="1">
      <c r="R466" s="11"/>
      <c r="U466" s="11"/>
    </row>
    <row r="467" ht="15.75" customHeight="1">
      <c r="R467" s="11"/>
      <c r="U467" s="11"/>
    </row>
    <row r="468" ht="15.75" customHeight="1">
      <c r="R468" s="11"/>
      <c r="U468" s="11"/>
    </row>
    <row r="469" ht="15.75" customHeight="1">
      <c r="R469" s="11"/>
      <c r="U469" s="11"/>
    </row>
    <row r="470" ht="15.75" customHeight="1">
      <c r="R470" s="11"/>
      <c r="U470" s="11"/>
    </row>
    <row r="471" ht="15.75" customHeight="1">
      <c r="R471" s="11"/>
      <c r="U471" s="11"/>
    </row>
    <row r="472" ht="15.75" customHeight="1">
      <c r="R472" s="11"/>
      <c r="U472" s="11"/>
    </row>
    <row r="473" ht="15.75" customHeight="1">
      <c r="R473" s="11"/>
      <c r="U473" s="11"/>
    </row>
    <row r="474" ht="15.75" customHeight="1">
      <c r="R474" s="11"/>
      <c r="U474" s="11"/>
    </row>
    <row r="475" ht="15.75" customHeight="1">
      <c r="R475" s="11"/>
      <c r="U475" s="11"/>
    </row>
    <row r="476" ht="15.75" customHeight="1">
      <c r="R476" s="11"/>
      <c r="U476" s="11"/>
    </row>
    <row r="477" ht="15.75" customHeight="1">
      <c r="R477" s="11"/>
      <c r="U477" s="11"/>
    </row>
    <row r="478" ht="15.75" customHeight="1">
      <c r="R478" s="11"/>
      <c r="U478" s="11"/>
    </row>
    <row r="479" ht="15.75" customHeight="1">
      <c r="R479" s="11"/>
      <c r="U479" s="11"/>
    </row>
    <row r="480" ht="15.75" customHeight="1">
      <c r="R480" s="11"/>
      <c r="U480" s="11"/>
    </row>
    <row r="481" ht="15.75" customHeight="1">
      <c r="R481" s="11"/>
      <c r="U481" s="11"/>
    </row>
    <row r="482" ht="15.75" customHeight="1">
      <c r="R482" s="11"/>
      <c r="U482" s="11"/>
    </row>
    <row r="483" ht="15.75" customHeight="1">
      <c r="R483" s="11"/>
      <c r="U483" s="11"/>
    </row>
    <row r="484" ht="15.75" customHeight="1">
      <c r="R484" s="11"/>
      <c r="U484" s="11"/>
    </row>
    <row r="485" ht="15.75" customHeight="1">
      <c r="R485" s="11"/>
      <c r="U485" s="11"/>
    </row>
    <row r="486" ht="15.75" customHeight="1">
      <c r="R486" s="11"/>
      <c r="U486" s="11"/>
    </row>
    <row r="487" ht="15.75" customHeight="1">
      <c r="R487" s="11"/>
      <c r="U487" s="11"/>
    </row>
    <row r="488" ht="15.75" customHeight="1">
      <c r="R488" s="11"/>
      <c r="U488" s="11"/>
    </row>
    <row r="489" ht="15.75" customHeight="1">
      <c r="R489" s="11"/>
      <c r="U489" s="11"/>
    </row>
    <row r="490" ht="15.75" customHeight="1">
      <c r="R490" s="11"/>
      <c r="U490" s="11"/>
    </row>
    <row r="491" ht="15.75" customHeight="1">
      <c r="R491" s="11"/>
      <c r="U491" s="11"/>
    </row>
    <row r="492" ht="15.75" customHeight="1">
      <c r="R492" s="11"/>
      <c r="U492" s="11"/>
    </row>
    <row r="493" ht="15.75" customHeight="1">
      <c r="R493" s="11"/>
      <c r="U493" s="11"/>
    </row>
    <row r="494" ht="15.75" customHeight="1">
      <c r="R494" s="11"/>
      <c r="U494" s="11"/>
    </row>
    <row r="495" ht="15.75" customHeight="1">
      <c r="R495" s="11"/>
      <c r="U495" s="11"/>
    </row>
    <row r="496" ht="15.75" customHeight="1">
      <c r="R496" s="11"/>
      <c r="U496" s="11"/>
    </row>
    <row r="497" ht="15.75" customHeight="1">
      <c r="R497" s="11"/>
      <c r="U497" s="11"/>
    </row>
    <row r="498" ht="15.75" customHeight="1">
      <c r="R498" s="11"/>
      <c r="U498" s="11"/>
    </row>
    <row r="499" ht="15.75" customHeight="1">
      <c r="R499" s="11"/>
      <c r="U499" s="11"/>
    </row>
    <row r="500" ht="15.75" customHeight="1">
      <c r="R500" s="11"/>
      <c r="U500" s="11"/>
    </row>
    <row r="501" ht="15.75" customHeight="1">
      <c r="R501" s="11"/>
      <c r="U501" s="11"/>
    </row>
    <row r="502" ht="15.75" customHeight="1">
      <c r="R502" s="11"/>
      <c r="U502" s="11"/>
    </row>
    <row r="503" ht="15.75" customHeight="1">
      <c r="R503" s="11"/>
      <c r="U503" s="11"/>
    </row>
    <row r="504" ht="15.75" customHeight="1">
      <c r="R504" s="11"/>
      <c r="U504" s="11"/>
    </row>
    <row r="505" ht="15.75" customHeight="1">
      <c r="R505" s="11"/>
      <c r="U505" s="11"/>
    </row>
    <row r="506" ht="15.75" customHeight="1">
      <c r="R506" s="11"/>
      <c r="U506" s="11"/>
    </row>
    <row r="507" ht="15.75" customHeight="1">
      <c r="R507" s="11"/>
      <c r="U507" s="11"/>
    </row>
    <row r="508" ht="15.75" customHeight="1">
      <c r="R508" s="11"/>
      <c r="U508" s="11"/>
    </row>
    <row r="509" ht="15.75" customHeight="1">
      <c r="R509" s="11"/>
      <c r="U509" s="11"/>
    </row>
    <row r="510" ht="15.75" customHeight="1">
      <c r="R510" s="11"/>
      <c r="U510" s="11"/>
    </row>
    <row r="511" ht="15.75" customHeight="1">
      <c r="R511" s="11"/>
      <c r="U511" s="11"/>
    </row>
    <row r="512" ht="15.75" customHeight="1">
      <c r="R512" s="11"/>
      <c r="U512" s="11"/>
    </row>
    <row r="513" ht="15.75" customHeight="1">
      <c r="R513" s="11"/>
      <c r="U513" s="11"/>
    </row>
    <row r="514" ht="15.75" customHeight="1">
      <c r="R514" s="11"/>
      <c r="U514" s="11"/>
    </row>
    <row r="515" ht="15.75" customHeight="1">
      <c r="R515" s="11"/>
      <c r="U515" s="11"/>
    </row>
    <row r="516" ht="15.75" customHeight="1">
      <c r="R516" s="11"/>
      <c r="U516" s="11"/>
    </row>
    <row r="517" ht="15.75" customHeight="1">
      <c r="R517" s="11"/>
      <c r="U517" s="11"/>
    </row>
    <row r="518" ht="15.75" customHeight="1">
      <c r="R518" s="11"/>
      <c r="U518" s="11"/>
    </row>
    <row r="519" ht="15.75" customHeight="1">
      <c r="R519" s="11"/>
      <c r="U519" s="11"/>
    </row>
    <row r="520" ht="15.75" customHeight="1">
      <c r="R520" s="11"/>
      <c r="U520" s="11"/>
    </row>
    <row r="521" ht="15.75" customHeight="1">
      <c r="R521" s="11"/>
      <c r="U521" s="11"/>
    </row>
    <row r="522" ht="15.75" customHeight="1">
      <c r="R522" s="11"/>
      <c r="U522" s="11"/>
    </row>
    <row r="523" ht="15.75" customHeight="1">
      <c r="R523" s="11"/>
      <c r="U523" s="11"/>
    </row>
    <row r="524" ht="15.75" customHeight="1">
      <c r="R524" s="11"/>
      <c r="U524" s="11"/>
    </row>
    <row r="525" ht="15.75" customHeight="1">
      <c r="R525" s="11"/>
      <c r="U525" s="11"/>
    </row>
    <row r="526" ht="15.75" customHeight="1">
      <c r="R526" s="11"/>
      <c r="U526" s="11"/>
    </row>
    <row r="527" ht="15.75" customHeight="1">
      <c r="R527" s="11"/>
      <c r="U527" s="11"/>
    </row>
    <row r="528" ht="15.75" customHeight="1">
      <c r="R528" s="11"/>
      <c r="U528" s="11"/>
    </row>
    <row r="529" ht="15.75" customHeight="1">
      <c r="R529" s="11"/>
      <c r="U529" s="11"/>
    </row>
    <row r="530" ht="15.75" customHeight="1">
      <c r="R530" s="11"/>
      <c r="U530" s="11"/>
    </row>
    <row r="531" ht="15.75" customHeight="1">
      <c r="R531" s="11"/>
      <c r="U531" s="11"/>
    </row>
    <row r="532" ht="15.75" customHeight="1">
      <c r="R532" s="11"/>
      <c r="U532" s="11"/>
    </row>
    <row r="533" ht="15.75" customHeight="1">
      <c r="R533" s="11"/>
      <c r="U533" s="11"/>
    </row>
    <row r="534" ht="15.75" customHeight="1">
      <c r="R534" s="11"/>
      <c r="U534" s="11"/>
    </row>
    <row r="535" ht="15.75" customHeight="1">
      <c r="R535" s="11"/>
      <c r="U535" s="11"/>
    </row>
    <row r="536" ht="15.75" customHeight="1">
      <c r="R536" s="11"/>
      <c r="U536" s="11"/>
    </row>
    <row r="537" ht="15.75" customHeight="1">
      <c r="R537" s="11"/>
      <c r="U537" s="11"/>
    </row>
    <row r="538" ht="15.75" customHeight="1">
      <c r="R538" s="11"/>
      <c r="U538" s="11"/>
    </row>
    <row r="539" ht="15.75" customHeight="1">
      <c r="R539" s="11"/>
      <c r="U539" s="11"/>
    </row>
    <row r="540" ht="15.75" customHeight="1">
      <c r="R540" s="11"/>
      <c r="U540" s="11"/>
    </row>
    <row r="541" ht="15.75" customHeight="1">
      <c r="R541" s="11"/>
      <c r="U541" s="11"/>
    </row>
    <row r="542" ht="15.75" customHeight="1">
      <c r="R542" s="11"/>
      <c r="U542" s="11"/>
    </row>
    <row r="543" ht="15.75" customHeight="1">
      <c r="R543" s="11"/>
      <c r="U543" s="11"/>
    </row>
    <row r="544" ht="15.75" customHeight="1">
      <c r="R544" s="11"/>
      <c r="U544" s="11"/>
    </row>
    <row r="545" ht="15.75" customHeight="1">
      <c r="R545" s="11"/>
      <c r="U545" s="11"/>
    </row>
    <row r="546" ht="15.75" customHeight="1">
      <c r="R546" s="11"/>
      <c r="U546" s="11"/>
    </row>
    <row r="547" ht="15.75" customHeight="1">
      <c r="R547" s="11"/>
      <c r="U547" s="11"/>
    </row>
    <row r="548" ht="15.75" customHeight="1">
      <c r="R548" s="11"/>
      <c r="U548" s="11"/>
    </row>
    <row r="549" ht="15.75" customHeight="1">
      <c r="R549" s="11"/>
      <c r="U549" s="11"/>
    </row>
    <row r="550" ht="15.75" customHeight="1">
      <c r="R550" s="11"/>
      <c r="U550" s="11"/>
    </row>
    <row r="551" ht="15.75" customHeight="1">
      <c r="R551" s="11"/>
      <c r="U551" s="11"/>
    </row>
    <row r="552" ht="15.75" customHeight="1">
      <c r="R552" s="11"/>
      <c r="U552" s="11"/>
    </row>
    <row r="553" ht="15.75" customHeight="1">
      <c r="R553" s="11"/>
      <c r="U553" s="11"/>
    </row>
    <row r="554" ht="15.75" customHeight="1">
      <c r="R554" s="11"/>
      <c r="U554" s="11"/>
    </row>
    <row r="555" ht="15.75" customHeight="1">
      <c r="R555" s="11"/>
      <c r="U555" s="11"/>
    </row>
    <row r="556" ht="15.75" customHeight="1">
      <c r="R556" s="11"/>
      <c r="U556" s="11"/>
    </row>
    <row r="557" ht="15.75" customHeight="1">
      <c r="R557" s="11"/>
      <c r="U557" s="11"/>
    </row>
    <row r="558" ht="15.75" customHeight="1">
      <c r="R558" s="11"/>
      <c r="U558" s="11"/>
    </row>
    <row r="559" ht="15.75" customHeight="1">
      <c r="R559" s="11"/>
      <c r="U559" s="11"/>
    </row>
    <row r="560" ht="15.75" customHeight="1">
      <c r="R560" s="11"/>
      <c r="U560" s="11"/>
    </row>
    <row r="561" ht="15.75" customHeight="1">
      <c r="R561" s="11"/>
      <c r="U561" s="11"/>
    </row>
    <row r="562" ht="15.75" customHeight="1">
      <c r="R562" s="11"/>
      <c r="U562" s="11"/>
    </row>
    <row r="563" ht="15.75" customHeight="1">
      <c r="R563" s="11"/>
      <c r="U563" s="11"/>
    </row>
    <row r="564" ht="15.75" customHeight="1">
      <c r="R564" s="11"/>
      <c r="U564" s="11"/>
    </row>
    <row r="565" ht="15.75" customHeight="1">
      <c r="R565" s="11"/>
      <c r="U565" s="11"/>
    </row>
    <row r="566" ht="15.75" customHeight="1">
      <c r="R566" s="11"/>
      <c r="U566" s="11"/>
    </row>
    <row r="567" ht="15.75" customHeight="1">
      <c r="R567" s="11"/>
      <c r="U567" s="11"/>
    </row>
    <row r="568" ht="15.75" customHeight="1">
      <c r="R568" s="11"/>
      <c r="U568" s="11"/>
    </row>
    <row r="569" ht="15.75" customHeight="1">
      <c r="R569" s="11"/>
      <c r="U569" s="11"/>
    </row>
    <row r="570" ht="15.75" customHeight="1">
      <c r="R570" s="11"/>
      <c r="U570" s="11"/>
    </row>
    <row r="571" ht="15.75" customHeight="1">
      <c r="R571" s="11"/>
      <c r="U571" s="11"/>
    </row>
    <row r="572" ht="15.75" customHeight="1">
      <c r="R572" s="11"/>
      <c r="U572" s="11"/>
    </row>
    <row r="573" ht="15.75" customHeight="1">
      <c r="R573" s="11"/>
      <c r="U573" s="11"/>
    </row>
    <row r="574" ht="15.75" customHeight="1">
      <c r="R574" s="11"/>
      <c r="U574" s="11"/>
    </row>
    <row r="575" ht="15.75" customHeight="1">
      <c r="R575" s="11"/>
      <c r="U575" s="11"/>
    </row>
    <row r="576" ht="15.75" customHeight="1">
      <c r="R576" s="11"/>
      <c r="U576" s="11"/>
    </row>
    <row r="577" ht="15.75" customHeight="1">
      <c r="R577" s="11"/>
      <c r="U577" s="11"/>
    </row>
    <row r="578" ht="15.75" customHeight="1">
      <c r="R578" s="11"/>
      <c r="U578" s="11"/>
    </row>
    <row r="579" ht="15.75" customHeight="1">
      <c r="R579" s="11"/>
      <c r="U579" s="11"/>
    </row>
    <row r="580" ht="15.75" customHeight="1">
      <c r="R580" s="11"/>
      <c r="U580" s="11"/>
    </row>
    <row r="581" ht="15.75" customHeight="1">
      <c r="R581" s="11"/>
      <c r="U581" s="11"/>
    </row>
    <row r="582" ht="15.75" customHeight="1">
      <c r="R582" s="11"/>
      <c r="U582" s="11"/>
    </row>
    <row r="583" ht="15.75" customHeight="1">
      <c r="R583" s="11"/>
      <c r="U583" s="11"/>
    </row>
    <row r="584" ht="15.75" customHeight="1">
      <c r="R584" s="11"/>
      <c r="U584" s="11"/>
    </row>
    <row r="585" ht="15.75" customHeight="1">
      <c r="R585" s="11"/>
      <c r="U585" s="11"/>
    </row>
    <row r="586" ht="15.75" customHeight="1">
      <c r="R586" s="11"/>
      <c r="U586" s="11"/>
    </row>
    <row r="587" ht="15.75" customHeight="1">
      <c r="R587" s="11"/>
      <c r="U587" s="11"/>
    </row>
    <row r="588" ht="15.75" customHeight="1">
      <c r="R588" s="11"/>
      <c r="U588" s="11"/>
    </row>
    <row r="589" ht="15.75" customHeight="1">
      <c r="R589" s="11"/>
      <c r="U589" s="11"/>
    </row>
    <row r="590" ht="15.75" customHeight="1">
      <c r="R590" s="11"/>
      <c r="U590" s="11"/>
    </row>
    <row r="591" ht="15.75" customHeight="1">
      <c r="R591" s="11"/>
      <c r="U591" s="11"/>
    </row>
    <row r="592" ht="15.75" customHeight="1">
      <c r="R592" s="11"/>
      <c r="U592" s="11"/>
    </row>
    <row r="593" ht="15.75" customHeight="1">
      <c r="R593" s="11"/>
      <c r="U593" s="11"/>
    </row>
    <row r="594" ht="15.75" customHeight="1">
      <c r="R594" s="11"/>
      <c r="U594" s="11"/>
    </row>
    <row r="595" ht="15.75" customHeight="1">
      <c r="R595" s="11"/>
      <c r="U595" s="11"/>
    </row>
    <row r="596" ht="15.75" customHeight="1">
      <c r="R596" s="11"/>
      <c r="U596" s="11"/>
    </row>
    <row r="597" ht="15.75" customHeight="1">
      <c r="R597" s="11"/>
      <c r="U597" s="11"/>
    </row>
    <row r="598" ht="15.75" customHeight="1">
      <c r="R598" s="11"/>
      <c r="U598" s="11"/>
    </row>
    <row r="599" ht="15.75" customHeight="1">
      <c r="R599" s="11"/>
      <c r="U599" s="11"/>
    </row>
    <row r="600" ht="15.75" customHeight="1">
      <c r="R600" s="11"/>
      <c r="U600" s="11"/>
    </row>
    <row r="601" ht="15.75" customHeight="1">
      <c r="R601" s="11"/>
      <c r="U601" s="11"/>
    </row>
    <row r="602" ht="15.75" customHeight="1">
      <c r="R602" s="11"/>
      <c r="U602" s="11"/>
    </row>
    <row r="603" ht="15.75" customHeight="1">
      <c r="R603" s="11"/>
      <c r="U603" s="11"/>
    </row>
    <row r="604" ht="15.75" customHeight="1">
      <c r="R604" s="11"/>
      <c r="U604" s="11"/>
    </row>
    <row r="605" ht="15.75" customHeight="1">
      <c r="R605" s="11"/>
      <c r="U605" s="11"/>
    </row>
    <row r="606" ht="15.75" customHeight="1">
      <c r="R606" s="11"/>
      <c r="U606" s="11"/>
    </row>
    <row r="607" ht="15.75" customHeight="1">
      <c r="R607" s="11"/>
      <c r="U607" s="11"/>
    </row>
    <row r="608" ht="15.75" customHeight="1">
      <c r="R608" s="11"/>
      <c r="U608" s="11"/>
    </row>
    <row r="609" ht="15.75" customHeight="1">
      <c r="R609" s="11"/>
      <c r="U609" s="11"/>
    </row>
    <row r="610" ht="15.75" customHeight="1">
      <c r="R610" s="11"/>
      <c r="U610" s="11"/>
    </row>
    <row r="611" ht="15.75" customHeight="1">
      <c r="R611" s="11"/>
      <c r="U611" s="11"/>
    </row>
    <row r="612" ht="15.75" customHeight="1">
      <c r="R612" s="11"/>
      <c r="U612" s="11"/>
    </row>
    <row r="613" ht="15.75" customHeight="1">
      <c r="R613" s="11"/>
      <c r="U613" s="11"/>
    </row>
    <row r="614" ht="15.75" customHeight="1">
      <c r="R614" s="11"/>
      <c r="U614" s="11"/>
    </row>
    <row r="615" ht="15.75" customHeight="1">
      <c r="R615" s="11"/>
      <c r="U615" s="11"/>
    </row>
    <row r="616" ht="15.75" customHeight="1">
      <c r="R616" s="11"/>
      <c r="U616" s="11"/>
    </row>
    <row r="617" ht="15.75" customHeight="1">
      <c r="R617" s="11"/>
      <c r="U617" s="11"/>
    </row>
    <row r="618" ht="15.75" customHeight="1">
      <c r="R618" s="11"/>
      <c r="U618" s="11"/>
    </row>
    <row r="619" ht="15.75" customHeight="1">
      <c r="R619" s="11"/>
      <c r="U619" s="11"/>
    </row>
    <row r="620" ht="15.75" customHeight="1">
      <c r="R620" s="11"/>
      <c r="U620" s="11"/>
    </row>
    <row r="621" ht="15.75" customHeight="1">
      <c r="R621" s="11"/>
      <c r="U621" s="11"/>
    </row>
    <row r="622" ht="15.75" customHeight="1">
      <c r="R622" s="11"/>
      <c r="U622" s="11"/>
    </row>
    <row r="623" ht="15.75" customHeight="1">
      <c r="R623" s="11"/>
      <c r="U623" s="11"/>
    </row>
    <row r="624" ht="15.75" customHeight="1">
      <c r="R624" s="11"/>
      <c r="U624" s="11"/>
    </row>
    <row r="625" ht="15.75" customHeight="1">
      <c r="R625" s="11"/>
      <c r="U625" s="11"/>
    </row>
    <row r="626" ht="15.75" customHeight="1">
      <c r="R626" s="11"/>
      <c r="U626" s="11"/>
    </row>
    <row r="627" ht="15.75" customHeight="1">
      <c r="R627" s="11"/>
      <c r="U627" s="11"/>
    </row>
    <row r="628" ht="15.75" customHeight="1">
      <c r="R628" s="11"/>
      <c r="U628" s="11"/>
    </row>
    <row r="629" ht="15.75" customHeight="1">
      <c r="R629" s="11"/>
      <c r="U629" s="11"/>
    </row>
    <row r="630" ht="15.75" customHeight="1">
      <c r="R630" s="11"/>
      <c r="U630" s="11"/>
    </row>
    <row r="631" ht="15.75" customHeight="1">
      <c r="R631" s="11"/>
      <c r="U631" s="11"/>
    </row>
    <row r="632" ht="15.75" customHeight="1">
      <c r="R632" s="11"/>
      <c r="U632" s="11"/>
    </row>
    <row r="633" ht="15.75" customHeight="1">
      <c r="R633" s="11"/>
      <c r="U633" s="11"/>
    </row>
    <row r="634" ht="15.75" customHeight="1">
      <c r="R634" s="11"/>
      <c r="U634" s="11"/>
    </row>
    <row r="635" ht="15.75" customHeight="1">
      <c r="R635" s="11"/>
      <c r="U635" s="11"/>
    </row>
    <row r="636" ht="15.75" customHeight="1">
      <c r="R636" s="11"/>
      <c r="U636" s="11"/>
    </row>
    <row r="637" ht="15.75" customHeight="1">
      <c r="R637" s="11"/>
      <c r="U637" s="11"/>
    </row>
    <row r="638" ht="15.75" customHeight="1">
      <c r="R638" s="11"/>
      <c r="U638" s="11"/>
    </row>
    <row r="639" ht="15.75" customHeight="1">
      <c r="R639" s="11"/>
      <c r="U639" s="11"/>
    </row>
    <row r="640" ht="15.75" customHeight="1">
      <c r="R640" s="11"/>
      <c r="U640" s="11"/>
    </row>
    <row r="641" ht="15.75" customHeight="1">
      <c r="R641" s="11"/>
      <c r="U641" s="11"/>
    </row>
    <row r="642" ht="15.75" customHeight="1">
      <c r="R642" s="11"/>
      <c r="U642" s="11"/>
    </row>
    <row r="643" ht="15.75" customHeight="1">
      <c r="R643" s="11"/>
      <c r="U643" s="11"/>
    </row>
    <row r="644" ht="15.75" customHeight="1">
      <c r="R644" s="11"/>
      <c r="U644" s="11"/>
    </row>
    <row r="645" ht="15.75" customHeight="1">
      <c r="R645" s="11"/>
      <c r="U645" s="11"/>
    </row>
    <row r="646" ht="15.75" customHeight="1">
      <c r="R646" s="11"/>
      <c r="U646" s="11"/>
    </row>
    <row r="647" ht="15.75" customHeight="1">
      <c r="R647" s="11"/>
      <c r="U647" s="11"/>
    </row>
    <row r="648" ht="15.75" customHeight="1">
      <c r="R648" s="11"/>
      <c r="U648" s="11"/>
    </row>
    <row r="649" ht="15.75" customHeight="1">
      <c r="R649" s="11"/>
      <c r="U649" s="11"/>
    </row>
    <row r="650" ht="15.75" customHeight="1">
      <c r="R650" s="11"/>
      <c r="U650" s="11"/>
    </row>
    <row r="651" ht="15.75" customHeight="1">
      <c r="R651" s="11"/>
      <c r="U651" s="11"/>
    </row>
    <row r="652" ht="15.75" customHeight="1">
      <c r="R652" s="11"/>
      <c r="U652" s="11"/>
    </row>
    <row r="653" ht="15.75" customHeight="1">
      <c r="R653" s="11"/>
      <c r="U653" s="11"/>
    </row>
    <row r="654" ht="15.75" customHeight="1">
      <c r="R654" s="11"/>
      <c r="U654" s="11"/>
    </row>
    <row r="655" ht="15.75" customHeight="1">
      <c r="R655" s="11"/>
      <c r="U655" s="11"/>
    </row>
    <row r="656" ht="15.75" customHeight="1">
      <c r="R656" s="11"/>
      <c r="U656" s="11"/>
    </row>
    <row r="657" ht="15.75" customHeight="1">
      <c r="R657" s="11"/>
      <c r="U657" s="11"/>
    </row>
    <row r="658" ht="15.75" customHeight="1">
      <c r="R658" s="11"/>
      <c r="U658" s="11"/>
    </row>
    <row r="659" ht="15.75" customHeight="1">
      <c r="R659" s="11"/>
      <c r="U659" s="11"/>
    </row>
    <row r="660" ht="15.75" customHeight="1">
      <c r="R660" s="11"/>
      <c r="U660" s="11"/>
    </row>
    <row r="661" ht="15.75" customHeight="1">
      <c r="R661" s="11"/>
      <c r="U661" s="11"/>
    </row>
    <row r="662" ht="15.75" customHeight="1">
      <c r="R662" s="11"/>
      <c r="U662" s="11"/>
    </row>
    <row r="663" ht="15.75" customHeight="1">
      <c r="R663" s="11"/>
      <c r="U663" s="11"/>
    </row>
    <row r="664" ht="15.75" customHeight="1">
      <c r="R664" s="11"/>
      <c r="U664" s="11"/>
    </row>
    <row r="665" ht="15.75" customHeight="1">
      <c r="R665" s="11"/>
      <c r="U665" s="11"/>
    </row>
    <row r="666" ht="15.75" customHeight="1">
      <c r="R666" s="11"/>
      <c r="U666" s="11"/>
    </row>
    <row r="667" ht="15.75" customHeight="1">
      <c r="R667" s="11"/>
      <c r="U667" s="11"/>
    </row>
    <row r="668" ht="15.75" customHeight="1">
      <c r="R668" s="11"/>
      <c r="U668" s="11"/>
    </row>
    <row r="669" ht="15.75" customHeight="1">
      <c r="R669" s="11"/>
      <c r="U669" s="11"/>
    </row>
    <row r="670" ht="15.75" customHeight="1">
      <c r="R670" s="11"/>
      <c r="U670" s="11"/>
    </row>
    <row r="671" ht="15.75" customHeight="1">
      <c r="R671" s="11"/>
      <c r="U671" s="11"/>
    </row>
    <row r="672" ht="15.75" customHeight="1">
      <c r="R672" s="11"/>
      <c r="U672" s="11"/>
    </row>
    <row r="673" ht="15.75" customHeight="1">
      <c r="R673" s="11"/>
      <c r="U673" s="11"/>
    </row>
    <row r="674" ht="15.75" customHeight="1">
      <c r="R674" s="11"/>
      <c r="U674" s="11"/>
    </row>
    <row r="675" ht="15.75" customHeight="1">
      <c r="R675" s="11"/>
      <c r="U675" s="11"/>
    </row>
    <row r="676" ht="15.75" customHeight="1">
      <c r="R676" s="11"/>
      <c r="U676" s="11"/>
    </row>
    <row r="677" ht="15.75" customHeight="1">
      <c r="R677" s="11"/>
      <c r="U677" s="11"/>
    </row>
    <row r="678" ht="15.75" customHeight="1">
      <c r="R678" s="11"/>
      <c r="U678" s="11"/>
    </row>
    <row r="679" ht="15.75" customHeight="1">
      <c r="R679" s="11"/>
      <c r="U679" s="11"/>
    </row>
    <row r="680" ht="15.75" customHeight="1">
      <c r="R680" s="11"/>
      <c r="U680" s="11"/>
    </row>
    <row r="681" ht="15.75" customHeight="1">
      <c r="R681" s="11"/>
      <c r="U681" s="11"/>
    </row>
    <row r="682" ht="15.75" customHeight="1">
      <c r="R682" s="11"/>
      <c r="U682" s="11"/>
    </row>
    <row r="683" ht="15.75" customHeight="1">
      <c r="R683" s="11"/>
      <c r="U683" s="11"/>
    </row>
    <row r="684" ht="15.75" customHeight="1">
      <c r="R684" s="11"/>
      <c r="U684" s="11"/>
    </row>
    <row r="685" ht="15.75" customHeight="1">
      <c r="R685" s="11"/>
      <c r="U685" s="11"/>
    </row>
    <row r="686" ht="15.75" customHeight="1">
      <c r="R686" s="11"/>
      <c r="U686" s="11"/>
    </row>
    <row r="687" ht="15.75" customHeight="1">
      <c r="R687" s="11"/>
      <c r="U687" s="11"/>
    </row>
    <row r="688" ht="15.75" customHeight="1">
      <c r="R688" s="11"/>
      <c r="U688" s="11"/>
    </row>
    <row r="689" ht="15.75" customHeight="1">
      <c r="R689" s="11"/>
      <c r="U689" s="11"/>
    </row>
    <row r="690" ht="15.75" customHeight="1">
      <c r="R690" s="11"/>
      <c r="U690" s="11"/>
    </row>
    <row r="691" ht="15.75" customHeight="1">
      <c r="R691" s="11"/>
      <c r="U691" s="11"/>
    </row>
    <row r="692" ht="15.75" customHeight="1">
      <c r="R692" s="11"/>
      <c r="U692" s="11"/>
    </row>
    <row r="693" ht="15.75" customHeight="1">
      <c r="R693" s="11"/>
      <c r="U693" s="11"/>
    </row>
    <row r="694" ht="15.75" customHeight="1">
      <c r="R694" s="11"/>
      <c r="U694" s="11"/>
    </row>
    <row r="695" ht="15.75" customHeight="1">
      <c r="R695" s="11"/>
      <c r="U695" s="11"/>
    </row>
    <row r="696" ht="15.75" customHeight="1">
      <c r="R696" s="11"/>
      <c r="U696" s="11"/>
    </row>
    <row r="697" ht="15.75" customHeight="1">
      <c r="R697" s="11"/>
      <c r="U697" s="11"/>
    </row>
    <row r="698" ht="15.75" customHeight="1">
      <c r="R698" s="11"/>
      <c r="U698" s="11"/>
    </row>
    <row r="699" ht="15.75" customHeight="1">
      <c r="R699" s="11"/>
      <c r="U699" s="11"/>
    </row>
    <row r="700" ht="15.75" customHeight="1">
      <c r="R700" s="11"/>
      <c r="U700" s="11"/>
    </row>
    <row r="701" ht="15.75" customHeight="1">
      <c r="R701" s="11"/>
      <c r="U701" s="11"/>
    </row>
    <row r="702" ht="15.75" customHeight="1">
      <c r="R702" s="11"/>
      <c r="U702" s="11"/>
    </row>
    <row r="703" ht="15.75" customHeight="1">
      <c r="R703" s="11"/>
      <c r="U703" s="11"/>
    </row>
    <row r="704" ht="15.75" customHeight="1">
      <c r="R704" s="11"/>
      <c r="U704" s="11"/>
    </row>
    <row r="705" ht="15.75" customHeight="1">
      <c r="R705" s="11"/>
      <c r="U705" s="11"/>
    </row>
    <row r="706" ht="15.75" customHeight="1">
      <c r="R706" s="11"/>
      <c r="U706" s="11"/>
    </row>
    <row r="707" ht="15.75" customHeight="1">
      <c r="R707" s="11"/>
      <c r="U707" s="11"/>
    </row>
    <row r="708" ht="15.75" customHeight="1">
      <c r="R708" s="11"/>
      <c r="U708" s="11"/>
    </row>
    <row r="709" ht="15.75" customHeight="1">
      <c r="R709" s="11"/>
      <c r="U709" s="11"/>
    </row>
    <row r="710" ht="15.75" customHeight="1">
      <c r="R710" s="11"/>
      <c r="U710" s="11"/>
    </row>
    <row r="711" ht="15.75" customHeight="1">
      <c r="R711" s="11"/>
      <c r="U711" s="11"/>
    </row>
    <row r="712" ht="15.75" customHeight="1">
      <c r="R712" s="11"/>
      <c r="U712" s="11"/>
    </row>
    <row r="713" ht="15.75" customHeight="1">
      <c r="R713" s="11"/>
      <c r="U713" s="11"/>
    </row>
    <row r="714" ht="15.75" customHeight="1">
      <c r="R714" s="11"/>
      <c r="U714" s="11"/>
    </row>
    <row r="715" ht="15.75" customHeight="1">
      <c r="R715" s="11"/>
      <c r="U715" s="11"/>
    </row>
    <row r="716" ht="15.75" customHeight="1">
      <c r="R716" s="11"/>
      <c r="U716" s="11"/>
    </row>
    <row r="717" ht="15.75" customHeight="1">
      <c r="R717" s="11"/>
      <c r="U717" s="11"/>
    </row>
    <row r="718" ht="15.75" customHeight="1">
      <c r="R718" s="11"/>
      <c r="U718" s="11"/>
    </row>
    <row r="719" ht="15.75" customHeight="1">
      <c r="R719" s="11"/>
      <c r="U719" s="11"/>
    </row>
    <row r="720" ht="15.75" customHeight="1">
      <c r="R720" s="11"/>
      <c r="U720" s="11"/>
    </row>
    <row r="721" ht="15.75" customHeight="1">
      <c r="R721" s="11"/>
      <c r="U721" s="11"/>
    </row>
    <row r="722" ht="15.75" customHeight="1">
      <c r="R722" s="11"/>
      <c r="U722" s="11"/>
    </row>
    <row r="723" ht="15.75" customHeight="1">
      <c r="R723" s="11"/>
      <c r="U723" s="11"/>
    </row>
    <row r="724" ht="15.75" customHeight="1">
      <c r="R724" s="11"/>
      <c r="U724" s="11"/>
    </row>
    <row r="725" ht="15.75" customHeight="1">
      <c r="R725" s="11"/>
      <c r="U725" s="11"/>
    </row>
    <row r="726" ht="15.75" customHeight="1">
      <c r="R726" s="11"/>
      <c r="U726" s="11"/>
    </row>
    <row r="727" ht="15.75" customHeight="1">
      <c r="R727" s="11"/>
      <c r="U727" s="11"/>
    </row>
    <row r="728" ht="15.75" customHeight="1">
      <c r="R728" s="11"/>
      <c r="U728" s="11"/>
    </row>
    <row r="729" ht="15.75" customHeight="1">
      <c r="R729" s="11"/>
      <c r="U729" s="11"/>
    </row>
    <row r="730" ht="15.75" customHeight="1">
      <c r="R730" s="11"/>
      <c r="U730" s="11"/>
    </row>
    <row r="731" ht="15.75" customHeight="1">
      <c r="R731" s="11"/>
      <c r="U731" s="11"/>
    </row>
    <row r="732" ht="15.75" customHeight="1">
      <c r="R732" s="11"/>
      <c r="U732" s="11"/>
    </row>
    <row r="733" ht="15.75" customHeight="1">
      <c r="R733" s="11"/>
      <c r="U733" s="11"/>
    </row>
    <row r="734" ht="15.75" customHeight="1">
      <c r="R734" s="11"/>
      <c r="U734" s="11"/>
    </row>
    <row r="735" ht="15.75" customHeight="1">
      <c r="R735" s="11"/>
      <c r="U735" s="11"/>
    </row>
    <row r="736" ht="15.75" customHeight="1">
      <c r="R736" s="11"/>
      <c r="U736" s="11"/>
    </row>
    <row r="737" ht="15.75" customHeight="1">
      <c r="R737" s="11"/>
      <c r="U737" s="11"/>
    </row>
    <row r="738" ht="15.75" customHeight="1">
      <c r="R738" s="11"/>
      <c r="U738" s="11"/>
    </row>
    <row r="739" ht="15.75" customHeight="1">
      <c r="R739" s="11"/>
      <c r="U739" s="11"/>
    </row>
    <row r="740" ht="15.75" customHeight="1">
      <c r="R740" s="11"/>
      <c r="U740" s="11"/>
    </row>
    <row r="741" ht="15.75" customHeight="1">
      <c r="R741" s="11"/>
      <c r="U741" s="11"/>
    </row>
    <row r="742" ht="15.75" customHeight="1">
      <c r="R742" s="11"/>
      <c r="U742" s="11"/>
    </row>
    <row r="743" ht="15.75" customHeight="1">
      <c r="R743" s="11"/>
      <c r="U743" s="11"/>
    </row>
    <row r="744" ht="15.75" customHeight="1">
      <c r="R744" s="11"/>
      <c r="U744" s="11"/>
    </row>
    <row r="745" ht="15.75" customHeight="1">
      <c r="R745" s="11"/>
      <c r="U745" s="11"/>
    </row>
    <row r="746" ht="15.75" customHeight="1">
      <c r="R746" s="11"/>
      <c r="U746" s="11"/>
    </row>
    <row r="747" ht="15.75" customHeight="1">
      <c r="R747" s="11"/>
      <c r="U747" s="11"/>
    </row>
    <row r="748" ht="15.75" customHeight="1">
      <c r="R748" s="11"/>
      <c r="U748" s="11"/>
    </row>
    <row r="749" ht="15.75" customHeight="1">
      <c r="R749" s="11"/>
      <c r="U749" s="11"/>
    </row>
    <row r="750" ht="15.75" customHeight="1">
      <c r="R750" s="11"/>
      <c r="U750" s="11"/>
    </row>
    <row r="751" ht="15.75" customHeight="1">
      <c r="R751" s="11"/>
      <c r="U751" s="11"/>
    </row>
    <row r="752" ht="15.75" customHeight="1">
      <c r="R752" s="11"/>
      <c r="U752" s="11"/>
    </row>
    <row r="753" ht="15.75" customHeight="1">
      <c r="R753" s="11"/>
      <c r="U753" s="11"/>
    </row>
    <row r="754" ht="15.75" customHeight="1">
      <c r="R754" s="11"/>
      <c r="U754" s="11"/>
    </row>
    <row r="755" ht="15.75" customHeight="1">
      <c r="R755" s="11"/>
      <c r="U755" s="11"/>
    </row>
    <row r="756" ht="15.75" customHeight="1">
      <c r="R756" s="11"/>
      <c r="U756" s="11"/>
    </row>
    <row r="757" ht="15.75" customHeight="1">
      <c r="R757" s="11"/>
      <c r="U757" s="11"/>
    </row>
    <row r="758" ht="15.75" customHeight="1">
      <c r="R758" s="11"/>
      <c r="U758" s="11"/>
    </row>
    <row r="759" ht="15.75" customHeight="1">
      <c r="R759" s="11"/>
      <c r="U759" s="11"/>
    </row>
    <row r="760" ht="15.75" customHeight="1">
      <c r="R760" s="11"/>
      <c r="U760" s="11"/>
    </row>
    <row r="761" ht="15.75" customHeight="1">
      <c r="R761" s="11"/>
      <c r="U761" s="11"/>
    </row>
    <row r="762" ht="15.75" customHeight="1">
      <c r="R762" s="11"/>
      <c r="U762" s="11"/>
    </row>
    <row r="763" ht="15.75" customHeight="1">
      <c r="R763" s="11"/>
      <c r="U763" s="11"/>
    </row>
    <row r="764" ht="15.75" customHeight="1">
      <c r="R764" s="11"/>
      <c r="U764" s="11"/>
    </row>
    <row r="765" ht="15.75" customHeight="1">
      <c r="R765" s="11"/>
      <c r="U765" s="11"/>
    </row>
    <row r="766" ht="15.75" customHeight="1">
      <c r="R766" s="11"/>
      <c r="U766" s="11"/>
    </row>
    <row r="767" ht="15.75" customHeight="1">
      <c r="R767" s="11"/>
      <c r="U767" s="11"/>
    </row>
    <row r="768" ht="15.75" customHeight="1">
      <c r="R768" s="11"/>
      <c r="U768" s="11"/>
    </row>
    <row r="769" ht="15.75" customHeight="1">
      <c r="R769" s="11"/>
      <c r="U769" s="11"/>
    </row>
    <row r="770" ht="15.75" customHeight="1">
      <c r="R770" s="11"/>
      <c r="U770" s="11"/>
    </row>
    <row r="771" ht="15.75" customHeight="1">
      <c r="R771" s="11"/>
      <c r="U771" s="11"/>
    </row>
    <row r="772" ht="15.75" customHeight="1">
      <c r="R772" s="11"/>
      <c r="U772" s="11"/>
    </row>
    <row r="773" ht="15.75" customHeight="1">
      <c r="R773" s="11"/>
      <c r="U773" s="11"/>
    </row>
    <row r="774" ht="15.75" customHeight="1">
      <c r="R774" s="11"/>
      <c r="U774" s="11"/>
    </row>
    <row r="775" ht="15.75" customHeight="1">
      <c r="R775" s="11"/>
      <c r="U775" s="11"/>
    </row>
    <row r="776" ht="15.75" customHeight="1">
      <c r="R776" s="11"/>
      <c r="U776" s="11"/>
    </row>
    <row r="777" ht="15.75" customHeight="1">
      <c r="R777" s="11"/>
      <c r="U777" s="11"/>
    </row>
    <row r="778" ht="15.75" customHeight="1">
      <c r="R778" s="11"/>
      <c r="U778" s="11"/>
    </row>
    <row r="779" ht="15.75" customHeight="1">
      <c r="R779" s="11"/>
      <c r="U779" s="11"/>
    </row>
    <row r="780" ht="15.75" customHeight="1">
      <c r="R780" s="11"/>
      <c r="U780" s="11"/>
    </row>
    <row r="781" ht="15.75" customHeight="1">
      <c r="R781" s="11"/>
      <c r="U781" s="11"/>
    </row>
    <row r="782" ht="15.75" customHeight="1">
      <c r="R782" s="11"/>
      <c r="U782" s="11"/>
    </row>
    <row r="783" ht="15.75" customHeight="1">
      <c r="R783" s="11"/>
      <c r="U783" s="11"/>
    </row>
    <row r="784" ht="15.75" customHeight="1">
      <c r="R784" s="11"/>
      <c r="U784" s="11"/>
    </row>
    <row r="785" ht="15.75" customHeight="1">
      <c r="R785" s="11"/>
      <c r="U785" s="11"/>
    </row>
    <row r="786" ht="15.75" customHeight="1">
      <c r="R786" s="11"/>
      <c r="U786" s="11"/>
    </row>
    <row r="787" ht="15.75" customHeight="1">
      <c r="R787" s="11"/>
      <c r="U787" s="11"/>
    </row>
    <row r="788" ht="15.75" customHeight="1">
      <c r="R788" s="11"/>
      <c r="U788" s="11"/>
    </row>
    <row r="789" ht="15.75" customHeight="1">
      <c r="R789" s="11"/>
      <c r="U789" s="11"/>
    </row>
    <row r="790" ht="15.75" customHeight="1">
      <c r="R790" s="11"/>
      <c r="U790" s="11"/>
    </row>
    <row r="791" ht="15.75" customHeight="1">
      <c r="R791" s="11"/>
      <c r="U791" s="11"/>
    </row>
    <row r="792" ht="15.75" customHeight="1">
      <c r="R792" s="11"/>
      <c r="U792" s="11"/>
    </row>
    <row r="793" ht="15.75" customHeight="1">
      <c r="R793" s="11"/>
      <c r="U793" s="11"/>
    </row>
    <row r="794" ht="15.75" customHeight="1">
      <c r="R794" s="11"/>
      <c r="U794" s="11"/>
    </row>
    <row r="795" ht="15.75" customHeight="1">
      <c r="R795" s="11"/>
      <c r="U795" s="11"/>
    </row>
    <row r="796" ht="15.75" customHeight="1">
      <c r="R796" s="11"/>
      <c r="U796" s="11"/>
    </row>
    <row r="797" ht="15.75" customHeight="1">
      <c r="R797" s="11"/>
      <c r="U797" s="11"/>
    </row>
    <row r="798" ht="15.75" customHeight="1">
      <c r="R798" s="11"/>
      <c r="U798" s="11"/>
    </row>
    <row r="799" ht="15.75" customHeight="1">
      <c r="R799" s="11"/>
      <c r="U799" s="11"/>
    </row>
    <row r="800" ht="15.75" customHeight="1">
      <c r="R800" s="11"/>
      <c r="U800" s="11"/>
    </row>
    <row r="801" ht="15.75" customHeight="1">
      <c r="R801" s="11"/>
      <c r="U801" s="11"/>
    </row>
    <row r="802" ht="15.75" customHeight="1">
      <c r="R802" s="11"/>
      <c r="U802" s="11"/>
    </row>
    <row r="803" ht="15.75" customHeight="1">
      <c r="R803" s="11"/>
      <c r="U803" s="11"/>
    </row>
    <row r="804" ht="15.75" customHeight="1">
      <c r="R804" s="11"/>
      <c r="U804" s="11"/>
    </row>
    <row r="805" ht="15.75" customHeight="1">
      <c r="R805" s="11"/>
      <c r="U805" s="11"/>
    </row>
    <row r="806" ht="15.75" customHeight="1">
      <c r="R806" s="11"/>
      <c r="U806" s="11"/>
    </row>
    <row r="807" ht="15.75" customHeight="1">
      <c r="R807" s="11"/>
      <c r="U807" s="11"/>
    </row>
    <row r="808" ht="15.75" customHeight="1">
      <c r="R808" s="11"/>
      <c r="U808" s="11"/>
    </row>
    <row r="809" ht="15.75" customHeight="1">
      <c r="R809" s="11"/>
      <c r="U809" s="11"/>
    </row>
    <row r="810" ht="15.75" customHeight="1">
      <c r="R810" s="11"/>
      <c r="U810" s="11"/>
    </row>
    <row r="811" ht="15.75" customHeight="1">
      <c r="R811" s="11"/>
      <c r="U811" s="11"/>
    </row>
    <row r="812" ht="15.75" customHeight="1">
      <c r="R812" s="11"/>
      <c r="U812" s="11"/>
    </row>
    <row r="813" ht="15.75" customHeight="1">
      <c r="R813" s="11"/>
      <c r="U813" s="11"/>
    </row>
    <row r="814" ht="15.75" customHeight="1">
      <c r="R814" s="11"/>
      <c r="U814" s="11"/>
    </row>
    <row r="815" ht="15.75" customHeight="1">
      <c r="R815" s="11"/>
      <c r="U815" s="11"/>
    </row>
    <row r="816" ht="15.75" customHeight="1">
      <c r="R816" s="11"/>
      <c r="U816" s="11"/>
    </row>
    <row r="817" ht="15.75" customHeight="1">
      <c r="R817" s="11"/>
      <c r="U817" s="11"/>
    </row>
    <row r="818" ht="15.75" customHeight="1">
      <c r="R818" s="11"/>
      <c r="U818" s="11"/>
    </row>
    <row r="819" ht="15.75" customHeight="1">
      <c r="R819" s="11"/>
      <c r="U819" s="11"/>
    </row>
    <row r="820" ht="15.75" customHeight="1">
      <c r="R820" s="11"/>
      <c r="U820" s="11"/>
    </row>
    <row r="821" ht="15.75" customHeight="1">
      <c r="R821" s="11"/>
      <c r="U821" s="11"/>
    </row>
    <row r="822" ht="15.75" customHeight="1">
      <c r="R822" s="11"/>
      <c r="U822" s="11"/>
    </row>
    <row r="823" ht="15.75" customHeight="1">
      <c r="R823" s="11"/>
      <c r="U823" s="11"/>
    </row>
    <row r="824" ht="15.75" customHeight="1">
      <c r="R824" s="11"/>
      <c r="U824" s="11"/>
    </row>
    <row r="825" ht="15.75" customHeight="1">
      <c r="R825" s="11"/>
      <c r="U825" s="11"/>
    </row>
    <row r="826" ht="15.75" customHeight="1">
      <c r="R826" s="11"/>
      <c r="U826" s="11"/>
    </row>
    <row r="827" ht="15.75" customHeight="1">
      <c r="R827" s="11"/>
      <c r="U827" s="11"/>
    </row>
    <row r="828" ht="15.75" customHeight="1">
      <c r="R828" s="11"/>
      <c r="U828" s="11"/>
    </row>
    <row r="829" ht="15.75" customHeight="1">
      <c r="R829" s="11"/>
      <c r="U829" s="11"/>
    </row>
    <row r="830" ht="15.75" customHeight="1">
      <c r="R830" s="11"/>
      <c r="U830" s="11"/>
    </row>
    <row r="831" ht="15.75" customHeight="1">
      <c r="R831" s="11"/>
      <c r="U831" s="11"/>
    </row>
    <row r="832" ht="15.75" customHeight="1">
      <c r="R832" s="11"/>
      <c r="U832" s="11"/>
    </row>
    <row r="833" ht="15.75" customHeight="1">
      <c r="R833" s="11"/>
      <c r="U833" s="11"/>
    </row>
    <row r="834" ht="15.75" customHeight="1">
      <c r="R834" s="11"/>
      <c r="U834" s="11"/>
    </row>
    <row r="835" ht="15.75" customHeight="1">
      <c r="R835" s="11"/>
      <c r="U835" s="11"/>
    </row>
    <row r="836" ht="15.75" customHeight="1">
      <c r="R836" s="11"/>
      <c r="U836" s="11"/>
    </row>
    <row r="837" ht="15.75" customHeight="1">
      <c r="R837" s="11"/>
      <c r="U837" s="11"/>
    </row>
    <row r="838" ht="15.75" customHeight="1">
      <c r="R838" s="11"/>
      <c r="U838" s="11"/>
    </row>
    <row r="839" ht="15.75" customHeight="1">
      <c r="R839" s="11"/>
      <c r="U839" s="11"/>
    </row>
    <row r="840" ht="15.75" customHeight="1">
      <c r="R840" s="11"/>
      <c r="U840" s="11"/>
    </row>
    <row r="841" ht="15.75" customHeight="1">
      <c r="R841" s="11"/>
      <c r="U841" s="11"/>
    </row>
    <row r="842" ht="15.75" customHeight="1">
      <c r="R842" s="11"/>
      <c r="U842" s="11"/>
    </row>
    <row r="843" ht="15.75" customHeight="1">
      <c r="R843" s="11"/>
      <c r="U843" s="11"/>
    </row>
    <row r="844" ht="15.75" customHeight="1">
      <c r="R844" s="11"/>
      <c r="U844" s="11"/>
    </row>
    <row r="845" ht="15.75" customHeight="1">
      <c r="R845" s="11"/>
      <c r="U845" s="11"/>
    </row>
    <row r="846" ht="15.75" customHeight="1">
      <c r="R846" s="11"/>
      <c r="U846" s="11"/>
    </row>
    <row r="847" ht="15.75" customHeight="1">
      <c r="R847" s="11"/>
      <c r="U847" s="11"/>
    </row>
    <row r="848" ht="15.75" customHeight="1">
      <c r="R848" s="11"/>
      <c r="U848" s="11"/>
    </row>
    <row r="849" ht="15.75" customHeight="1">
      <c r="R849" s="11"/>
      <c r="U849" s="11"/>
    </row>
    <row r="850" ht="15.75" customHeight="1">
      <c r="R850" s="11"/>
      <c r="U850" s="11"/>
    </row>
    <row r="851" ht="15.75" customHeight="1">
      <c r="R851" s="11"/>
      <c r="U851" s="11"/>
    </row>
    <row r="852" ht="15.75" customHeight="1">
      <c r="R852" s="11"/>
      <c r="U852" s="11"/>
    </row>
    <row r="853" ht="15.75" customHeight="1">
      <c r="R853" s="11"/>
      <c r="U853" s="11"/>
    </row>
    <row r="854" ht="15.75" customHeight="1">
      <c r="R854" s="11"/>
      <c r="U854" s="11"/>
    </row>
    <row r="855" ht="15.75" customHeight="1">
      <c r="R855" s="11"/>
      <c r="U855" s="11"/>
    </row>
    <row r="856" ht="15.75" customHeight="1">
      <c r="R856" s="11"/>
      <c r="U856" s="11"/>
    </row>
    <row r="857" ht="15.75" customHeight="1">
      <c r="R857" s="11"/>
      <c r="U857" s="11"/>
    </row>
    <row r="858" ht="15.75" customHeight="1">
      <c r="R858" s="11"/>
      <c r="U858" s="11"/>
    </row>
    <row r="859" ht="15.75" customHeight="1">
      <c r="R859" s="11"/>
      <c r="U859" s="11"/>
    </row>
    <row r="860" ht="15.75" customHeight="1">
      <c r="R860" s="11"/>
      <c r="U860" s="11"/>
    </row>
    <row r="861" ht="15.75" customHeight="1">
      <c r="R861" s="11"/>
      <c r="U861" s="11"/>
    </row>
    <row r="862" ht="15.75" customHeight="1">
      <c r="R862" s="11"/>
      <c r="U862" s="11"/>
    </row>
    <row r="863" ht="15.75" customHeight="1">
      <c r="R863" s="11"/>
      <c r="U863" s="11"/>
    </row>
    <row r="864" ht="15.75" customHeight="1">
      <c r="R864" s="11"/>
      <c r="U864" s="11"/>
    </row>
    <row r="865" ht="15.75" customHeight="1">
      <c r="R865" s="11"/>
      <c r="U865" s="11"/>
    </row>
    <row r="866" ht="15.75" customHeight="1">
      <c r="R866" s="11"/>
      <c r="U866" s="11"/>
    </row>
    <row r="867" ht="15.75" customHeight="1">
      <c r="R867" s="11"/>
      <c r="U867" s="11"/>
    </row>
    <row r="868" ht="15.75" customHeight="1">
      <c r="R868" s="11"/>
      <c r="U868" s="11"/>
    </row>
    <row r="869" ht="15.75" customHeight="1">
      <c r="R869" s="11"/>
      <c r="U869" s="11"/>
    </row>
    <row r="870" ht="15.75" customHeight="1">
      <c r="R870" s="11"/>
      <c r="U870" s="11"/>
    </row>
    <row r="871" ht="15.75" customHeight="1">
      <c r="R871" s="11"/>
      <c r="U871" s="11"/>
    </row>
    <row r="872" ht="15.75" customHeight="1">
      <c r="R872" s="11"/>
      <c r="U872" s="11"/>
    </row>
    <row r="873" ht="15.75" customHeight="1">
      <c r="R873" s="11"/>
      <c r="U873" s="11"/>
    </row>
    <row r="874" ht="15.75" customHeight="1">
      <c r="R874" s="11"/>
      <c r="U874" s="11"/>
    </row>
    <row r="875" ht="15.75" customHeight="1">
      <c r="R875" s="11"/>
      <c r="U875" s="11"/>
    </row>
    <row r="876" ht="15.75" customHeight="1">
      <c r="R876" s="11"/>
      <c r="U876" s="11"/>
    </row>
    <row r="877" ht="15.75" customHeight="1">
      <c r="R877" s="11"/>
      <c r="U877" s="11"/>
    </row>
    <row r="878" ht="15.75" customHeight="1">
      <c r="R878" s="11"/>
      <c r="U878" s="11"/>
    </row>
    <row r="879" ht="15.75" customHeight="1">
      <c r="R879" s="11"/>
      <c r="U879" s="11"/>
    </row>
    <row r="880" ht="15.75" customHeight="1">
      <c r="R880" s="11"/>
      <c r="U880" s="11"/>
    </row>
    <row r="881" ht="15.75" customHeight="1">
      <c r="R881" s="11"/>
      <c r="U881" s="11"/>
    </row>
    <row r="882" ht="15.75" customHeight="1">
      <c r="R882" s="11"/>
      <c r="U882" s="11"/>
    </row>
    <row r="883" ht="15.75" customHeight="1">
      <c r="R883" s="11"/>
      <c r="U883" s="11"/>
    </row>
    <row r="884" ht="15.75" customHeight="1">
      <c r="R884" s="11"/>
      <c r="U884" s="11"/>
    </row>
    <row r="885" ht="15.75" customHeight="1">
      <c r="R885" s="11"/>
      <c r="U885" s="11"/>
    </row>
    <row r="886" ht="15.75" customHeight="1">
      <c r="R886" s="11"/>
      <c r="U886" s="11"/>
    </row>
    <row r="887" ht="15.75" customHeight="1">
      <c r="R887" s="11"/>
      <c r="U887" s="11"/>
    </row>
    <row r="888" ht="15.75" customHeight="1">
      <c r="R888" s="11"/>
      <c r="U888" s="11"/>
    </row>
    <row r="889" ht="15.75" customHeight="1">
      <c r="R889" s="11"/>
      <c r="U889" s="11"/>
    </row>
    <row r="890" ht="15.75" customHeight="1">
      <c r="R890" s="11"/>
      <c r="U890" s="11"/>
    </row>
    <row r="891" ht="15.75" customHeight="1">
      <c r="R891" s="11"/>
      <c r="U891" s="11"/>
    </row>
    <row r="892" ht="15.75" customHeight="1">
      <c r="R892" s="11"/>
      <c r="U892" s="11"/>
    </row>
    <row r="893" ht="15.75" customHeight="1">
      <c r="R893" s="11"/>
      <c r="U893" s="11"/>
    </row>
    <row r="894" ht="15.75" customHeight="1">
      <c r="R894" s="11"/>
      <c r="U894" s="11"/>
    </row>
    <row r="895" ht="15.75" customHeight="1">
      <c r="R895" s="11"/>
      <c r="U895" s="11"/>
    </row>
    <row r="896" ht="15.75" customHeight="1">
      <c r="R896" s="11"/>
      <c r="U896" s="11"/>
    </row>
    <row r="897" ht="15.75" customHeight="1">
      <c r="R897" s="11"/>
      <c r="U897" s="11"/>
    </row>
    <row r="898" ht="15.75" customHeight="1">
      <c r="R898" s="11"/>
      <c r="U898" s="11"/>
    </row>
    <row r="899" ht="15.75" customHeight="1">
      <c r="R899" s="11"/>
      <c r="U899" s="11"/>
    </row>
    <row r="900" ht="15.75" customHeight="1">
      <c r="R900" s="11"/>
      <c r="U900" s="11"/>
    </row>
    <row r="901" ht="15.75" customHeight="1">
      <c r="R901" s="11"/>
      <c r="U901" s="11"/>
    </row>
    <row r="902" ht="15.75" customHeight="1">
      <c r="R902" s="11"/>
      <c r="U902" s="11"/>
    </row>
    <row r="903" ht="15.75" customHeight="1">
      <c r="R903" s="11"/>
      <c r="U903" s="11"/>
    </row>
    <row r="904" ht="15.75" customHeight="1">
      <c r="R904" s="11"/>
      <c r="U904" s="11"/>
    </row>
    <row r="905" ht="15.75" customHeight="1">
      <c r="R905" s="11"/>
      <c r="U905" s="11"/>
    </row>
    <row r="906" ht="15.75" customHeight="1">
      <c r="R906" s="11"/>
      <c r="U906" s="11"/>
    </row>
    <row r="907" ht="15.75" customHeight="1">
      <c r="R907" s="11"/>
      <c r="U907" s="11"/>
    </row>
    <row r="908" ht="15.75" customHeight="1">
      <c r="R908" s="11"/>
      <c r="U908" s="11"/>
    </row>
    <row r="909" ht="15.75" customHeight="1">
      <c r="R909" s="11"/>
      <c r="U909" s="11"/>
    </row>
    <row r="910" ht="15.75" customHeight="1">
      <c r="R910" s="11"/>
      <c r="U910" s="11"/>
    </row>
    <row r="911" ht="15.75" customHeight="1">
      <c r="R911" s="11"/>
      <c r="U911" s="11"/>
    </row>
    <row r="912" ht="15.75" customHeight="1">
      <c r="R912" s="11"/>
      <c r="U912" s="11"/>
    </row>
    <row r="913" ht="15.75" customHeight="1">
      <c r="R913" s="11"/>
      <c r="U913" s="11"/>
    </row>
    <row r="914" ht="15.75" customHeight="1">
      <c r="R914" s="11"/>
      <c r="U914" s="11"/>
    </row>
    <row r="915" ht="15.75" customHeight="1">
      <c r="R915" s="11"/>
      <c r="U915" s="11"/>
    </row>
    <row r="916" ht="15.75" customHeight="1">
      <c r="R916" s="11"/>
      <c r="U916" s="11"/>
    </row>
    <row r="917" ht="15.75" customHeight="1">
      <c r="R917" s="11"/>
      <c r="U917" s="11"/>
    </row>
    <row r="918" ht="15.75" customHeight="1">
      <c r="R918" s="11"/>
      <c r="U918" s="11"/>
    </row>
    <row r="919" ht="15.75" customHeight="1">
      <c r="R919" s="11"/>
      <c r="U919" s="11"/>
    </row>
    <row r="920" ht="15.75" customHeight="1">
      <c r="R920" s="11"/>
      <c r="U920" s="11"/>
    </row>
    <row r="921" ht="15.75" customHeight="1">
      <c r="R921" s="11"/>
      <c r="U921" s="11"/>
    </row>
    <row r="922" ht="15.75" customHeight="1">
      <c r="R922" s="11"/>
      <c r="U922" s="11"/>
    </row>
    <row r="923" ht="15.75" customHeight="1">
      <c r="R923" s="11"/>
      <c r="U923" s="11"/>
    </row>
    <row r="924" ht="15.75" customHeight="1">
      <c r="R924" s="11"/>
      <c r="U924" s="11"/>
    </row>
    <row r="925" ht="15.75" customHeight="1">
      <c r="R925" s="11"/>
      <c r="U925" s="11"/>
    </row>
    <row r="926" ht="15.75" customHeight="1">
      <c r="R926" s="11"/>
      <c r="U926" s="11"/>
    </row>
    <row r="927" ht="15.75" customHeight="1">
      <c r="R927" s="11"/>
      <c r="U927" s="11"/>
    </row>
    <row r="928" ht="15.75" customHeight="1">
      <c r="R928" s="11"/>
      <c r="U928" s="11"/>
    </row>
    <row r="929" ht="15.75" customHeight="1">
      <c r="R929" s="11"/>
      <c r="U929" s="11"/>
    </row>
    <row r="930" ht="15.75" customHeight="1">
      <c r="R930" s="11"/>
      <c r="U930" s="11"/>
    </row>
    <row r="931" ht="15.75" customHeight="1">
      <c r="R931" s="11"/>
      <c r="U931" s="11"/>
    </row>
    <row r="932" ht="15.75" customHeight="1">
      <c r="R932" s="11"/>
      <c r="U932" s="11"/>
    </row>
    <row r="933" ht="15.75" customHeight="1">
      <c r="R933" s="11"/>
      <c r="U933" s="11"/>
    </row>
    <row r="934" ht="15.75" customHeight="1">
      <c r="R934" s="11"/>
      <c r="U934" s="11"/>
    </row>
    <row r="935" ht="15.75" customHeight="1">
      <c r="R935" s="11"/>
      <c r="U935" s="11"/>
    </row>
    <row r="936" ht="15.75" customHeight="1">
      <c r="R936" s="11"/>
      <c r="U936" s="11"/>
    </row>
    <row r="937" ht="15.75" customHeight="1">
      <c r="R937" s="11"/>
      <c r="U937" s="11"/>
    </row>
    <row r="938" ht="15.75" customHeight="1">
      <c r="R938" s="11"/>
      <c r="U938" s="11"/>
    </row>
    <row r="939" ht="15.75" customHeight="1">
      <c r="R939" s="11"/>
      <c r="U939" s="11"/>
    </row>
    <row r="940" ht="15.75" customHeight="1">
      <c r="R940" s="11"/>
      <c r="U940" s="11"/>
    </row>
    <row r="941" ht="15.75" customHeight="1">
      <c r="R941" s="11"/>
      <c r="U941" s="11"/>
    </row>
    <row r="942" ht="15.75" customHeight="1">
      <c r="R942" s="11"/>
      <c r="U942" s="11"/>
    </row>
    <row r="943" ht="15.75" customHeight="1">
      <c r="R943" s="11"/>
      <c r="U943" s="11"/>
    </row>
    <row r="944" ht="15.75" customHeight="1">
      <c r="R944" s="11"/>
      <c r="U944" s="11"/>
    </row>
    <row r="945" ht="15.75" customHeight="1">
      <c r="R945" s="11"/>
      <c r="U945" s="11"/>
    </row>
    <row r="946" ht="15.75" customHeight="1">
      <c r="R946" s="11"/>
      <c r="U946" s="11"/>
    </row>
    <row r="947" ht="15.75" customHeight="1">
      <c r="R947" s="11"/>
      <c r="U947" s="11"/>
    </row>
    <row r="948" ht="15.75" customHeight="1">
      <c r="R948" s="11"/>
      <c r="U948" s="11"/>
    </row>
    <row r="949" ht="15.75" customHeight="1">
      <c r="R949" s="11"/>
      <c r="U949" s="11"/>
    </row>
    <row r="950" ht="15.75" customHeight="1">
      <c r="R950" s="11"/>
      <c r="U950" s="11"/>
    </row>
    <row r="951" ht="15.75" customHeight="1">
      <c r="R951" s="11"/>
      <c r="U951" s="11"/>
    </row>
    <row r="952" ht="15.75" customHeight="1">
      <c r="R952" s="11"/>
      <c r="U952" s="11"/>
    </row>
    <row r="953" ht="15.75" customHeight="1">
      <c r="R953" s="11"/>
      <c r="U953" s="11"/>
    </row>
    <row r="954" ht="15.75" customHeight="1">
      <c r="R954" s="11"/>
      <c r="U954" s="11"/>
    </row>
    <row r="955" ht="15.75" customHeight="1">
      <c r="R955" s="11"/>
      <c r="U955" s="11"/>
    </row>
    <row r="956" ht="15.75" customHeight="1">
      <c r="R956" s="11"/>
      <c r="U956" s="11"/>
    </row>
    <row r="957" ht="15.75" customHeight="1">
      <c r="R957" s="11"/>
      <c r="U957" s="11"/>
    </row>
    <row r="958" ht="15.75" customHeight="1">
      <c r="R958" s="11"/>
      <c r="U958" s="11"/>
    </row>
    <row r="959" ht="15.75" customHeight="1">
      <c r="R959" s="11"/>
      <c r="U959" s="11"/>
    </row>
    <row r="960" ht="15.75" customHeight="1">
      <c r="R960" s="11"/>
      <c r="U960" s="11"/>
    </row>
    <row r="961" ht="15.75" customHeight="1">
      <c r="R961" s="11"/>
      <c r="U961" s="11"/>
    </row>
    <row r="962" ht="15.75" customHeight="1">
      <c r="R962" s="11"/>
      <c r="U962" s="11"/>
    </row>
    <row r="963" ht="15.75" customHeight="1">
      <c r="R963" s="11"/>
      <c r="U963" s="11"/>
    </row>
    <row r="964" ht="15.75" customHeight="1">
      <c r="R964" s="11"/>
      <c r="U964" s="11"/>
    </row>
    <row r="965" ht="15.75" customHeight="1">
      <c r="R965" s="11"/>
      <c r="U965" s="11"/>
    </row>
    <row r="966" ht="15.75" customHeight="1">
      <c r="R966" s="11"/>
      <c r="U966" s="11"/>
    </row>
    <row r="967" ht="15.75" customHeight="1">
      <c r="R967" s="11"/>
      <c r="U967" s="11"/>
    </row>
    <row r="968" ht="15.75" customHeight="1">
      <c r="R968" s="11"/>
      <c r="U968" s="11"/>
    </row>
    <row r="969" ht="15.75" customHeight="1">
      <c r="R969" s="11"/>
      <c r="U969" s="11"/>
    </row>
    <row r="970" ht="15.75" customHeight="1">
      <c r="R970" s="11"/>
      <c r="U970" s="11"/>
    </row>
    <row r="971" ht="15.75" customHeight="1">
      <c r="R971" s="11"/>
      <c r="U971" s="11"/>
    </row>
    <row r="972" ht="15.75" customHeight="1">
      <c r="R972" s="11"/>
      <c r="U972" s="11"/>
    </row>
    <row r="973" ht="15.75" customHeight="1">
      <c r="R973" s="11"/>
      <c r="U973" s="11"/>
    </row>
    <row r="974" ht="15.75" customHeight="1">
      <c r="R974" s="11"/>
      <c r="U974" s="11"/>
    </row>
    <row r="975" ht="15.75" customHeight="1">
      <c r="R975" s="11"/>
      <c r="U975" s="11"/>
    </row>
    <row r="976" ht="15.75" customHeight="1">
      <c r="R976" s="11"/>
      <c r="U976" s="11"/>
    </row>
    <row r="977" ht="15.75" customHeight="1">
      <c r="R977" s="11"/>
      <c r="U977" s="11"/>
    </row>
    <row r="978" ht="15.75" customHeight="1">
      <c r="R978" s="11"/>
      <c r="U978" s="11"/>
    </row>
    <row r="979" ht="15.75" customHeight="1">
      <c r="R979" s="11"/>
      <c r="U979" s="11"/>
    </row>
    <row r="980" ht="15.75" customHeight="1">
      <c r="R980" s="11"/>
      <c r="U980" s="11"/>
    </row>
    <row r="981" ht="15.75" customHeight="1">
      <c r="R981" s="11"/>
      <c r="U981" s="11"/>
    </row>
    <row r="982" ht="15.75" customHeight="1">
      <c r="R982" s="11"/>
      <c r="U982" s="11"/>
    </row>
    <row r="983" ht="15.75" customHeight="1">
      <c r="R983" s="11"/>
      <c r="U983" s="11"/>
    </row>
    <row r="984" ht="15.75" customHeight="1">
      <c r="R984" s="11"/>
      <c r="U984" s="11"/>
    </row>
    <row r="985" ht="15.75" customHeight="1">
      <c r="R985" s="11"/>
      <c r="U985" s="11"/>
    </row>
    <row r="986" ht="15.75" customHeight="1">
      <c r="R986" s="11"/>
      <c r="U986" s="11"/>
    </row>
    <row r="987" ht="15.75" customHeight="1">
      <c r="R987" s="11"/>
      <c r="U987" s="11"/>
    </row>
    <row r="988" ht="15.75" customHeight="1">
      <c r="R988" s="11"/>
      <c r="U988" s="11"/>
    </row>
    <row r="989" ht="15.75" customHeight="1">
      <c r="R989" s="11"/>
      <c r="U989" s="11"/>
    </row>
    <row r="990" ht="15.75" customHeight="1">
      <c r="R990" s="11"/>
      <c r="U990" s="11"/>
    </row>
    <row r="991" ht="15.75" customHeight="1">
      <c r="R991" s="11"/>
      <c r="U991" s="11"/>
    </row>
    <row r="992" ht="15.75" customHeight="1">
      <c r="R992" s="11"/>
      <c r="U992" s="11"/>
    </row>
    <row r="993" ht="15.75" customHeight="1">
      <c r="R993" s="11"/>
      <c r="U993" s="11"/>
    </row>
    <row r="994" ht="15.75" customHeight="1">
      <c r="R994" s="11"/>
      <c r="U994" s="11"/>
    </row>
    <row r="995" ht="15.75" customHeight="1">
      <c r="R995" s="11"/>
      <c r="U995" s="11"/>
    </row>
    <row r="996" ht="15.75" customHeight="1">
      <c r="R996" s="11"/>
      <c r="U996" s="11"/>
    </row>
    <row r="997" ht="15.75" customHeight="1">
      <c r="R997" s="11"/>
      <c r="U997" s="11"/>
    </row>
    <row r="998" ht="15.75" customHeight="1">
      <c r="R998" s="11"/>
      <c r="U998" s="11"/>
    </row>
    <row r="999" ht="15.75" customHeight="1">
      <c r="R999" s="11"/>
      <c r="U999" s="11"/>
    </row>
    <row r="1000" ht="15.75" customHeight="1">
      <c r="R1000" s="11"/>
      <c r="U1000" s="11"/>
    </row>
  </sheetData>
  <mergeCells count="6">
    <mergeCell ref="B6:F6"/>
    <mergeCell ref="H6:M6"/>
    <mergeCell ref="V6:V7"/>
    <mergeCell ref="B29:F29"/>
    <mergeCell ref="H29:M29"/>
    <mergeCell ref="V29:V30"/>
  </mergeCells>
  <conditionalFormatting sqref="V31:V42">
    <cfRule type="cellIs" dxfId="0" priority="1" operator="equal">
      <formula>"Yes"</formula>
    </cfRule>
  </conditionalFormatting>
  <conditionalFormatting sqref="V8:V19">
    <cfRule type="cellIs" dxfId="0" priority="2" operator="equal">
      <formula>"Yes"</formula>
    </cfRule>
  </conditionalFormatting>
  <conditionalFormatting sqref="AD30">
    <cfRule type="cellIs" dxfId="0" priority="3" operator="equal">
      <formula>"Yes"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8.71"/>
    <col customWidth="1" min="2" max="2" width="14.71"/>
    <col customWidth="1" min="3" max="3" width="8.71"/>
    <col customWidth="1" min="4" max="4" width="14.14"/>
    <col customWidth="1" min="5" max="5" width="10.57"/>
    <col customWidth="1" min="6" max="6" width="8.71"/>
    <col customWidth="1" min="7" max="7" width="2.71"/>
    <col customWidth="1" min="8" max="8" width="9.71"/>
    <col customWidth="1" min="9" max="9" width="8.71"/>
    <col customWidth="1" min="10" max="10" width="10.29"/>
    <col customWidth="1" min="11" max="11" width="8.71"/>
    <col customWidth="1" min="12" max="13" width="11.0"/>
    <col customWidth="1" min="14" max="14" width="2.71"/>
    <col customWidth="1" min="15" max="15" width="12.57"/>
    <col customWidth="1" min="16" max="16" width="2.71"/>
    <col customWidth="1" min="17" max="19" width="10.14"/>
    <col customWidth="1" min="20" max="20" width="2.71"/>
    <col customWidth="1" min="21" max="21" width="11.71"/>
    <col customWidth="1" min="22" max="22" width="10.43"/>
    <col customWidth="1" min="23" max="26" width="8.71"/>
  </cols>
  <sheetData>
    <row r="1">
      <c r="A1" s="22" t="s">
        <v>44</v>
      </c>
      <c r="E1" s="1" t="s">
        <v>45</v>
      </c>
    </row>
    <row r="2">
      <c r="H2" s="22"/>
      <c r="J2" s="18"/>
    </row>
    <row r="3">
      <c r="D3" s="23" t="s">
        <v>14</v>
      </c>
      <c r="E3" s="24">
        <v>2.0</v>
      </c>
      <c r="H3" s="22" t="s">
        <v>46</v>
      </c>
      <c r="J3" s="18"/>
      <c r="U3" s="23" t="s">
        <v>15</v>
      </c>
      <c r="V3" s="25">
        <v>0.1</v>
      </c>
    </row>
    <row r="4">
      <c r="D4" s="23" t="s">
        <v>16</v>
      </c>
      <c r="E4" s="26" t="s">
        <v>17</v>
      </c>
      <c r="J4" s="18"/>
      <c r="U4" s="23" t="s">
        <v>18</v>
      </c>
      <c r="V4" s="27">
        <f>(1-'UCI Pink Data'!buffer)*'UCI Pink Data'!max_EEZ*'UCI Pink Data'!gen_time</f>
        <v>270041.4</v>
      </c>
    </row>
    <row r="5">
      <c r="G5" s="31"/>
      <c r="J5" s="18"/>
    </row>
    <row r="6">
      <c r="A6" s="28"/>
      <c r="B6" s="29" t="s">
        <v>19</v>
      </c>
      <c r="C6" s="30"/>
      <c r="D6" s="30"/>
      <c r="E6" s="30"/>
      <c r="F6" s="30"/>
      <c r="G6" s="31"/>
      <c r="H6" s="29" t="s">
        <v>20</v>
      </c>
      <c r="I6" s="30"/>
      <c r="J6" s="30"/>
      <c r="K6" s="30"/>
      <c r="L6" s="30"/>
      <c r="M6" s="30"/>
      <c r="O6" s="28" t="s">
        <v>21</v>
      </c>
      <c r="P6" s="28"/>
      <c r="Q6" s="59" t="s">
        <v>22</v>
      </c>
      <c r="R6" s="32" t="s">
        <v>23</v>
      </c>
      <c r="S6" s="32"/>
      <c r="T6" s="60"/>
      <c r="U6" s="34" t="s">
        <v>47</v>
      </c>
      <c r="V6" s="34" t="s">
        <v>24</v>
      </c>
    </row>
    <row r="7">
      <c r="A7" s="35" t="s">
        <v>2</v>
      </c>
      <c r="B7" s="35" t="s">
        <v>25</v>
      </c>
      <c r="C7" s="35" t="s">
        <v>26</v>
      </c>
      <c r="D7" s="36" t="s">
        <v>27</v>
      </c>
      <c r="E7" s="36" t="s">
        <v>28</v>
      </c>
      <c r="F7" s="61" t="s">
        <v>22</v>
      </c>
      <c r="G7" s="31"/>
      <c r="H7" s="37" t="s">
        <v>29</v>
      </c>
      <c r="I7" s="38" t="s">
        <v>30</v>
      </c>
      <c r="J7" s="35" t="s">
        <v>31</v>
      </c>
      <c r="K7" s="39" t="s">
        <v>32</v>
      </c>
      <c r="L7" s="62" t="s">
        <v>33</v>
      </c>
      <c r="M7" s="63" t="s">
        <v>34</v>
      </c>
      <c r="O7" s="35" t="s">
        <v>22</v>
      </c>
      <c r="P7" s="35"/>
      <c r="Q7" s="64" t="s">
        <v>35</v>
      </c>
      <c r="R7" s="40" t="s">
        <v>25</v>
      </c>
      <c r="S7" s="62" t="s">
        <v>36</v>
      </c>
      <c r="T7" s="55"/>
      <c r="U7" s="41"/>
      <c r="V7" s="41"/>
    </row>
    <row r="8">
      <c r="A8" s="11">
        <v>1999.0</v>
      </c>
      <c r="B8" s="18">
        <v>3552.0</v>
      </c>
      <c r="C8" s="18">
        <v>9357.0</v>
      </c>
      <c r="D8" s="18">
        <v>2674.0</v>
      </c>
      <c r="E8" s="18">
        <v>593.0</v>
      </c>
      <c r="F8" s="65">
        <f t="shared" ref="F8:F32" si="1">SUM(B8:E8)</f>
        <v>16176</v>
      </c>
      <c r="G8" s="31"/>
      <c r="H8" s="66">
        <v>120.0</v>
      </c>
      <c r="I8" s="66">
        <v>172.0</v>
      </c>
      <c r="J8" s="66">
        <v>4632.0</v>
      </c>
      <c r="K8" s="66">
        <v>2966.0</v>
      </c>
      <c r="L8" s="65">
        <f t="shared" ref="L8:L30" si="2">H8+I8</f>
        <v>292</v>
      </c>
      <c r="M8" s="65">
        <f t="shared" ref="M8:M30" si="3">J8+K8</f>
        <v>7598</v>
      </c>
      <c r="O8" s="18">
        <v>2078.0</v>
      </c>
      <c r="P8" s="18"/>
      <c r="Q8" s="65">
        <f t="shared" ref="Q8:Q30" si="4">SUM(F8,L8,M8,O8)</f>
        <v>26144</v>
      </c>
      <c r="R8" s="42">
        <v>0.35374436936936937</v>
      </c>
      <c r="S8" s="65">
        <f t="shared" ref="S8:S30" si="5">ROUND(B8*R8,0)</f>
        <v>1257</v>
      </c>
      <c r="T8" s="18"/>
      <c r="U8" s="18"/>
    </row>
    <row r="9">
      <c r="A9" s="11">
        <v>2000.0</v>
      </c>
      <c r="B9" s="18">
        <v>90508.0</v>
      </c>
      <c r="C9" s="18">
        <v>23746.0</v>
      </c>
      <c r="D9" s="18">
        <v>11983.0</v>
      </c>
      <c r="E9" s="18">
        <v>20245.0</v>
      </c>
      <c r="F9" s="65">
        <f t="shared" si="1"/>
        <v>146482</v>
      </c>
      <c r="G9" s="31"/>
      <c r="H9" s="66">
        <v>407.0</v>
      </c>
      <c r="I9" s="66">
        <v>351.0</v>
      </c>
      <c r="J9" s="66">
        <v>24972.0</v>
      </c>
      <c r="K9" s="66">
        <v>15034.0</v>
      </c>
      <c r="L9" s="65">
        <f t="shared" si="2"/>
        <v>758</v>
      </c>
      <c r="M9" s="65">
        <f t="shared" si="3"/>
        <v>40006</v>
      </c>
      <c r="O9" s="18">
        <v>2482.0</v>
      </c>
      <c r="P9" s="18"/>
      <c r="Q9" s="65">
        <f t="shared" si="4"/>
        <v>189728</v>
      </c>
      <c r="R9" s="42">
        <v>0.4706158571617979</v>
      </c>
      <c r="S9" s="65">
        <f t="shared" si="5"/>
        <v>42595</v>
      </c>
      <c r="T9" s="18"/>
      <c r="U9" s="12">
        <f t="shared" ref="U9:U30" si="6">SUM(S8:S9)</f>
        <v>43852</v>
      </c>
      <c r="V9" s="13" t="str">
        <f>IF(U9&gt;'UCI Pink Data'!ACL,"Yes","No")</f>
        <v>No</v>
      </c>
    </row>
    <row r="10">
      <c r="A10" s="11">
        <v>2001.0</v>
      </c>
      <c r="B10" s="18">
        <v>31219.0</v>
      </c>
      <c r="C10" s="18">
        <v>32998.0</v>
      </c>
      <c r="D10" s="18">
        <v>3988.0</v>
      </c>
      <c r="E10" s="18">
        <v>4355.0</v>
      </c>
      <c r="F10" s="65">
        <f t="shared" si="1"/>
        <v>72560</v>
      </c>
      <c r="G10" s="31"/>
      <c r="H10" s="66">
        <v>96.0</v>
      </c>
      <c r="I10" s="66">
        <v>218.0</v>
      </c>
      <c r="J10" s="66">
        <v>5443.0</v>
      </c>
      <c r="K10" s="66">
        <v>4621.0</v>
      </c>
      <c r="L10" s="65">
        <f t="shared" si="2"/>
        <v>314</v>
      </c>
      <c r="M10" s="65">
        <f t="shared" si="3"/>
        <v>10064</v>
      </c>
      <c r="O10" s="18">
        <v>1821.0</v>
      </c>
      <c r="P10" s="18"/>
      <c r="Q10" s="65">
        <f t="shared" si="4"/>
        <v>84759</v>
      </c>
      <c r="R10" s="42">
        <v>0.46502130113072165</v>
      </c>
      <c r="S10" s="65">
        <f t="shared" si="5"/>
        <v>14518</v>
      </c>
      <c r="T10" s="18"/>
      <c r="U10" s="12">
        <f t="shared" si="6"/>
        <v>57113</v>
      </c>
      <c r="V10" s="13" t="str">
        <f>IF(U10&gt;'UCI Pink Data'!ACL,"Yes","No")</f>
        <v>No</v>
      </c>
    </row>
    <row r="11">
      <c r="A11" s="11">
        <v>2002.0</v>
      </c>
      <c r="B11" s="18">
        <v>224229.0</v>
      </c>
      <c r="C11" s="18">
        <v>214771.0</v>
      </c>
      <c r="D11" s="18">
        <v>1736.0</v>
      </c>
      <c r="E11" s="18">
        <v>6224.0</v>
      </c>
      <c r="F11" s="65">
        <f t="shared" si="1"/>
        <v>446960</v>
      </c>
      <c r="G11" s="31"/>
      <c r="H11" s="66">
        <v>85.0</v>
      </c>
      <c r="I11" s="66">
        <v>590.0</v>
      </c>
      <c r="J11" s="66">
        <v>10862.0</v>
      </c>
      <c r="K11" s="66">
        <v>23067.0</v>
      </c>
      <c r="L11" s="65">
        <f t="shared" si="2"/>
        <v>675</v>
      </c>
      <c r="M11" s="65">
        <f t="shared" si="3"/>
        <v>33929</v>
      </c>
      <c r="O11" s="18">
        <v>8470.0</v>
      </c>
      <c r="P11" s="18"/>
      <c r="Q11" s="65">
        <f t="shared" si="4"/>
        <v>490034</v>
      </c>
      <c r="R11" s="42">
        <v>0.5116945176582869</v>
      </c>
      <c r="S11" s="65">
        <f t="shared" si="5"/>
        <v>114737</v>
      </c>
      <c r="T11" s="18"/>
      <c r="U11" s="12">
        <f t="shared" si="6"/>
        <v>129255</v>
      </c>
      <c r="V11" s="13" t="str">
        <f>IF(U11&gt;'UCI Pink Data'!ACL,"Yes","No")</f>
        <v>No</v>
      </c>
    </row>
    <row r="12">
      <c r="A12" s="11">
        <v>2003.0</v>
      </c>
      <c r="B12" s="18">
        <v>30376.0</v>
      </c>
      <c r="C12" s="18">
        <v>16474.0</v>
      </c>
      <c r="D12" s="18">
        <v>375.0</v>
      </c>
      <c r="E12" s="18">
        <v>1564.0</v>
      </c>
      <c r="F12" s="65">
        <f t="shared" si="1"/>
        <v>48789</v>
      </c>
      <c r="G12" s="31"/>
      <c r="H12" s="66">
        <v>182.0</v>
      </c>
      <c r="I12" s="66">
        <v>291.0</v>
      </c>
      <c r="J12" s="66">
        <v>4045.0</v>
      </c>
      <c r="K12" s="66">
        <v>5026.0</v>
      </c>
      <c r="L12" s="65">
        <f t="shared" si="2"/>
        <v>473</v>
      </c>
      <c r="M12" s="65">
        <f t="shared" si="3"/>
        <v>9071</v>
      </c>
      <c r="O12" s="18">
        <v>2082.0</v>
      </c>
      <c r="P12" s="18"/>
      <c r="Q12" s="65">
        <f t="shared" si="4"/>
        <v>60415</v>
      </c>
      <c r="R12" s="42">
        <v>0.44191137740321307</v>
      </c>
      <c r="S12" s="65">
        <f t="shared" si="5"/>
        <v>13424</v>
      </c>
      <c r="T12" s="18"/>
      <c r="U12" s="12">
        <f t="shared" si="6"/>
        <v>128161</v>
      </c>
      <c r="V12" s="13" t="str">
        <f>IF(U12&gt;'UCI Pink Data'!ACL,"Yes","No")</f>
        <v>No</v>
      </c>
    </row>
    <row r="13">
      <c r="A13" s="11">
        <v>2004.0</v>
      </c>
      <c r="B13" s="18">
        <v>235524.0</v>
      </c>
      <c r="C13" s="18">
        <v>107838.0</v>
      </c>
      <c r="D13" s="18">
        <v>12560.0</v>
      </c>
      <c r="E13" s="18">
        <v>2017.0</v>
      </c>
      <c r="F13" s="65">
        <f t="shared" si="1"/>
        <v>357939</v>
      </c>
      <c r="G13" s="31"/>
      <c r="H13" s="66">
        <v>223.0</v>
      </c>
      <c r="I13" s="66">
        <v>495.0</v>
      </c>
      <c r="J13" s="66">
        <v>12186.0</v>
      </c>
      <c r="K13" s="66">
        <v>20031.0</v>
      </c>
      <c r="L13" s="65">
        <f t="shared" si="2"/>
        <v>718</v>
      </c>
      <c r="M13" s="65">
        <f t="shared" si="3"/>
        <v>32217</v>
      </c>
      <c r="O13" s="18">
        <v>2715.0</v>
      </c>
      <c r="P13" s="18"/>
      <c r="Q13" s="65">
        <f t="shared" si="4"/>
        <v>393589</v>
      </c>
      <c r="R13" s="42">
        <v>0.437720784293745</v>
      </c>
      <c r="S13" s="65">
        <f t="shared" si="5"/>
        <v>103094</v>
      </c>
      <c r="T13" s="18"/>
      <c r="U13" s="12">
        <f t="shared" si="6"/>
        <v>116518</v>
      </c>
      <c r="V13" s="13" t="str">
        <f>IF(U13&gt;'UCI Pink Data'!ACL,"Yes","No")</f>
        <v>No</v>
      </c>
    </row>
    <row r="14">
      <c r="A14" s="11">
        <v>2005.0</v>
      </c>
      <c r="B14" s="18">
        <v>31230.0</v>
      </c>
      <c r="C14" s="18">
        <v>13619.0</v>
      </c>
      <c r="D14" s="18">
        <v>2747.0</v>
      </c>
      <c r="E14" s="18">
        <v>823.0</v>
      </c>
      <c r="F14" s="65">
        <f t="shared" si="1"/>
        <v>48419</v>
      </c>
      <c r="G14" s="31"/>
      <c r="H14" s="66">
        <v>94.0</v>
      </c>
      <c r="I14" s="66">
        <v>1259.0</v>
      </c>
      <c r="J14" s="66">
        <v>3110.0</v>
      </c>
      <c r="K14" s="66">
        <v>7378.0</v>
      </c>
      <c r="L14" s="65">
        <f t="shared" si="2"/>
        <v>1353</v>
      </c>
      <c r="M14" s="65">
        <f t="shared" si="3"/>
        <v>10488</v>
      </c>
      <c r="O14" s="18">
        <v>2520.0</v>
      </c>
      <c r="P14" s="18"/>
      <c r="Q14" s="65">
        <f t="shared" si="4"/>
        <v>62780</v>
      </c>
      <c r="R14" s="42">
        <v>0.5128402177393532</v>
      </c>
      <c r="S14" s="65">
        <f t="shared" si="5"/>
        <v>16016</v>
      </c>
      <c r="T14" s="18"/>
      <c r="U14" s="12">
        <f t="shared" si="6"/>
        <v>119110</v>
      </c>
      <c r="V14" s="13" t="str">
        <f>IF(U14&gt;'UCI Pink Data'!ACL,"Yes","No")</f>
        <v>No</v>
      </c>
    </row>
    <row r="15">
      <c r="A15" s="11">
        <v>2006.0</v>
      </c>
      <c r="B15" s="18">
        <v>212808.0</v>
      </c>
      <c r="C15" s="18">
        <v>184990.0</v>
      </c>
      <c r="D15" s="18">
        <v>4684.0</v>
      </c>
      <c r="E15" s="18">
        <v>1629.0</v>
      </c>
      <c r="F15" s="65">
        <f t="shared" si="1"/>
        <v>404111</v>
      </c>
      <c r="G15" s="31"/>
      <c r="H15" s="66">
        <v>267.0</v>
      </c>
      <c r="I15" s="66">
        <v>329.0</v>
      </c>
      <c r="J15" s="66">
        <v>12793.0</v>
      </c>
      <c r="K15" s="66">
        <v>12489.0</v>
      </c>
      <c r="L15" s="65">
        <f t="shared" si="2"/>
        <v>596</v>
      </c>
      <c r="M15" s="65">
        <f t="shared" si="3"/>
        <v>25282</v>
      </c>
      <c r="O15" s="18">
        <v>12434.0</v>
      </c>
      <c r="P15" s="18"/>
      <c r="Q15" s="65">
        <f t="shared" si="4"/>
        <v>442423</v>
      </c>
      <c r="R15" s="42">
        <v>0.42580988496673056</v>
      </c>
      <c r="S15" s="65">
        <f t="shared" si="5"/>
        <v>90616</v>
      </c>
      <c r="T15" s="18"/>
      <c r="U15" s="12">
        <f t="shared" si="6"/>
        <v>106632</v>
      </c>
      <c r="V15" s="13" t="str">
        <f>IF(U15&gt;'UCI Pink Data'!ACL,"Yes","No")</f>
        <v>No</v>
      </c>
    </row>
    <row r="16">
      <c r="A16" s="11">
        <v>2007.0</v>
      </c>
      <c r="B16" s="18">
        <v>67398.0</v>
      </c>
      <c r="C16" s="18">
        <v>69918.0</v>
      </c>
      <c r="D16" s="18">
        <v>6177.0</v>
      </c>
      <c r="E16" s="18">
        <v>3527.0</v>
      </c>
      <c r="F16" s="65">
        <f t="shared" si="1"/>
        <v>147020</v>
      </c>
      <c r="G16" s="31"/>
      <c r="H16" s="66">
        <v>335.0</v>
      </c>
      <c r="I16" s="66">
        <v>560.0</v>
      </c>
      <c r="J16" s="66">
        <v>5617.0</v>
      </c>
      <c r="K16" s="66">
        <v>7210.0</v>
      </c>
      <c r="L16" s="65">
        <f t="shared" si="2"/>
        <v>895</v>
      </c>
      <c r="M16" s="65">
        <f t="shared" si="3"/>
        <v>12827</v>
      </c>
      <c r="O16" s="18">
        <v>2352.0</v>
      </c>
      <c r="P16" s="18"/>
      <c r="Q16" s="65">
        <f t="shared" si="4"/>
        <v>163094</v>
      </c>
      <c r="R16" s="42">
        <v>0.6169878928158106</v>
      </c>
      <c r="S16" s="65">
        <f t="shared" si="5"/>
        <v>41584</v>
      </c>
      <c r="T16" s="18"/>
      <c r="U16" s="12">
        <f t="shared" si="6"/>
        <v>132200</v>
      </c>
      <c r="V16" s="13" t="str">
        <f>IF(U16&gt;'UCI Pink Data'!ACL,"Yes","No")</f>
        <v>No</v>
      </c>
    </row>
    <row r="17">
      <c r="A17" s="11">
        <v>2008.0</v>
      </c>
      <c r="B17" s="18">
        <v>103867.0</v>
      </c>
      <c r="C17" s="18">
        <v>59620.0</v>
      </c>
      <c r="D17" s="18">
        <v>2357.0</v>
      </c>
      <c r="E17" s="18">
        <v>3524.0</v>
      </c>
      <c r="F17" s="65">
        <f t="shared" si="1"/>
        <v>169368</v>
      </c>
      <c r="G17" s="31"/>
      <c r="H17" s="66">
        <v>478.0</v>
      </c>
      <c r="I17" s="66">
        <v>56.0</v>
      </c>
      <c r="J17" s="66">
        <v>14610.0</v>
      </c>
      <c r="K17" s="66">
        <v>11711.0</v>
      </c>
      <c r="L17" s="65">
        <f t="shared" si="2"/>
        <v>534</v>
      </c>
      <c r="M17" s="65">
        <f t="shared" si="3"/>
        <v>26321</v>
      </c>
      <c r="O17" s="18">
        <v>11869.0</v>
      </c>
      <c r="P17" s="18"/>
      <c r="Q17" s="65">
        <f t="shared" si="4"/>
        <v>208092</v>
      </c>
      <c r="R17" s="42">
        <v>0.4765998825420971</v>
      </c>
      <c r="S17" s="65">
        <f t="shared" si="5"/>
        <v>49503</v>
      </c>
      <c r="T17" s="18"/>
      <c r="U17" s="12">
        <f t="shared" si="6"/>
        <v>91087</v>
      </c>
      <c r="V17" s="13" t="str">
        <f>IF(U17&gt;'UCI Pink Data'!ACL,"Yes","No")</f>
        <v>No</v>
      </c>
    </row>
    <row r="18">
      <c r="A18" s="11">
        <v>2009.0</v>
      </c>
      <c r="B18" s="18">
        <v>139676.0</v>
      </c>
      <c r="C18" s="18">
        <v>55845.0</v>
      </c>
      <c r="D18" s="18">
        <v>12246.0</v>
      </c>
      <c r="E18" s="18">
        <v>6554.0</v>
      </c>
      <c r="F18" s="65">
        <f t="shared" si="1"/>
        <v>214321</v>
      </c>
      <c r="G18" s="31"/>
      <c r="H18" s="66">
        <v>144.0</v>
      </c>
      <c r="I18" s="66">
        <v>171.0</v>
      </c>
      <c r="J18" s="66">
        <v>13488.0</v>
      </c>
      <c r="K18" s="66">
        <v>9478.0</v>
      </c>
      <c r="L18" s="65">
        <f t="shared" si="2"/>
        <v>315</v>
      </c>
      <c r="M18" s="65">
        <f t="shared" si="3"/>
        <v>22966</v>
      </c>
      <c r="O18" s="18">
        <v>6969.0</v>
      </c>
      <c r="P18" s="18"/>
      <c r="Q18" s="65">
        <f t="shared" si="4"/>
        <v>244571</v>
      </c>
      <c r="R18" s="42">
        <v>0.5352683139763709</v>
      </c>
      <c r="S18" s="65">
        <f t="shared" si="5"/>
        <v>74764</v>
      </c>
      <c r="T18" s="18"/>
      <c r="U18" s="12">
        <f t="shared" si="6"/>
        <v>124267</v>
      </c>
      <c r="V18" s="13" t="str">
        <f>IF(U18&gt;'UCI Pink Data'!ACL,"Yes","No")</f>
        <v>No</v>
      </c>
    </row>
    <row r="19">
      <c r="A19" s="11">
        <v>2010.0</v>
      </c>
      <c r="B19" s="18">
        <v>164005.0</v>
      </c>
      <c r="C19" s="18">
        <v>121817.0</v>
      </c>
      <c r="D19" s="18">
        <v>3106.0</v>
      </c>
      <c r="E19" s="18">
        <v>3778.0</v>
      </c>
      <c r="F19" s="65">
        <f t="shared" si="1"/>
        <v>292706</v>
      </c>
      <c r="G19" s="31"/>
      <c r="H19" s="66">
        <v>28.0</v>
      </c>
      <c r="I19" s="66">
        <v>644.0</v>
      </c>
      <c r="J19" s="66">
        <v>7172.0</v>
      </c>
      <c r="K19" s="66">
        <v>13808.0</v>
      </c>
      <c r="L19" s="65">
        <f t="shared" si="2"/>
        <v>672</v>
      </c>
      <c r="M19" s="65">
        <f t="shared" si="3"/>
        <v>20980</v>
      </c>
      <c r="O19" s="18">
        <v>6482.0</v>
      </c>
      <c r="P19" s="18"/>
      <c r="Q19" s="65">
        <f t="shared" si="4"/>
        <v>320840</v>
      </c>
      <c r="R19" s="42">
        <v>0.5483689521660925</v>
      </c>
      <c r="S19" s="65">
        <f t="shared" si="5"/>
        <v>89935</v>
      </c>
      <c r="T19" s="18"/>
      <c r="U19" s="12">
        <f t="shared" si="6"/>
        <v>164699</v>
      </c>
      <c r="V19" s="13" t="str">
        <f>IF(U19&gt;'UCI Pink Data'!ACL,"Yes","No")</f>
        <v>No</v>
      </c>
    </row>
    <row r="20">
      <c r="A20" s="11">
        <v>2011.0</v>
      </c>
      <c r="B20" s="18">
        <v>15333.0</v>
      </c>
      <c r="C20" s="18">
        <v>15527.0</v>
      </c>
      <c r="D20" s="18">
        <v>2424.0</v>
      </c>
      <c r="E20" s="18">
        <v>839.0</v>
      </c>
      <c r="F20" s="65">
        <f t="shared" si="1"/>
        <v>34123</v>
      </c>
      <c r="G20" s="31"/>
      <c r="H20" s="66">
        <v>94.0</v>
      </c>
      <c r="I20" s="66">
        <v>303.0</v>
      </c>
      <c r="J20" s="66">
        <v>3991.0</v>
      </c>
      <c r="K20" s="66">
        <v>4327.0</v>
      </c>
      <c r="L20" s="65">
        <f t="shared" si="2"/>
        <v>397</v>
      </c>
      <c r="M20" s="65">
        <f t="shared" si="3"/>
        <v>8318</v>
      </c>
      <c r="O20" s="18">
        <v>4880.0</v>
      </c>
      <c r="P20" s="18"/>
      <c r="Q20" s="65">
        <f t="shared" si="4"/>
        <v>47718</v>
      </c>
      <c r="R20" s="42">
        <v>0.4117263418769973</v>
      </c>
      <c r="S20" s="65">
        <f t="shared" si="5"/>
        <v>6313</v>
      </c>
      <c r="T20" s="18"/>
      <c r="U20" s="12">
        <f t="shared" si="6"/>
        <v>96248</v>
      </c>
      <c r="V20" s="13" t="str">
        <f>IF(U20&gt;'UCI Pink Data'!ACL,"Yes","No")</f>
        <v>No</v>
      </c>
    </row>
    <row r="21" ht="15.75" customHeight="1">
      <c r="A21" s="11">
        <v>2012.0</v>
      </c>
      <c r="B21" s="18">
        <v>303216.0</v>
      </c>
      <c r="C21" s="18">
        <v>159003.0</v>
      </c>
      <c r="D21" s="18">
        <v>3376.0</v>
      </c>
      <c r="E21" s="18">
        <v>4003.0</v>
      </c>
      <c r="F21" s="65">
        <f t="shared" si="1"/>
        <v>469598</v>
      </c>
      <c r="G21" s="31"/>
      <c r="H21" s="66">
        <v>51.0</v>
      </c>
      <c r="I21" s="66">
        <v>467.0</v>
      </c>
      <c r="J21" s="66">
        <v>9358.0</v>
      </c>
      <c r="K21" s="66">
        <v>14252.0</v>
      </c>
      <c r="L21" s="65">
        <f t="shared" si="2"/>
        <v>518</v>
      </c>
      <c r="M21" s="65">
        <f t="shared" si="3"/>
        <v>23610</v>
      </c>
      <c r="O21" s="18">
        <v>4846.0</v>
      </c>
      <c r="P21" s="18"/>
      <c r="Q21" s="65">
        <f t="shared" si="4"/>
        <v>498572</v>
      </c>
      <c r="R21" s="42">
        <v>0.4379386312067965</v>
      </c>
      <c r="S21" s="65">
        <f t="shared" si="5"/>
        <v>132790</v>
      </c>
      <c r="T21" s="18"/>
      <c r="U21" s="12">
        <f t="shared" si="6"/>
        <v>139103</v>
      </c>
      <c r="V21" s="13" t="str">
        <f>IF(U21&gt;'UCI Pink Data'!ACL,"Yes","No")</f>
        <v>No</v>
      </c>
    </row>
    <row r="22" ht="15.75" customHeight="1">
      <c r="A22" s="11">
        <v>2013.0</v>
      </c>
      <c r="B22" s="18">
        <v>30605.0</v>
      </c>
      <c r="C22" s="18">
        <v>14671.0</v>
      </c>
      <c r="D22" s="18">
        <v>1014.0</v>
      </c>
      <c r="E22" s="18">
        <v>1985.0</v>
      </c>
      <c r="F22" s="65">
        <f t="shared" si="1"/>
        <v>48275</v>
      </c>
      <c r="H22" s="66">
        <v>49.0</v>
      </c>
      <c r="I22" s="66">
        <v>918.0</v>
      </c>
      <c r="J22" s="66">
        <v>5240.0</v>
      </c>
      <c r="K22" s="66">
        <v>4999.0</v>
      </c>
      <c r="L22" s="65">
        <f t="shared" si="2"/>
        <v>967</v>
      </c>
      <c r="M22" s="65">
        <f t="shared" si="3"/>
        <v>10239</v>
      </c>
      <c r="O22" s="18">
        <v>4423.0</v>
      </c>
      <c r="P22" s="18"/>
      <c r="Q22" s="65">
        <f t="shared" si="4"/>
        <v>63904</v>
      </c>
      <c r="R22" s="42">
        <v>0.41556049591068417</v>
      </c>
      <c r="S22" s="65">
        <f t="shared" si="5"/>
        <v>12718</v>
      </c>
      <c r="T22" s="18"/>
      <c r="U22" s="12">
        <f t="shared" si="6"/>
        <v>145508</v>
      </c>
      <c r="V22" s="13" t="str">
        <f>IF(U22&gt;'UCI Pink Data'!ACL,"Yes","No")</f>
        <v>No</v>
      </c>
    </row>
    <row r="23" ht="15.75" customHeight="1">
      <c r="A23" s="11">
        <v>2014.0</v>
      </c>
      <c r="B23" s="18">
        <v>417344.0</v>
      </c>
      <c r="C23" s="18">
        <v>213616.0</v>
      </c>
      <c r="D23" s="18">
        <v>4331.0</v>
      </c>
      <c r="E23" s="18">
        <v>7695.0</v>
      </c>
      <c r="F23" s="65">
        <f t="shared" si="1"/>
        <v>642986</v>
      </c>
      <c r="H23" s="66">
        <v>172.0</v>
      </c>
      <c r="I23" s="66">
        <v>289.0</v>
      </c>
      <c r="J23" s="66">
        <v>10274.0</v>
      </c>
      <c r="K23" s="66">
        <v>22769.0</v>
      </c>
      <c r="L23" s="65">
        <f t="shared" si="2"/>
        <v>461</v>
      </c>
      <c r="M23" s="65">
        <f t="shared" si="3"/>
        <v>33043</v>
      </c>
      <c r="O23" s="18">
        <v>26795.0</v>
      </c>
      <c r="P23" s="18"/>
      <c r="Q23" s="65">
        <f t="shared" si="4"/>
        <v>703285</v>
      </c>
      <c r="R23" s="42">
        <v>0.35947050487410354</v>
      </c>
      <c r="S23" s="65">
        <f t="shared" si="5"/>
        <v>150023</v>
      </c>
      <c r="T23" s="18"/>
      <c r="U23" s="12">
        <f t="shared" si="6"/>
        <v>162741</v>
      </c>
      <c r="V23" s="13" t="str">
        <f>IF(U23&gt;'UCI Pink Data'!ACL,"Yes","No")</f>
        <v>No</v>
      </c>
    </row>
    <row r="24" ht="15.75" customHeight="1">
      <c r="A24" s="11">
        <v>2015.0</v>
      </c>
      <c r="B24" s="18">
        <v>21653.0</v>
      </c>
      <c r="C24" s="18">
        <v>22983.0</v>
      </c>
      <c r="D24" s="18">
        <v>1175.0</v>
      </c>
      <c r="E24" s="18">
        <v>2193.0</v>
      </c>
      <c r="F24" s="65">
        <f t="shared" si="1"/>
        <v>48004</v>
      </c>
      <c r="H24" s="67">
        <v>239.0</v>
      </c>
      <c r="I24" s="67">
        <v>1069.0</v>
      </c>
      <c r="J24" s="67">
        <v>8781.0</v>
      </c>
      <c r="K24" s="67">
        <v>5465.0</v>
      </c>
      <c r="L24" s="65">
        <f t="shared" si="2"/>
        <v>1308</v>
      </c>
      <c r="M24" s="65">
        <f t="shared" si="3"/>
        <v>14246</v>
      </c>
      <c r="O24" s="18">
        <v>7257.0</v>
      </c>
      <c r="P24" s="18"/>
      <c r="Q24" s="65">
        <f t="shared" si="4"/>
        <v>70815</v>
      </c>
      <c r="R24" s="42">
        <v>0.43915532462755197</v>
      </c>
      <c r="S24" s="65">
        <f t="shared" si="5"/>
        <v>9509</v>
      </c>
      <c r="T24" s="18"/>
      <c r="U24" s="12">
        <f t="shared" si="6"/>
        <v>159532</v>
      </c>
      <c r="V24" s="13" t="str">
        <f>IF(U24&gt;'UCI Pink Data'!ACL,"Yes","No")</f>
        <v>No</v>
      </c>
    </row>
    <row r="25" ht="15.75" customHeight="1">
      <c r="A25" s="11">
        <v>2016.0</v>
      </c>
      <c r="B25" s="18">
        <v>268908.0</v>
      </c>
      <c r="C25" s="18">
        <v>103503.0</v>
      </c>
      <c r="D25" s="18">
        <v>2089.0</v>
      </c>
      <c r="E25" s="18">
        <v>7968.0</v>
      </c>
      <c r="F25" s="65">
        <f t="shared" si="1"/>
        <v>382468</v>
      </c>
      <c r="H25" s="68">
        <v>483.0</v>
      </c>
      <c r="I25" s="68">
        <v>1491.0</v>
      </c>
      <c r="J25" s="68">
        <v>8683.0</v>
      </c>
      <c r="K25" s="68">
        <v>22567.0</v>
      </c>
      <c r="L25" s="65">
        <f t="shared" si="2"/>
        <v>1974</v>
      </c>
      <c r="M25" s="65">
        <f t="shared" si="3"/>
        <v>31250</v>
      </c>
      <c r="O25" s="18">
        <v>9805.0</v>
      </c>
      <c r="P25" s="18"/>
      <c r="Q25" s="65">
        <f t="shared" si="4"/>
        <v>425497</v>
      </c>
      <c r="R25" s="42">
        <v>0.4071305465378015</v>
      </c>
      <c r="S25" s="65">
        <f t="shared" si="5"/>
        <v>109481</v>
      </c>
      <c r="T25" s="18"/>
      <c r="U25" s="12">
        <f t="shared" si="6"/>
        <v>118990</v>
      </c>
      <c r="V25" s="13" t="str">
        <f>IF(U25&gt;'UCI Pink Data'!ACL,"Yes","No")</f>
        <v>No</v>
      </c>
    </row>
    <row r="26" ht="15.75" customHeight="1">
      <c r="A26" s="11">
        <v>2017.0</v>
      </c>
      <c r="B26" s="18">
        <v>89963.0</v>
      </c>
      <c r="C26" s="18">
        <v>59995.0</v>
      </c>
      <c r="D26" s="18">
        <v>7775.0</v>
      </c>
      <c r="E26" s="18">
        <v>10109.0</v>
      </c>
      <c r="F26" s="65">
        <f t="shared" si="1"/>
        <v>167842</v>
      </c>
      <c r="G26" s="11"/>
      <c r="H26" s="69">
        <v>234.0</v>
      </c>
      <c r="I26" s="69">
        <v>946.0</v>
      </c>
      <c r="J26" s="69">
        <v>6628.0</v>
      </c>
      <c r="K26" s="69">
        <v>9320.0</v>
      </c>
      <c r="L26" s="65">
        <f t="shared" si="2"/>
        <v>1180</v>
      </c>
      <c r="M26" s="65">
        <f t="shared" si="3"/>
        <v>15948</v>
      </c>
      <c r="N26" s="11"/>
      <c r="O26" s="18">
        <v>11241.0</v>
      </c>
      <c r="P26" s="18"/>
      <c r="Q26" s="65">
        <f t="shared" si="4"/>
        <v>196211</v>
      </c>
      <c r="R26" s="42">
        <v>0.25925260013277274</v>
      </c>
      <c r="S26" s="65">
        <f t="shared" si="5"/>
        <v>23323</v>
      </c>
      <c r="T26" s="18"/>
      <c r="U26" s="12">
        <f t="shared" si="6"/>
        <v>132804</v>
      </c>
      <c r="V26" s="13" t="str">
        <f>IF(U26&gt;'UCI Pink Data'!ACL,"Yes","No")</f>
        <v>No</v>
      </c>
    </row>
    <row r="27" ht="15.75" customHeight="1">
      <c r="A27" s="11">
        <v>2018.0</v>
      </c>
      <c r="B27" s="18">
        <v>83535.0</v>
      </c>
      <c r="C27" s="18">
        <v>21822.0</v>
      </c>
      <c r="D27" s="18">
        <v>8294.0</v>
      </c>
      <c r="E27" s="18">
        <v>13272.0</v>
      </c>
      <c r="F27" s="65">
        <f t="shared" si="1"/>
        <v>126923</v>
      </c>
      <c r="G27" s="11"/>
      <c r="H27" s="69">
        <v>147.0</v>
      </c>
      <c r="I27" s="69">
        <v>874.0</v>
      </c>
      <c r="J27" s="69">
        <v>8906.0</v>
      </c>
      <c r="K27" s="69">
        <v>21306.0</v>
      </c>
      <c r="L27" s="65">
        <f t="shared" si="2"/>
        <v>1021</v>
      </c>
      <c r="M27" s="65">
        <f t="shared" si="3"/>
        <v>30212</v>
      </c>
      <c r="N27" s="11"/>
      <c r="O27" s="18">
        <v>14818.0</v>
      </c>
      <c r="P27" s="18"/>
      <c r="Q27" s="65">
        <f t="shared" si="4"/>
        <v>172974</v>
      </c>
      <c r="R27" s="42">
        <v>0.4666394254286021</v>
      </c>
      <c r="S27" s="65">
        <f t="shared" si="5"/>
        <v>38981</v>
      </c>
      <c r="T27" s="18"/>
      <c r="U27" s="12">
        <f t="shared" si="6"/>
        <v>62304</v>
      </c>
      <c r="V27" s="13" t="str">
        <f>IF(U27&gt;'UCI Pink Data'!ACL,"Yes","No")</f>
        <v>No</v>
      </c>
    </row>
    <row r="28" ht="15.75" customHeight="1">
      <c r="A28" s="11">
        <v>2019.0</v>
      </c>
      <c r="B28" s="18">
        <v>27607.0</v>
      </c>
      <c r="C28" s="18">
        <v>32746.0</v>
      </c>
      <c r="D28" s="18">
        <v>3795.0</v>
      </c>
      <c r="E28" s="18">
        <v>6679.0</v>
      </c>
      <c r="F28" s="65">
        <f t="shared" si="1"/>
        <v>70827</v>
      </c>
      <c r="G28" s="11"/>
      <c r="H28" s="69">
        <v>187.0</v>
      </c>
      <c r="I28" s="69">
        <v>633.0</v>
      </c>
      <c r="J28" s="69">
        <v>7499.0</v>
      </c>
      <c r="K28" s="69">
        <v>11720.0</v>
      </c>
      <c r="L28" s="65">
        <f t="shared" si="2"/>
        <v>820</v>
      </c>
      <c r="M28" s="65">
        <f t="shared" si="3"/>
        <v>19219</v>
      </c>
      <c r="N28" s="11"/>
      <c r="O28" s="18">
        <v>8715.0</v>
      </c>
      <c r="P28" s="18"/>
      <c r="Q28" s="65">
        <f t="shared" si="4"/>
        <v>99581</v>
      </c>
      <c r="R28" s="42">
        <v>0.5683541561349029</v>
      </c>
      <c r="S28" s="65">
        <f t="shared" si="5"/>
        <v>15691</v>
      </c>
      <c r="T28" s="18"/>
      <c r="U28" s="12">
        <f t="shared" si="6"/>
        <v>54672</v>
      </c>
      <c r="V28" s="13" t="str">
        <f>IF(U28&gt;'UCI Pink Data'!ACL,"Yes","No")</f>
        <v>No</v>
      </c>
    </row>
    <row r="29" ht="15.75" customHeight="1">
      <c r="A29" s="11">
        <v>2020.0</v>
      </c>
      <c r="B29" s="18">
        <v>293676.0</v>
      </c>
      <c r="C29" s="18">
        <v>11604.0</v>
      </c>
      <c r="D29" s="18">
        <v>12325.0</v>
      </c>
      <c r="E29" s="18">
        <v>27467.0</v>
      </c>
      <c r="F29" s="65">
        <f t="shared" si="1"/>
        <v>345072</v>
      </c>
      <c r="G29" s="11"/>
      <c r="H29" s="69">
        <v>177.0</v>
      </c>
      <c r="I29" s="69">
        <v>261.0</v>
      </c>
      <c r="J29" s="69">
        <v>15189.0</v>
      </c>
      <c r="K29" s="69">
        <v>14117.0</v>
      </c>
      <c r="L29" s="65">
        <f t="shared" si="2"/>
        <v>438</v>
      </c>
      <c r="M29" s="65">
        <f t="shared" si="3"/>
        <v>29306</v>
      </c>
      <c r="N29" s="11"/>
      <c r="O29" s="18">
        <v>20614.0</v>
      </c>
      <c r="P29" s="18"/>
      <c r="Q29" s="65">
        <f t="shared" si="4"/>
        <v>395430</v>
      </c>
      <c r="R29" s="42">
        <v>0.04027647641938594</v>
      </c>
      <c r="S29" s="65">
        <f t="shared" si="5"/>
        <v>11828</v>
      </c>
      <c r="T29" s="18"/>
      <c r="U29" s="12">
        <f t="shared" si="6"/>
        <v>27519</v>
      </c>
      <c r="V29" s="13" t="str">
        <f>IF(U29&gt;'UCI Pink Data'!ACL,"Yes","No")</f>
        <v>No</v>
      </c>
    </row>
    <row r="30" ht="15.75" customHeight="1">
      <c r="A30" s="11">
        <v>2021.0</v>
      </c>
      <c r="B30" s="18">
        <v>65391.0</v>
      </c>
      <c r="C30" s="18">
        <v>5944.0</v>
      </c>
      <c r="D30" s="18">
        <v>3281.0</v>
      </c>
      <c r="E30" s="18">
        <v>4712.0</v>
      </c>
      <c r="F30" s="65">
        <f t="shared" si="1"/>
        <v>79328</v>
      </c>
      <c r="G30" s="11"/>
      <c r="H30" s="69">
        <v>431.0</v>
      </c>
      <c r="I30" s="69">
        <v>390.0</v>
      </c>
      <c r="J30" s="69">
        <v>12769.0</v>
      </c>
      <c r="K30" s="69">
        <v>10495.0</v>
      </c>
      <c r="L30" s="65">
        <f t="shared" si="2"/>
        <v>821</v>
      </c>
      <c r="M30" s="65">
        <f t="shared" si="3"/>
        <v>23264</v>
      </c>
      <c r="N30" s="11"/>
      <c r="O30" s="18">
        <v>8295.0</v>
      </c>
      <c r="P30" s="18"/>
      <c r="Q30" s="65">
        <f t="shared" si="4"/>
        <v>111708</v>
      </c>
      <c r="R30" s="42">
        <v>0.3908743363355369</v>
      </c>
      <c r="S30" s="65">
        <f t="shared" si="5"/>
        <v>25560</v>
      </c>
      <c r="T30" s="18"/>
      <c r="U30" s="12">
        <f t="shared" si="6"/>
        <v>37388</v>
      </c>
      <c r="V30" s="13" t="str">
        <f>IF(U30&gt;'UCI Pink Data'!ACL,"Yes","No")</f>
        <v>No</v>
      </c>
    </row>
    <row r="31" ht="15.75" customHeight="1">
      <c r="A31" s="70">
        <v>2022.0</v>
      </c>
      <c r="B31" s="71"/>
      <c r="C31" s="71"/>
      <c r="D31" s="71"/>
      <c r="E31" s="71"/>
      <c r="F31" s="65">
        <f t="shared" si="1"/>
        <v>0</v>
      </c>
      <c r="H31" s="71"/>
      <c r="I31" s="71"/>
      <c r="J31" s="72"/>
      <c r="K31" s="71"/>
      <c r="L31" s="73"/>
      <c r="M31" s="73"/>
      <c r="O31" s="71"/>
      <c r="U31" s="73"/>
      <c r="V31" s="73"/>
    </row>
    <row r="32" ht="15.75" customHeight="1">
      <c r="A32" s="74">
        <v>2023.0</v>
      </c>
      <c r="B32" s="75">
        <v>57907.0</v>
      </c>
      <c r="C32" s="74">
        <v>0.0</v>
      </c>
      <c r="D32" s="47">
        <f>830+160+138</f>
        <v>1128</v>
      </c>
      <c r="E32" s="75">
        <v>7207.0</v>
      </c>
      <c r="F32" s="65">
        <f t="shared" si="1"/>
        <v>66242</v>
      </c>
      <c r="H32" s="76"/>
      <c r="I32" s="76"/>
      <c r="J32" s="77"/>
      <c r="K32" s="76"/>
      <c r="L32" s="46"/>
      <c r="M32" s="46"/>
      <c r="O32" s="76"/>
      <c r="Q32" s="47"/>
      <c r="R32" s="47"/>
      <c r="S32" s="47"/>
      <c r="U32" s="46"/>
      <c r="V32" s="46"/>
    </row>
    <row r="33" ht="15.75" customHeight="1">
      <c r="J33" s="78"/>
    </row>
    <row r="34" ht="15.75" customHeight="1">
      <c r="Q34" s="22" t="s">
        <v>37</v>
      </c>
      <c r="R34" s="22"/>
      <c r="S34" s="18">
        <f>AVERAGE(S8:S30)</f>
        <v>51663.47826</v>
      </c>
    </row>
    <row r="35" ht="15.75" customHeight="1">
      <c r="Q35" s="22" t="s">
        <v>38</v>
      </c>
      <c r="R35" s="22"/>
      <c r="S35" s="18">
        <f>STDEV(S8:S30)</f>
        <v>45952.94289</v>
      </c>
    </row>
    <row r="36" ht="15.75" customHeight="1">
      <c r="O36" s="48">
        <v>1.0</v>
      </c>
      <c r="Q36" s="49" t="s">
        <v>39</v>
      </c>
      <c r="R36" s="50"/>
      <c r="S36" s="18">
        <f>PERCENTILE(S8:S30,O36)</f>
        <v>150023</v>
      </c>
      <c r="U36" s="18">
        <f>S36*'UCI Pink Data'!gen_time</f>
        <v>300046</v>
      </c>
      <c r="V36" s="22" t="s">
        <v>40</v>
      </c>
    </row>
    <row r="37" ht="15.75" customHeight="1">
      <c r="O37" s="48">
        <v>0.9</v>
      </c>
      <c r="Q37" s="22" t="s">
        <v>39</v>
      </c>
      <c r="S37" s="18">
        <f>PERCENTILE(S8:S30,O37)</f>
        <v>113685.8</v>
      </c>
      <c r="U37" s="18">
        <f>U36*0.9</f>
        <v>270041.4</v>
      </c>
      <c r="V37" s="22" t="s">
        <v>41</v>
      </c>
    </row>
    <row r="38" ht="15.75" customHeight="1"/>
    <row r="39" ht="15.75" customHeight="1"/>
    <row r="40" ht="15.75" customHeight="1"/>
    <row r="41" ht="15.75" customHeight="1">
      <c r="A41" s="79" t="s">
        <v>48</v>
      </c>
    </row>
    <row r="42" ht="15.75" customHeight="1">
      <c r="A42" s="1" t="s">
        <v>49</v>
      </c>
    </row>
    <row r="43" ht="15.75" customHeight="1">
      <c r="A43" s="1" t="s">
        <v>50</v>
      </c>
    </row>
    <row r="44" ht="15.75" customHeight="1">
      <c r="A44" s="1" t="s">
        <v>51</v>
      </c>
    </row>
    <row r="45" ht="15.75" customHeight="1">
      <c r="A45" s="1" t="s">
        <v>52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B6:F6"/>
    <mergeCell ref="H6:M6"/>
    <mergeCell ref="U6:U7"/>
    <mergeCell ref="V6:V7"/>
  </mergeCells>
  <conditionalFormatting sqref="V9:V30">
    <cfRule type="cellIs" dxfId="0" priority="1" operator="equal">
      <formula>"Yes"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2020-07-08T21:33:13Z</dcterms:created>
</cp:coreProperties>
</file>