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3-10" sheetId="1" r:id="rId4"/>
    <sheet state="visible" name="UCI Chum Data" sheetId="2" r:id="rId5"/>
    <sheet state="hidden" name="UCI Chum DataOld" sheetId="3" r:id="rId6"/>
  </sheets>
  <definedNames>
    <definedName localSheetId="1" name="pmax_EEZ">'UCI Chum Data'!#REF!</definedName>
    <definedName localSheetId="2" name="pmax_EEZ">'UCI Chum DataOld'!#REF!</definedName>
    <definedName name="ACL">#REF!</definedName>
    <definedName localSheetId="2" name="ACL">'UCI Chum DataOld'!$V$4</definedName>
    <definedName localSheetId="2" name="buffer">'UCI Chum DataOld'!$V$3</definedName>
    <definedName localSheetId="1" name="buffer">'UCI Chum Data'!$V$3</definedName>
    <definedName name="gen_time">#REF!</definedName>
    <definedName name="max_EEZ">#REF!</definedName>
    <definedName localSheetId="1" name="p_EEZ">'UCI Chum Data'!$E$4</definedName>
    <definedName localSheetId="2" name="max_EEZ">'UCI Chum DataOld'!$S$31</definedName>
    <definedName localSheetId="2" name="gen_time">'UCI Chum DataOld'!$E$3</definedName>
    <definedName localSheetId="2" name="p_EEZ">'UCI Chum DataOld'!$E$4</definedName>
    <definedName localSheetId="1" name="max_EEZ">'UCI Chum Data'!$S$36</definedName>
    <definedName localSheetId="1" name="gen_time">'UCI Chum Data'!$E$3</definedName>
    <definedName name="p_EEZ">#REF!</definedName>
    <definedName name="buffer">#REF!</definedName>
    <definedName name="pmax_EEZ">#REF!</definedName>
    <definedName localSheetId="1" name="ACL">'UCI Chum Data'!$V$4</definedName>
  </definedNames>
  <calcPr/>
  <extLst>
    <ext uri="GoogleSheetsCustomDataVersion2">
      <go:sheetsCustomData xmlns:go="http://customooxmlschemas.google.com/" r:id="rId7" roundtripDataChecksum="lKoHJ9J5LFG6K45AmQitJwqJ6B6Du8SIrl3f8WQimd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31">
      <text>
        <t xml:space="preserve">======
ID#AAAA_oRIHjE
Richard Brenner - NOAA Federal    (2023-11-18 04:12:39)
This requires data that includes stat area x locale code along with gear as per page 235 of the EA/RIR. In other words:  the % of EEZ harvest depends upon the district and locale code and ranges from 0-100% EEZ harvest.</t>
      </text>
    </comment>
    <comment authorId="0" ref="O31">
      <text>
        <t xml:space="preserve">======
ID#AAAA_oRIHjA
Richard Brenner - NOAA Federal    (2023-11-18 04:10:22)
No known source. Most recent AMR appears to be 2021</t>
      </text>
    </comment>
    <comment authorId="0" ref="F31">
      <text>
        <t xml:space="preserve">======
ID#AAAA_oRIHi8
Richard Brenner - NOAA Federal    (2023-11-18 04:06:40)
99,294 but the 2022 Season Summary does not include a breakdown by drift vs. set or district:</t>
      </text>
    </comment>
    <comment authorId="0" ref="B6">
      <text>
        <t xml:space="preserve">======
ID#AAAAqvHa7rM
(DFG)    (2023-03-02 23:26:40)
From 2018 AMR (FMR18-10)
http://www.adfg.alaska.gov/FedAidPDFs/FMR18-10.pdf
A. Munro: Updated from FMR19-25 (Append. B5) March 2020.</t>
      </text>
    </comment>
    <comment authorId="0" ref="E7">
      <text>
        <t xml:space="preserve">======
ID#AAAAqvHa7rA
(DFG)    (2023-03-02 23:26:40)
Northern District set gillnet</t>
      </text>
    </comment>
    <comment authorId="0" ref="O7">
      <text>
        <t xml:space="preserve">======
ID#AAAAqvHa7q4
Brenner, Richard E (DFG)    (2023-03-02 23:26:40)
Personal Use data includes Kasilof River gillnet, Kasilof River dipnet, Kenai River dipnet, Unknown PU harvest, and Fish Creek dipnet
A. Munro updated 4/7/2020 from Appendix B17 in annual fisheries management report (FMR19-25)</t>
      </text>
    </comment>
    <comment authorId="0" ref="D7">
      <text>
        <t xml:space="preserve">======
ID#AAAAqvHa7qs
(DFG)    (2023-03-02 23:26:40)
Kalgin Island/West Side set gillnet</t>
      </text>
    </comment>
    <comment authorId="0" ref="R6">
      <text>
        <t xml:space="preserve">======
ID#AAAAqvHa7qk
tc={F0D37B0D-E666-4F08-957A-C4E06276D9F2}    (2023-03-02 23:26:40)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H6">
      <text>
        <t xml:space="preserve">======
ID#AAAAqvHa7qg
tc={FCA240D5-E4D7-4EE8-8DBC-9D7BCCB9E3CD}    (2023-03-02 23:26:40)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S7">
      <text>
        <t xml:space="preserve">======
ID#AAAAqvHa7qc
(DFG)    (2023-03-02 23:26:40)
Assummed a certain proportion of commercial drift fishery catch.</t>
      </text>
    </comment>
    <comment authorId="0" ref="B18">
      <text>
        <t xml:space="preserve">======
ID#AAAAqvHa7qM
tc={DBE22BA1-4452-4296-B399-91CAB2C5C930}    (2023-03-02 23:26:40)
[Threaded comment]
Your version of Excel allows you to read this threaded comment; however, any edits to it will get removed if the file is opened in a newer version of Excel. Learn more: https://go.microsoft.com/fwlink/?linkid=870924
Comment:
    matches value in Marcus' 'Sheet 3', but not 'EEZEachSpeciesAnnualS03H', which has 77,100</t>
      </text>
    </comment>
    <comment authorId="0" ref="C7">
      <text>
        <t xml:space="preserve">======
ID#AAAAqvHa7qI
(DFG)    (2023-03-02 23:26:40)
Upper Subdistrict set gillnet</t>
      </text>
    </comment>
  </commentList>
  <extLst>
    <ext uri="GoogleSheetsCustomDataVersion2">
      <go:sheetsCustomData xmlns:go="http://customooxmlschemas.google.com/" r:id="rId1" roundtripDataSignature="AMtx7mgm5vmnXD1Wz3iuFXInYY6gROzN+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6">
      <text>
        <t xml:space="preserve">======
ID#AAAAqvHa7rU
tc={40C027EC-0E2B-4B38-9A47-EA871BF64D5C}    (2023-03-02 23:26:40)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J7">
      <text>
        <t xml:space="preserve">======
ID#AAAAqvHa7rQ
Brenner, Richard E (DFG)    (2023-03-02 23:26:40)
(PF) Northern Kenai Peninsula freshwater. From SWHS (updated 3/2020)</t>
      </text>
    </comment>
    <comment authorId="0" ref="K7">
      <text>
        <t xml:space="preserve">======
ID#AAAAqvHa7rI
tc={C5767D2A-1030-4A15-AEF0-7344551DCE07}    (2023-03-02 23:26:40)
[Threaded comment]
Your version of Excel allows you to read this threaded comment; however, any edits to it will get removed if the file is opened in a newer version of Excel. Learn more: https://go.microsoft.com/fwlink/?linkid=870924
Comment:
    (PS) Cook Inlet saltwater.  From online SWHS (updated 3/2020)</t>
      </text>
    </comment>
    <comment authorId="0" ref="D7">
      <text>
        <t xml:space="preserve">======
ID#AAAAqvHa7rE
(DFG)    (2023-03-02 23:26:40)
Kalgin Island/West Side set gillnet</t>
      </text>
    </comment>
    <comment authorId="0" ref="I7">
      <text>
        <t xml:space="preserve">======
ID#AAAAqvHa7q8
(DFG)    (2023-03-02 23:26:40)
(L) Anchorage area Salt.  From online SWHS (updated 3/2020)</t>
      </text>
    </comment>
    <comment authorId="0" ref="O7">
      <text>
        <t xml:space="preserve">======
ID#AAAAqvHa7q0
Brenner, Richard E (DFG)    (2023-03-02 23:26:40)
Personal Use data includes Kasilof River gillnet, Kasilof River dipnet, Kenai River dipnet, Unknown PU harvest, and Fish Creek dipnet
A. Munro updated 4/7/2020 from Appendix B17 in annual fisheries management report (FMR19-25)</t>
      </text>
    </comment>
    <comment authorId="0" ref="E7">
      <text>
        <t xml:space="preserve">======
ID#AAAAqvHa7qw
(DFG)    (2023-03-02 23:26:40)
Northern District set gillnet</t>
      </text>
    </comment>
    <comment authorId="0" ref="H7">
      <text>
        <t xml:space="preserve">======
ID#AAAAqvHa7qo
tc={E55E509B-36EA-4C9D-8DF7-013A8DEFC923}    (2023-03-02 23:26:40)
[Threaded comment]
Your version of Excel allows you to read this threaded comment; however, any edits to it will get removed if the file is opened in a newer version of Excel. Learn more: https://go.microsoft.com/fwlink/?linkid=870924
Comment:
    (K) Knik Arm + (L) Anchorage Fresh + (M) Susitna River drainage + (N) West Cook Inlet drainages.  From online SWHS (updated 3/2020)</t>
      </text>
    </comment>
    <comment authorId="0" ref="S7">
      <text>
        <t xml:space="preserve">======
ID#AAAAqvHa7qY
(DFG)    (2023-03-02 23:26:40)
Assummed a certain proportion of commercial drift fishery catch.</t>
      </text>
    </comment>
    <comment authorId="0" ref="C7">
      <text>
        <t xml:space="preserve">======
ID#AAAAqvHa7qU
(DFG)    (2023-03-02 23:26:40)
Upper Subdistrict set gillnet</t>
      </text>
    </comment>
    <comment authorId="0" ref="B18">
      <text>
        <t xml:space="preserve">======
ID#AAAAqvHa7qQ
tc={EEFB5F4E-B510-4CE1-A416-D369A60518F9}    (2023-03-02 23:26:40)
[Threaded comment]
Your version of Excel allows you to read this threaded comment; however, any edits to it will get removed if the file is opened in a newer version of Excel. Learn more: https://go.microsoft.com/fwlink/?linkid=870924
Comment:
    matches value in Marcus' 'Sheet 3', but not 'EEZEachSpeciesAnnualS03H', which has 77,100</t>
      </text>
    </comment>
    <comment authorId="0" ref="B6">
      <text>
        <t xml:space="preserve">======
ID#AAAAqvHa7qE
(DFG)    (2023-03-02 23:26:40)
From 2018 AMR (FMR18-10)
http://www.adfg.alaska.gov/FedAidPDFs/FMR18-10.pdf
A. Munro: Updated from FMR19-25 (Append. B5) March 2020.</t>
      </text>
    </comment>
  </commentList>
  <extLst>
    <ext uri="GoogleSheetsCustomDataVersion2">
      <go:sheetsCustomData xmlns:go="http://customooxmlschemas.google.com/" r:id="rId1" roundtripDataSignature="AMtx7mgHA1VW09p8seiWfASrel7DzWGAJw=="/>
    </ext>
  </extLst>
</comments>
</file>

<file path=xl/sharedStrings.xml><?xml version="1.0" encoding="utf-8"?>
<sst xmlns="http://schemas.openxmlformats.org/spreadsheetml/2006/main" count="97" uniqueCount="61">
  <si>
    <t>Table 3‑10   Tier 3, Upper Cook Inlet chum salmon total catch, estimated catch in the EEZ, and retrospective estimates of the OFL and ABC, 1999-2021.</t>
  </si>
  <si>
    <t>EEZ</t>
  </si>
  <si>
    <t>Year</t>
  </si>
  <si>
    <r>
      <rPr>
        <rFont val="Arial"/>
        <b/>
        <color rgb="FF000000"/>
        <sz val="9.0"/>
      </rPr>
      <t>Total Catch  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Total</t>
    </r>
    <r>
      <rPr>
        <rFont val="Arial"/>
        <b/>
        <color rgb="FF000000"/>
        <sz val="9.0"/>
      </rPr>
      <t>)</t>
    </r>
  </si>
  <si>
    <r>
      <rPr>
        <rFont val="Arial"/>
        <b/>
        <color rgb="FF000000"/>
        <sz val="9.0"/>
      </rPr>
      <t>EEZ Catch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EEZ</t>
    </r>
    <r>
      <rPr>
        <rFont val="Arial"/>
        <b/>
        <color rgb="FF000000"/>
        <sz val="9.0"/>
      </rPr>
      <t>)</t>
    </r>
  </si>
  <si>
    <t>OFL</t>
  </si>
  <si>
    <t>Max ABC</t>
  </si>
  <si>
    <r>
      <rPr>
        <rFont val="Arial"/>
        <b/>
        <i val="0"/>
        <color theme="1"/>
        <sz val="9.0"/>
      </rPr>
      <t>Cumulative Catch    (∑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i/>
        <color theme="1"/>
        <sz val="9.0"/>
      </rPr>
      <t>)</t>
    </r>
  </si>
  <si>
    <t>Max ABC Exceeded?</t>
  </si>
  <si>
    <t> Note: OFL in this example is the product of the maximum return year catch during this time period and the average generation time of the species (i.e. 4 years for chum salmon). ABC is calculated by applying a default buffer of 10% to the OFL.</t>
  </si>
  <si>
    <t>Source: Developed by ADF&amp;G fisheries scientists using harvest data from ADF&amp;G.</t>
  </si>
  <si>
    <t>UCI chum salmon data 1999-2021</t>
  </si>
  <si>
    <t>Shaded = incomplete catch data.</t>
  </si>
  <si>
    <t>Generation time (yrs):</t>
  </si>
  <si>
    <t>Proxies = *</t>
  </si>
  <si>
    <t>Buffer:</t>
  </si>
  <si>
    <t>Assumed proportion catch in EEZ:</t>
  </si>
  <si>
    <t>Annual est.</t>
  </si>
  <si>
    <t>ACL*:</t>
  </si>
  <si>
    <t>Commercial Catches</t>
  </si>
  <si>
    <t>Sport Fish Catches</t>
  </si>
  <si>
    <t>Personal Use</t>
  </si>
  <si>
    <t>Total</t>
  </si>
  <si>
    <t>P_EEZ</t>
  </si>
  <si>
    <t>cumulative EEZ catch</t>
  </si>
  <si>
    <t>EEZ ACL Exceeded?</t>
  </si>
  <si>
    <t>Drift</t>
  </si>
  <si>
    <t>Upper SD</t>
  </si>
  <si>
    <t xml:space="preserve">Kalgin/W Side </t>
  </si>
  <si>
    <t>N District</t>
  </si>
  <si>
    <t>SW_Res</t>
  </si>
  <si>
    <t>SW_Non</t>
  </si>
  <si>
    <t>FW_Res</t>
  </si>
  <si>
    <t>FW_Non</t>
  </si>
  <si>
    <t>Total-Salt</t>
  </si>
  <si>
    <t>Total-Fresh</t>
  </si>
  <si>
    <t>Catch</t>
  </si>
  <si>
    <t>EEZ Catch</t>
  </si>
  <si>
    <t>Average</t>
  </si>
  <si>
    <t>SD</t>
  </si>
  <si>
    <t>Percentile</t>
  </si>
  <si>
    <t>&lt;--OFL</t>
  </si>
  <si>
    <t>&lt;--ACL = Max ABC = OFL*0.9</t>
  </si>
  <si>
    <t>80th percentile catch</t>
  </si>
  <si>
    <r>
      <rPr>
        <rFont val="Calibri"/>
        <color theme="1"/>
        <sz val="11.0"/>
        <u/>
      </rPr>
      <t>Data sources</t>
    </r>
    <r>
      <rPr>
        <rFont val="Calibri"/>
        <color theme="1"/>
        <sz val="11.0"/>
      </rPr>
      <t>:</t>
    </r>
  </si>
  <si>
    <t>Median catch</t>
  </si>
  <si>
    <t>Commercial harvest estimates from Appendix B5 in 2018 AMR (FMR18-10; http://www.adfg.alaska.gov/FedAidPDFs/FMR18-10.pdf) and upadated from 2019 AMR (FMR19-25;http://www.adfg.alaska.gov/FedAidPDFs/FMR19-25.pdf).</t>
  </si>
  <si>
    <t>Sport harvest estimates from Statewide Harvest Survey query run by Michael Martz (ADF&amp;G) for Northern Economics, February 4, 2020.</t>
  </si>
  <si>
    <t>Personal use estimates from Appendix B17 in 2019 AMR (FMR19-25).  Includes Kasilof River gillnet, Kasilof River dipnet, Kenai River dipnet, Unknown PU harvest, and Fish Creek dipnet.</t>
  </si>
  <si>
    <t>Proportion of harvest in EEZ from EEZPercentBySpecies.xls sent by Marcus Hartley 3/26/2020.  Percent of Catch table in sheet 'EEZEachSpeciesAnnualS03H'.</t>
  </si>
  <si>
    <t>2022 update:</t>
  </si>
  <si>
    <t xml:space="preserve">Commercial harvest estimates from Appendix B5 FMR22-16; http://www.adfg.alaska.gov/FedAidPDFs/FMR22-16.pdf) </t>
  </si>
  <si>
    <t>Sport harvest estimates from Statewide Harvest Survey query run by J. Bozzini (ADF&amp;G) for Northern Economics, November 7, 2022.</t>
  </si>
  <si>
    <t>Personal use from Appendix A17 in FMR21-26, FMR22-12, FMR22-16</t>
  </si>
  <si>
    <t>Drift gillnet catch proportion in EEZ updated from data provided by M. Hartley in email 11/14/2022</t>
  </si>
  <si>
    <t>UCI chum salmon data 1999-2018</t>
  </si>
  <si>
    <t>NCI-Fresh</t>
  </si>
  <si>
    <t>NCI-Salt</t>
  </si>
  <si>
    <t>NKP-Fresh</t>
  </si>
  <si>
    <t>NKP-Salt</t>
  </si>
  <si>
    <t>&lt;--ACL = ABC = OFL*0.9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</si>
</sst>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9.0"/>
      <color rgb="FF000000"/>
      <name val="Arial"/>
    </font>
    <font>
      <sz val="11.0"/>
      <color theme="1"/>
      <name val="Calibri"/>
    </font>
    <font>
      <b/>
      <sz val="9.0"/>
      <color theme="1"/>
      <name val="Arial"/>
    </font>
    <font>
      <b/>
      <sz val="9.0"/>
      <color rgb="FF000000"/>
      <name val="Arial"/>
    </font>
    <font/>
    <font>
      <b/>
      <i/>
      <sz val="9.0"/>
      <color theme="1"/>
      <name val="Arial"/>
    </font>
    <font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rgb="FF000000"/>
      <name val="Calibri"/>
    </font>
    <font>
      <b/>
      <i/>
      <sz val="11.0"/>
      <color rgb="FF000000"/>
      <name val="Calibri"/>
    </font>
    <font>
      <sz val="11.0"/>
      <color rgb="FF000000"/>
      <name val="Calibri"/>
    </font>
    <font>
      <i/>
      <sz val="11.0"/>
      <color rgb="FF0000FF"/>
      <name val="Calibri"/>
    </font>
    <font>
      <sz val="11.0"/>
      <color rgb="FF0000FF"/>
      <name val="Calibri"/>
    </font>
    <font>
      <u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</fills>
  <borders count="17">
    <border/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 style="medium">
        <color rgb="FF000000"/>
      </top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6" fillId="2" fontId="4" numFmtId="0" xfId="0" applyAlignment="1" applyBorder="1" applyFont="1">
      <alignment horizontal="righ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right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2" numFmtId="3" xfId="0" applyFont="1" applyNumberFormat="1"/>
    <xf borderId="10" fillId="0" fontId="2" numFmtId="0" xfId="0" applyBorder="1" applyFont="1"/>
    <xf borderId="0" fillId="0" fontId="2" numFmtId="0" xfId="0" applyAlignment="1" applyFont="1">
      <alignment horizontal="center"/>
    </xf>
    <xf borderId="0" fillId="0" fontId="8" numFmtId="0" xfId="0" applyAlignment="1" applyFont="1">
      <alignment readingOrder="0"/>
    </xf>
    <xf borderId="11" fillId="0" fontId="8" numFmtId="0" xfId="0" applyAlignment="1" applyBorder="1" applyFont="1">
      <alignment readingOrder="0"/>
    </xf>
    <xf borderId="11" fillId="0" fontId="8" numFmtId="0" xfId="0" applyBorder="1" applyFont="1"/>
    <xf borderId="0" fillId="0" fontId="9" numFmtId="0" xfId="0" applyFont="1"/>
    <xf borderId="0" fillId="0" fontId="9" numFmtId="0" xfId="0" applyAlignment="1" applyFont="1">
      <alignment horizontal="right"/>
    </xf>
    <xf borderId="12" fillId="3" fontId="2" numFmtId="0" xfId="0" applyBorder="1" applyFill="1" applyFont="1"/>
    <xf borderId="13" fillId="3" fontId="2" numFmtId="9" xfId="0" applyBorder="1" applyFont="1" applyNumberFormat="1"/>
    <xf borderId="13" fillId="3" fontId="2" numFmtId="0" xfId="0" applyBorder="1" applyFont="1"/>
    <xf borderId="13" fillId="3" fontId="2" numFmtId="3" xfId="0" applyBorder="1" applyFont="1" applyNumberFormat="1"/>
    <xf borderId="14" fillId="0" fontId="9" numFmtId="0" xfId="0" applyBorder="1" applyFont="1"/>
    <xf borderId="15" fillId="0" fontId="9" numFmtId="0" xfId="0" applyAlignment="1" applyBorder="1" applyFont="1">
      <alignment horizontal="center"/>
    </xf>
    <xf borderId="15" fillId="0" fontId="5" numFmtId="0" xfId="0" applyBorder="1" applyFont="1"/>
    <xf borderId="14" fillId="0" fontId="9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14" fillId="0" fontId="2" numFmtId="0" xfId="0" applyBorder="1" applyFont="1"/>
    <xf borderId="14" fillId="0" fontId="9" numFmtId="0" xfId="0" applyAlignment="1" applyBorder="1" applyFont="1">
      <alignment horizontal="center" shrinkToFit="0" wrapText="1"/>
    </xf>
    <xf borderId="16" fillId="0" fontId="9" numFmtId="0" xfId="0" applyAlignment="1" applyBorder="1" applyFont="1">
      <alignment horizontal="right"/>
    </xf>
    <xf borderId="16" fillId="0" fontId="11" numFmtId="0" xfId="0" applyAlignment="1" applyBorder="1" applyFont="1">
      <alignment horizontal="right" shrinkToFit="0" vertical="center" wrapText="1"/>
    </xf>
    <xf borderId="16" fillId="0" fontId="12" numFmtId="0" xfId="0" applyAlignment="1" applyBorder="1" applyFont="1">
      <alignment horizontal="right" shrinkToFit="0" vertical="center" wrapText="1"/>
    </xf>
    <xf borderId="0" fillId="0" fontId="13" numFmtId="0" xfId="0" applyAlignment="1" applyFont="1">
      <alignment shrinkToFit="0" vertical="center" wrapText="1"/>
    </xf>
    <xf borderId="16" fillId="0" fontId="9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horizontal="right" shrinkToFit="0" vertical="center" wrapText="1"/>
    </xf>
    <xf borderId="16" fillId="0" fontId="9" numFmtId="0" xfId="0" applyBorder="1" applyFont="1"/>
    <xf borderId="16" fillId="0" fontId="10" numFmtId="0" xfId="0" applyAlignment="1" applyBorder="1" applyFont="1">
      <alignment horizontal="right"/>
    </xf>
    <xf borderId="16" fillId="0" fontId="10" numFmtId="0" xfId="0" applyBorder="1" applyFont="1"/>
    <xf borderId="16" fillId="0" fontId="10" numFmtId="0" xfId="0" applyAlignment="1" applyBorder="1" applyFont="1">
      <alignment horizontal="center"/>
    </xf>
    <xf borderId="16" fillId="0" fontId="9" numFmtId="0" xfId="0" applyAlignment="1" applyBorder="1" applyFont="1">
      <alignment horizontal="center"/>
    </xf>
    <xf borderId="16" fillId="0" fontId="2" numFmtId="0" xfId="0" applyBorder="1" applyFont="1"/>
    <xf borderId="16" fillId="0" fontId="5" numFmtId="0" xfId="0" applyBorder="1" applyFont="1"/>
    <xf borderId="0" fillId="0" fontId="13" numFmtId="3" xfId="0" applyAlignment="1" applyFont="1" applyNumberFormat="1">
      <alignment shrinkToFit="0" vertical="center" wrapText="1"/>
    </xf>
    <xf borderId="0" fillId="0" fontId="14" numFmtId="3" xfId="0" applyAlignment="1" applyFont="1" applyNumberFormat="1">
      <alignment shrinkToFit="0" vertical="center" wrapText="1"/>
    </xf>
    <xf borderId="0" fillId="0" fontId="14" numFmtId="3" xfId="0" applyFont="1" applyNumberFormat="1"/>
    <xf borderId="0" fillId="0" fontId="14" numFmtId="0" xfId="0" applyFont="1"/>
    <xf borderId="0" fillId="0" fontId="2" numFmtId="2" xfId="0" applyFont="1" applyNumberFormat="1"/>
    <xf borderId="0" fillId="0" fontId="15" numFmtId="0" xfId="0" applyFont="1"/>
    <xf borderId="0" fillId="0" fontId="15" numFmtId="3" xfId="0" applyFont="1" applyNumberFormat="1"/>
    <xf borderId="0" fillId="0" fontId="15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4" fontId="2" numFmtId="0" xfId="0" applyFill="1" applyFont="1"/>
    <xf borderId="16" fillId="0" fontId="2" numFmtId="0" xfId="0" applyAlignment="1" applyBorder="1" applyFont="1">
      <alignment readingOrder="0"/>
    </xf>
    <xf borderId="16" fillId="0" fontId="2" numFmtId="3" xfId="0" applyAlignment="1" applyBorder="1" applyFont="1" applyNumberFormat="1">
      <alignment readingOrder="0"/>
    </xf>
    <xf borderId="16" fillId="4" fontId="2" numFmtId="0" xfId="0" applyBorder="1" applyFont="1"/>
    <xf borderId="16" fillId="0" fontId="15" numFmtId="0" xfId="0" applyBorder="1" applyFont="1"/>
    <xf borderId="0" fillId="0" fontId="2" numFmtId="9" xfId="0" applyFont="1" applyNumberFormat="1"/>
    <xf borderId="0" fillId="0" fontId="9" numFmtId="0" xfId="0" applyAlignment="1" applyFont="1">
      <alignment horizontal="left"/>
    </xf>
    <xf borderId="0" fillId="0" fontId="9" numFmtId="3" xfId="0" applyAlignment="1" applyFont="1" applyNumberFormat="1">
      <alignment horizontal="left"/>
    </xf>
    <xf borderId="0" fillId="0" fontId="16" numFmtId="0" xfId="0" applyFont="1"/>
    <xf borderId="16" fillId="0" fontId="11" numFmtId="0" xfId="0" applyAlignment="1" applyBorder="1" applyFont="1">
      <alignment shrinkToFit="0" vertical="center" wrapText="1"/>
    </xf>
    <xf borderId="16" fillId="0" fontId="13" numFmtId="0" xfId="0" applyAlignment="1" applyBorder="1" applyFont="1">
      <alignment shrinkToFit="0" vertical="center" wrapText="1"/>
    </xf>
    <xf borderId="16" fillId="0" fontId="13" numFmtId="3" xfId="0" applyAlignment="1" applyBorder="1" applyFont="1" applyNumberFormat="1">
      <alignment shrinkToFit="0" vertical="center" wrapText="1"/>
    </xf>
    <xf borderId="16" fillId="0" fontId="2" numFmtId="3" xfId="0" applyBorder="1" applyFont="1" applyNumberFormat="1"/>
    <xf borderId="16" fillId="0" fontId="2" numFmtId="2" xfId="0" applyBorder="1" applyFont="1" applyNumberFormat="1"/>
    <xf borderId="16" fillId="0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4" width="8.71"/>
    <col customWidth="1" min="5" max="5" width="10.14"/>
    <col customWidth="1" min="6" max="6" width="12.57"/>
    <col customWidth="1" min="7" max="7" width="13.71"/>
    <col customWidth="1" min="8" max="26" width="8.71"/>
  </cols>
  <sheetData>
    <row r="2">
      <c r="A2" s="1" t="s">
        <v>0</v>
      </c>
      <c r="B2" s="2"/>
      <c r="C2" s="2"/>
      <c r="D2" s="2"/>
      <c r="E2" s="2"/>
      <c r="F2" s="2"/>
      <c r="G2" s="2"/>
    </row>
    <row r="3" ht="15.0" customHeight="1">
      <c r="A3" s="3"/>
      <c r="B3" s="4"/>
      <c r="C3" s="5"/>
      <c r="D3" s="6" t="s">
        <v>1</v>
      </c>
      <c r="E3" s="7"/>
      <c r="F3" s="7"/>
      <c r="G3" s="8"/>
    </row>
    <row r="4">
      <c r="A4" s="9" t="s">
        <v>2</v>
      </c>
      <c r="B4" s="10" t="s">
        <v>3</v>
      </c>
      <c r="C4" s="11" t="s">
        <v>4</v>
      </c>
      <c r="D4" s="10" t="s">
        <v>5</v>
      </c>
      <c r="E4" s="10" t="s">
        <v>6</v>
      </c>
      <c r="F4" s="12" t="s">
        <v>7</v>
      </c>
      <c r="G4" s="13" t="s">
        <v>8</v>
      </c>
    </row>
    <row r="5">
      <c r="A5" s="14">
        <v>1999.0</v>
      </c>
      <c r="B5" s="15">
        <f>'UCI Chum Data'!Q8</f>
        <v>179720</v>
      </c>
      <c r="C5" s="15">
        <f>'UCI Chum Data'!S8</f>
        <v>80551</v>
      </c>
      <c r="F5" s="16"/>
    </row>
    <row r="6">
      <c r="A6" s="14">
        <v>2000.0</v>
      </c>
      <c r="B6" s="15">
        <f>'UCI Chum Data'!Q9</f>
        <v>133335</v>
      </c>
      <c r="C6" s="15">
        <f>'UCI Chum Data'!S9</f>
        <v>62061</v>
      </c>
    </row>
    <row r="7">
      <c r="A7" s="2">
        <v>2001.0</v>
      </c>
      <c r="B7" s="15">
        <f>'UCI Chum Data'!Q10</f>
        <v>90953</v>
      </c>
      <c r="C7" s="15">
        <f>'UCI Chum Data'!S10</f>
        <v>36633</v>
      </c>
    </row>
    <row r="8">
      <c r="A8" s="2">
        <v>2002.0</v>
      </c>
      <c r="B8" s="15">
        <f>'UCI Chum Data'!Q11</f>
        <v>245784</v>
      </c>
      <c r="C8" s="15">
        <f>'UCI Chum Data'!S11</f>
        <v>116282</v>
      </c>
      <c r="D8" s="15">
        <f>'UCI Chum Data'!$U$36</f>
        <v>560932</v>
      </c>
      <c r="E8" s="15">
        <f>'UCI Chum Data'!$U$37</f>
        <v>504838.8</v>
      </c>
      <c r="F8" s="15">
        <f t="shared" ref="F8:F27" si="1">SUM(C5:C8)</f>
        <v>295527</v>
      </c>
      <c r="G8" s="17" t="str">
        <f t="shared" ref="G8:G27" si="2">IF(F8&gt;E8,"Yes","No")</f>
        <v>No</v>
      </c>
    </row>
    <row r="9">
      <c r="A9" s="2">
        <v>2003.0</v>
      </c>
      <c r="B9" s="15">
        <f>'UCI Chum Data'!Q12</f>
        <v>126146</v>
      </c>
      <c r="C9" s="15">
        <f>'UCI Chum Data'!S12</f>
        <v>53224</v>
      </c>
      <c r="D9" s="15">
        <f>'UCI Chum Data'!$U$36</f>
        <v>560932</v>
      </c>
      <c r="E9" s="15">
        <f>'UCI Chum Data'!$U$37</f>
        <v>504838.8</v>
      </c>
      <c r="F9" s="15">
        <f t="shared" si="1"/>
        <v>268200</v>
      </c>
      <c r="G9" s="17" t="str">
        <f t="shared" si="2"/>
        <v>No</v>
      </c>
    </row>
    <row r="10">
      <c r="A10" s="2">
        <v>2004.0</v>
      </c>
      <c r="B10" s="15">
        <f>'UCI Chum Data'!Q13</f>
        <v>151246</v>
      </c>
      <c r="C10" s="15">
        <f>'UCI Chum Data'!S13</f>
        <v>64510</v>
      </c>
      <c r="D10" s="15">
        <f>'UCI Chum Data'!$U$36</f>
        <v>560932</v>
      </c>
      <c r="E10" s="15">
        <f>'UCI Chum Data'!$U$37</f>
        <v>504838.8</v>
      </c>
      <c r="F10" s="15">
        <f t="shared" si="1"/>
        <v>270649</v>
      </c>
      <c r="G10" s="17" t="str">
        <f t="shared" si="2"/>
        <v>No</v>
      </c>
    </row>
    <row r="11">
      <c r="A11" s="2">
        <v>2005.0</v>
      </c>
      <c r="B11" s="15">
        <f>'UCI Chum Data'!Q14</f>
        <v>73992</v>
      </c>
      <c r="C11" s="15">
        <f>'UCI Chum Data'!S14</f>
        <v>33787</v>
      </c>
      <c r="D11" s="15">
        <f>'UCI Chum Data'!$U$36</f>
        <v>560932</v>
      </c>
      <c r="E11" s="15">
        <f>'UCI Chum Data'!$U$37</f>
        <v>504838.8</v>
      </c>
      <c r="F11" s="15">
        <f t="shared" si="1"/>
        <v>267803</v>
      </c>
      <c r="G11" s="17" t="str">
        <f t="shared" si="2"/>
        <v>No</v>
      </c>
    </row>
    <row r="12">
      <c r="A12" s="2">
        <v>2006.0</v>
      </c>
      <c r="B12" s="15">
        <f>'UCI Chum Data'!Q15</f>
        <v>67753</v>
      </c>
      <c r="C12" s="15">
        <f>'UCI Chum Data'!S15</f>
        <v>33259</v>
      </c>
      <c r="D12" s="15">
        <f>'UCI Chum Data'!$U$36</f>
        <v>560932</v>
      </c>
      <c r="E12" s="15">
        <f>'UCI Chum Data'!$U$37</f>
        <v>504838.8</v>
      </c>
      <c r="F12" s="15">
        <f t="shared" si="1"/>
        <v>184780</v>
      </c>
      <c r="G12" s="17" t="str">
        <f t="shared" si="2"/>
        <v>No</v>
      </c>
    </row>
    <row r="13">
      <c r="A13" s="2">
        <v>2007.0</v>
      </c>
      <c r="B13" s="15">
        <f>'UCI Chum Data'!Q16</f>
        <v>79871</v>
      </c>
      <c r="C13" s="15">
        <f>'UCI Chum Data'!S16</f>
        <v>46255</v>
      </c>
      <c r="D13" s="15">
        <f>'UCI Chum Data'!$U$36</f>
        <v>560932</v>
      </c>
      <c r="E13" s="15">
        <f>'UCI Chum Data'!$U$37</f>
        <v>504838.8</v>
      </c>
      <c r="F13" s="15">
        <f t="shared" si="1"/>
        <v>177811</v>
      </c>
      <c r="G13" s="17" t="str">
        <f t="shared" si="2"/>
        <v>No</v>
      </c>
    </row>
    <row r="14">
      <c r="A14" s="2">
        <v>2008.0</v>
      </c>
      <c r="B14" s="15">
        <f>'UCI Chum Data'!Q17</f>
        <v>53862</v>
      </c>
      <c r="C14" s="15">
        <f>'UCI Chum Data'!S17</f>
        <v>23460</v>
      </c>
      <c r="D14" s="15">
        <f>'UCI Chum Data'!$U$36</f>
        <v>560932</v>
      </c>
      <c r="E14" s="15">
        <f>'UCI Chum Data'!$U$37</f>
        <v>504838.8</v>
      </c>
      <c r="F14" s="15">
        <f t="shared" si="1"/>
        <v>136761</v>
      </c>
      <c r="G14" s="17" t="str">
        <f t="shared" si="2"/>
        <v>No</v>
      </c>
    </row>
    <row r="15">
      <c r="A15" s="2">
        <v>2009.0</v>
      </c>
      <c r="B15" s="15">
        <f>'UCI Chum Data'!Q18</f>
        <v>86817</v>
      </c>
      <c r="C15" s="15">
        <f>'UCI Chum Data'!S18</f>
        <v>41179</v>
      </c>
      <c r="D15" s="15">
        <f>'UCI Chum Data'!$U$36</f>
        <v>560932</v>
      </c>
      <c r="E15" s="15">
        <f>'UCI Chum Data'!$U$37</f>
        <v>504838.8</v>
      </c>
      <c r="F15" s="15">
        <f t="shared" si="1"/>
        <v>144153</v>
      </c>
      <c r="G15" s="17" t="str">
        <f t="shared" si="2"/>
        <v>No</v>
      </c>
    </row>
    <row r="16">
      <c r="A16" s="2">
        <v>2010.0</v>
      </c>
      <c r="B16" s="15">
        <f>'UCI Chum Data'!Q19</f>
        <v>233038</v>
      </c>
      <c r="C16" s="15">
        <f>'UCI Chum Data'!S19</f>
        <v>122502</v>
      </c>
      <c r="D16" s="15">
        <f>'UCI Chum Data'!$U$36</f>
        <v>560932</v>
      </c>
      <c r="E16" s="15">
        <f>'UCI Chum Data'!$U$37</f>
        <v>504838.8</v>
      </c>
      <c r="F16" s="15">
        <f t="shared" si="1"/>
        <v>233396</v>
      </c>
      <c r="G16" s="17" t="str">
        <f t="shared" si="2"/>
        <v>No</v>
      </c>
    </row>
    <row r="17">
      <c r="A17" s="2">
        <v>2011.0</v>
      </c>
      <c r="B17" s="15">
        <f>'UCI Chum Data'!Q20</f>
        <v>134114</v>
      </c>
      <c r="C17" s="15">
        <f>'UCI Chum Data'!S20</f>
        <v>48972</v>
      </c>
      <c r="D17" s="15">
        <f>'UCI Chum Data'!$U$36</f>
        <v>560932</v>
      </c>
      <c r="E17" s="15">
        <f>'UCI Chum Data'!$U$37</f>
        <v>504838.8</v>
      </c>
      <c r="F17" s="15">
        <f t="shared" si="1"/>
        <v>236113</v>
      </c>
      <c r="G17" s="17" t="str">
        <f t="shared" si="2"/>
        <v>No</v>
      </c>
    </row>
    <row r="18">
      <c r="A18" s="2">
        <v>2012.0</v>
      </c>
      <c r="B18" s="15">
        <f>'UCI Chum Data'!Q21</f>
        <v>274157</v>
      </c>
      <c r="C18" s="15">
        <f>'UCI Chum Data'!S21</f>
        <v>140233</v>
      </c>
      <c r="D18" s="15">
        <f>'UCI Chum Data'!$U$36</f>
        <v>560932</v>
      </c>
      <c r="E18" s="15">
        <f>'UCI Chum Data'!$U$37</f>
        <v>504838.8</v>
      </c>
      <c r="F18" s="15">
        <f t="shared" si="1"/>
        <v>352886</v>
      </c>
      <c r="G18" s="17" t="str">
        <f t="shared" si="2"/>
        <v>No</v>
      </c>
    </row>
    <row r="19">
      <c r="A19" s="2">
        <v>2013.0</v>
      </c>
      <c r="B19" s="15">
        <f>'UCI Chum Data'!Q22</f>
        <v>145038</v>
      </c>
      <c r="C19" s="15">
        <f>'UCI Chum Data'!S22</f>
        <v>76391</v>
      </c>
      <c r="D19" s="15">
        <f>'UCI Chum Data'!$U$36</f>
        <v>560932</v>
      </c>
      <c r="E19" s="15">
        <f>'UCI Chum Data'!$U$37</f>
        <v>504838.8</v>
      </c>
      <c r="F19" s="15">
        <f t="shared" si="1"/>
        <v>388098</v>
      </c>
      <c r="G19" s="17" t="str">
        <f t="shared" si="2"/>
        <v>No</v>
      </c>
    </row>
    <row r="20">
      <c r="A20" s="2">
        <v>2014.0</v>
      </c>
      <c r="B20" s="15">
        <f>'UCI Chum Data'!Q23</f>
        <v>122739</v>
      </c>
      <c r="C20" s="15">
        <f>'UCI Chum Data'!S23</f>
        <v>57216</v>
      </c>
      <c r="D20" s="15">
        <f>'UCI Chum Data'!$U$36</f>
        <v>560932</v>
      </c>
      <c r="E20" s="15">
        <f>'UCI Chum Data'!$U$37</f>
        <v>504838.8</v>
      </c>
      <c r="F20" s="15">
        <f t="shared" si="1"/>
        <v>322812</v>
      </c>
      <c r="G20" s="17" t="str">
        <f t="shared" si="2"/>
        <v>No</v>
      </c>
    </row>
    <row r="21" ht="15.75" customHeight="1">
      <c r="A21" s="2">
        <v>2015.0</v>
      </c>
      <c r="B21" s="15">
        <f>'UCI Chum Data'!Q24</f>
        <v>281694</v>
      </c>
      <c r="C21" s="15">
        <f>'UCI Chum Data'!S24</f>
        <v>116190</v>
      </c>
      <c r="D21" s="15">
        <f>'UCI Chum Data'!$U$36</f>
        <v>560932</v>
      </c>
      <c r="E21" s="15">
        <f>'UCI Chum Data'!$U$37</f>
        <v>504838.8</v>
      </c>
      <c r="F21" s="15">
        <f t="shared" si="1"/>
        <v>390030</v>
      </c>
      <c r="G21" s="17" t="str">
        <f t="shared" si="2"/>
        <v>No</v>
      </c>
    </row>
    <row r="22" ht="15.75" customHeight="1">
      <c r="A22" s="2">
        <v>2016.0</v>
      </c>
      <c r="B22" s="15">
        <f>'UCI Chum Data'!Q25</f>
        <v>127623</v>
      </c>
      <c r="C22" s="15">
        <f>'UCI Chum Data'!S25</f>
        <v>39656</v>
      </c>
      <c r="D22" s="15">
        <f>'UCI Chum Data'!$U$36</f>
        <v>560932</v>
      </c>
      <c r="E22" s="15">
        <f>'UCI Chum Data'!$U$37</f>
        <v>504838.8</v>
      </c>
      <c r="F22" s="15">
        <f t="shared" si="1"/>
        <v>289453</v>
      </c>
      <c r="G22" s="17" t="str">
        <f t="shared" si="2"/>
        <v>No</v>
      </c>
    </row>
    <row r="23" ht="15.75" customHeight="1">
      <c r="A23" s="2">
        <v>2017.0</v>
      </c>
      <c r="B23" s="15">
        <f>'UCI Chum Data'!Q26</f>
        <v>249251</v>
      </c>
      <c r="C23" s="15">
        <f>'UCI Chum Data'!S26</f>
        <v>103807</v>
      </c>
      <c r="D23" s="15">
        <f>'UCI Chum Data'!$U$36</f>
        <v>560932</v>
      </c>
      <c r="E23" s="15">
        <f>'UCI Chum Data'!$U$37</f>
        <v>504838.8</v>
      </c>
      <c r="F23" s="15">
        <f t="shared" si="1"/>
        <v>316869</v>
      </c>
      <c r="G23" s="17" t="str">
        <f t="shared" si="2"/>
        <v>No</v>
      </c>
    </row>
    <row r="24" ht="15.75" customHeight="1">
      <c r="A24" s="2">
        <v>2018.0</v>
      </c>
      <c r="B24" s="15">
        <f>'UCI Chum Data'!Q27</f>
        <v>118603</v>
      </c>
      <c r="C24" s="15">
        <f>'UCI Chum Data'!S27</f>
        <v>64550</v>
      </c>
      <c r="D24" s="15">
        <f>'UCI Chum Data'!$U$36</f>
        <v>560932</v>
      </c>
      <c r="E24" s="15">
        <f>'UCI Chum Data'!$U$37</f>
        <v>504838.8</v>
      </c>
      <c r="F24" s="15">
        <f t="shared" si="1"/>
        <v>324203</v>
      </c>
      <c r="G24" s="17" t="str">
        <f t="shared" si="2"/>
        <v>No</v>
      </c>
    </row>
    <row r="25" ht="15.75" customHeight="1">
      <c r="A25" s="2">
        <v>2019.0</v>
      </c>
      <c r="B25" s="15">
        <f>'UCI Chum Data'!Q28</f>
        <v>132645</v>
      </c>
      <c r="C25" s="15">
        <f>'UCI Chum Data'!S28</f>
        <v>53994</v>
      </c>
      <c r="D25" s="15">
        <f>'UCI Chum Data'!$U$36</f>
        <v>560932</v>
      </c>
      <c r="E25" s="15">
        <f>'UCI Chum Data'!$U$37</f>
        <v>504838.8</v>
      </c>
      <c r="F25" s="15">
        <f t="shared" si="1"/>
        <v>262007</v>
      </c>
      <c r="G25" s="17" t="str">
        <f t="shared" si="2"/>
        <v>No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v>2020.0</v>
      </c>
      <c r="B26" s="15">
        <f>'UCI Chum Data'!Q29</f>
        <v>33287</v>
      </c>
      <c r="C26" s="15">
        <f>'UCI Chum Data'!S29</f>
        <v>7681</v>
      </c>
      <c r="D26" s="15">
        <f>'UCI Chum Data'!$U$36</f>
        <v>560932</v>
      </c>
      <c r="E26" s="15">
        <f>'UCI Chum Data'!$U$37</f>
        <v>504838.8</v>
      </c>
      <c r="F26" s="15">
        <f t="shared" si="1"/>
        <v>230032</v>
      </c>
      <c r="G26" s="17" t="str">
        <f t="shared" si="2"/>
        <v>No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v>2021.0</v>
      </c>
      <c r="B27" s="15">
        <f>'UCI Chum Data'!Q30</f>
        <v>73235</v>
      </c>
      <c r="C27" s="15">
        <f>'UCI Chum Data'!S30</f>
        <v>29239</v>
      </c>
      <c r="D27" s="15">
        <f>'UCI Chum Data'!$U$36</f>
        <v>560932</v>
      </c>
      <c r="E27" s="15">
        <f>'UCI Chum Data'!$U$37</f>
        <v>504838.8</v>
      </c>
      <c r="F27" s="15">
        <f t="shared" si="1"/>
        <v>155464</v>
      </c>
      <c r="G27" s="17" t="str">
        <f t="shared" si="2"/>
        <v>No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>
        <v>2022.0</v>
      </c>
    </row>
    <row r="29" ht="15.75" customHeight="1">
      <c r="A29" s="19">
        <v>2023.0</v>
      </c>
      <c r="B29" s="20"/>
      <c r="C29" s="20"/>
      <c r="D29" s="20"/>
      <c r="E29" s="20"/>
      <c r="F29" s="20"/>
      <c r="G29" s="20"/>
    </row>
    <row r="30" ht="15.75" customHeight="1"/>
    <row r="31" ht="15.75" customHeight="1">
      <c r="A31" s="1" t="s">
        <v>9</v>
      </c>
    </row>
    <row r="32" ht="15.75" customHeight="1">
      <c r="A32" s="2" t="s">
        <v>10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3:G3"/>
  </mergeCells>
  <conditionalFormatting sqref="G8:G2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3" width="9.14"/>
    <col customWidth="1" min="4" max="4" width="14.14"/>
    <col customWidth="1" min="5" max="6" width="9.14"/>
    <col customWidth="1" min="7" max="7" width="2.71"/>
    <col customWidth="1" min="8" max="8" width="9.71"/>
    <col customWidth="1" min="9" max="9" width="8.71"/>
    <col customWidth="1" min="10" max="10" width="10.29"/>
    <col customWidth="1" min="11" max="11" width="8.71"/>
    <col customWidth="1" min="12" max="13" width="11.0"/>
    <col customWidth="1" min="14" max="14" width="2.71"/>
    <col customWidth="1" min="15" max="15" width="12.57"/>
    <col customWidth="1" min="16" max="16" width="2.71"/>
    <col customWidth="1" min="17" max="19" width="10.14"/>
    <col customWidth="1" min="20" max="20" width="2.71"/>
    <col customWidth="1" min="21" max="21" width="11.71"/>
    <col customWidth="1" min="22" max="22" width="10.43"/>
    <col customWidth="1" min="23" max="26" width="9.14"/>
  </cols>
  <sheetData>
    <row r="1">
      <c r="A1" s="2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1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2" t="s">
        <v>13</v>
      </c>
      <c r="E3" s="23">
        <v>4.0</v>
      </c>
      <c r="F3" s="2"/>
      <c r="G3" s="2"/>
      <c r="H3" s="21" t="s">
        <v>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2" t="s">
        <v>15</v>
      </c>
      <c r="V3" s="24">
        <v>0.1</v>
      </c>
      <c r="W3" s="2"/>
      <c r="X3" s="2"/>
      <c r="Y3" s="2"/>
      <c r="Z3" s="2"/>
    </row>
    <row r="4">
      <c r="A4" s="2"/>
      <c r="B4" s="2"/>
      <c r="C4" s="2"/>
      <c r="D4" s="22" t="s">
        <v>16</v>
      </c>
      <c r="E4" s="25" t="s">
        <v>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2" t="s">
        <v>18</v>
      </c>
      <c r="V4" s="26">
        <f>(1-'UCI Chum Data'!buffer)*'UCI Chum Data'!max_EEZ*'UCI Chum Data'!gen_time</f>
        <v>504838.8</v>
      </c>
      <c r="W4" s="15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7"/>
      <c r="B6" s="28" t="s">
        <v>19</v>
      </c>
      <c r="C6" s="29"/>
      <c r="D6" s="29"/>
      <c r="E6" s="29"/>
      <c r="F6" s="29"/>
      <c r="G6" s="27"/>
      <c r="H6" s="28" t="s">
        <v>20</v>
      </c>
      <c r="I6" s="29"/>
      <c r="J6" s="29"/>
      <c r="K6" s="29"/>
      <c r="L6" s="29"/>
      <c r="M6" s="29"/>
      <c r="N6" s="30"/>
      <c r="O6" s="27" t="s">
        <v>21</v>
      </c>
      <c r="P6" s="27"/>
      <c r="Q6" s="31" t="s">
        <v>22</v>
      </c>
      <c r="R6" s="30" t="s">
        <v>23</v>
      </c>
      <c r="S6" s="30"/>
      <c r="T6" s="32"/>
      <c r="U6" s="33" t="s">
        <v>24</v>
      </c>
      <c r="V6" s="33" t="s">
        <v>25</v>
      </c>
      <c r="W6" s="2"/>
      <c r="X6" s="2"/>
      <c r="Y6" s="2"/>
      <c r="Z6" s="2"/>
    </row>
    <row r="7" ht="15.0" customHeight="1">
      <c r="A7" s="34" t="s">
        <v>2</v>
      </c>
      <c r="B7" s="34" t="s">
        <v>26</v>
      </c>
      <c r="C7" s="34" t="s">
        <v>27</v>
      </c>
      <c r="D7" s="35" t="s">
        <v>28</v>
      </c>
      <c r="E7" s="35" t="s">
        <v>29</v>
      </c>
      <c r="F7" s="36" t="s">
        <v>22</v>
      </c>
      <c r="G7" s="37"/>
      <c r="H7" s="38" t="s">
        <v>30</v>
      </c>
      <c r="I7" s="39" t="s">
        <v>31</v>
      </c>
      <c r="J7" s="34" t="s">
        <v>32</v>
      </c>
      <c r="K7" s="40" t="s">
        <v>33</v>
      </c>
      <c r="L7" s="41" t="s">
        <v>34</v>
      </c>
      <c r="M7" s="42" t="s">
        <v>35</v>
      </c>
      <c r="N7" s="34"/>
      <c r="O7" s="34" t="s">
        <v>22</v>
      </c>
      <c r="P7" s="34"/>
      <c r="Q7" s="43" t="s">
        <v>36</v>
      </c>
      <c r="R7" s="44" t="s">
        <v>26</v>
      </c>
      <c r="S7" s="41" t="s">
        <v>37</v>
      </c>
      <c r="T7" s="45"/>
      <c r="U7" s="46"/>
      <c r="V7" s="46"/>
      <c r="W7" s="2"/>
      <c r="X7" s="2"/>
      <c r="Y7" s="2"/>
      <c r="Z7" s="2"/>
    </row>
    <row r="8">
      <c r="A8" s="37">
        <v>1999.0</v>
      </c>
      <c r="B8" s="47">
        <v>166612.0</v>
      </c>
      <c r="C8" s="37">
        <v>373.0</v>
      </c>
      <c r="D8" s="47">
        <v>3567.0</v>
      </c>
      <c r="E8" s="47">
        <v>4002.0</v>
      </c>
      <c r="F8" s="48">
        <f t="shared" ref="F8:F30" si="1">SUM(B8:E8)</f>
        <v>174554</v>
      </c>
      <c r="G8" s="47"/>
      <c r="H8" s="15">
        <v>68.0</v>
      </c>
      <c r="I8" s="2">
        <v>16.0</v>
      </c>
      <c r="J8" s="2">
        <v>2724.0</v>
      </c>
      <c r="K8" s="2">
        <v>2190.0</v>
      </c>
      <c r="L8" s="49">
        <f t="shared" ref="L8:L30" si="2">H8+I8</f>
        <v>84</v>
      </c>
      <c r="M8" s="50">
        <f t="shared" ref="M8:M30" si="3">J8+K8</f>
        <v>4914</v>
      </c>
      <c r="N8" s="2"/>
      <c r="O8" s="15">
        <v>168.0</v>
      </c>
      <c r="P8" s="2"/>
      <c r="Q8" s="49">
        <f t="shared" ref="Q8:Q30" si="4">SUM(F8,L8,M8,O8)</f>
        <v>179720</v>
      </c>
      <c r="R8" s="51">
        <v>0.483464576381053</v>
      </c>
      <c r="S8" s="49">
        <f t="shared" ref="S8:S30" si="5">ROUND(B8*R8,0)</f>
        <v>80551</v>
      </c>
      <c r="T8" s="52"/>
      <c r="U8" s="53"/>
      <c r="V8" s="54"/>
      <c r="W8" s="2"/>
      <c r="X8" s="2"/>
      <c r="Y8" s="2"/>
      <c r="Z8" s="2"/>
    </row>
    <row r="9">
      <c r="A9" s="37">
        <v>2000.0</v>
      </c>
      <c r="B9" s="47">
        <v>118074.0</v>
      </c>
      <c r="C9" s="37">
        <v>325.0</v>
      </c>
      <c r="D9" s="47">
        <v>4386.0</v>
      </c>
      <c r="E9" s="47">
        <v>4284.0</v>
      </c>
      <c r="F9" s="48">
        <f t="shared" si="1"/>
        <v>127069</v>
      </c>
      <c r="G9" s="47"/>
      <c r="H9" s="15">
        <v>65.0</v>
      </c>
      <c r="I9" s="2">
        <v>91.0</v>
      </c>
      <c r="J9" s="2">
        <v>3312.0</v>
      </c>
      <c r="K9" s="2">
        <v>2508.0</v>
      </c>
      <c r="L9" s="49">
        <f t="shared" si="2"/>
        <v>156</v>
      </c>
      <c r="M9" s="50">
        <f t="shared" si="3"/>
        <v>5820</v>
      </c>
      <c r="N9" s="2"/>
      <c r="O9" s="15">
        <v>290.0</v>
      </c>
      <c r="P9" s="2"/>
      <c r="Q9" s="49">
        <f t="shared" si="4"/>
        <v>133335</v>
      </c>
      <c r="R9" s="51">
        <v>0.525606822839914</v>
      </c>
      <c r="S9" s="49">
        <f t="shared" si="5"/>
        <v>62061</v>
      </c>
      <c r="T9" s="52"/>
      <c r="U9" s="53"/>
      <c r="V9" s="54"/>
      <c r="W9" s="2"/>
      <c r="X9" s="2"/>
      <c r="Y9" s="2"/>
      <c r="Z9" s="2"/>
    </row>
    <row r="10">
      <c r="A10" s="37">
        <v>2001.0</v>
      </c>
      <c r="B10" s="47">
        <v>75599.0</v>
      </c>
      <c r="C10" s="37">
        <v>248.0</v>
      </c>
      <c r="D10" s="47">
        <v>6445.0</v>
      </c>
      <c r="E10" s="47">
        <v>2202.0</v>
      </c>
      <c r="F10" s="48">
        <f t="shared" si="1"/>
        <v>84494</v>
      </c>
      <c r="G10" s="47"/>
      <c r="H10" s="15">
        <v>9.0</v>
      </c>
      <c r="I10" s="2">
        <v>64.0</v>
      </c>
      <c r="J10" s="2">
        <v>3991.0</v>
      </c>
      <c r="K10" s="2">
        <v>2119.0</v>
      </c>
      <c r="L10" s="49">
        <f t="shared" si="2"/>
        <v>73</v>
      </c>
      <c r="M10" s="50">
        <f t="shared" si="3"/>
        <v>6110</v>
      </c>
      <c r="N10" s="2"/>
      <c r="O10" s="15">
        <v>276.0</v>
      </c>
      <c r="P10" s="2"/>
      <c r="Q10" s="49">
        <f t="shared" si="4"/>
        <v>90953</v>
      </c>
      <c r="R10" s="51">
        <v>0.48456328787417824</v>
      </c>
      <c r="S10" s="49">
        <f t="shared" si="5"/>
        <v>36633</v>
      </c>
      <c r="T10" s="52"/>
      <c r="U10" s="53"/>
      <c r="V10" s="54"/>
      <c r="W10" s="2"/>
      <c r="X10" s="2"/>
      <c r="Y10" s="2"/>
      <c r="Z10" s="2"/>
    </row>
    <row r="11">
      <c r="A11" s="37">
        <v>2002.0</v>
      </c>
      <c r="B11" s="47">
        <v>224587.0</v>
      </c>
      <c r="C11" s="47">
        <v>1790.0</v>
      </c>
      <c r="D11" s="47">
        <v>6671.0</v>
      </c>
      <c r="E11" s="47">
        <v>4901.0</v>
      </c>
      <c r="F11" s="48">
        <f t="shared" si="1"/>
        <v>237949</v>
      </c>
      <c r="G11" s="47"/>
      <c r="H11" s="15">
        <v>0.0</v>
      </c>
      <c r="I11" s="2">
        <v>29.0</v>
      </c>
      <c r="J11" s="2">
        <v>2605.0</v>
      </c>
      <c r="K11" s="2">
        <v>4444.0</v>
      </c>
      <c r="L11" s="49">
        <f t="shared" si="2"/>
        <v>29</v>
      </c>
      <c r="M11" s="50">
        <f t="shared" si="3"/>
        <v>7049</v>
      </c>
      <c r="N11" s="2"/>
      <c r="O11" s="15">
        <v>757.0</v>
      </c>
      <c r="P11" s="2"/>
      <c r="Q11" s="49">
        <f t="shared" si="4"/>
        <v>245784</v>
      </c>
      <c r="R11" s="51">
        <v>0.5177570384750676</v>
      </c>
      <c r="S11" s="49">
        <f t="shared" si="5"/>
        <v>116282</v>
      </c>
      <c r="T11" s="52"/>
      <c r="U11" s="53">
        <f t="shared" ref="U11:U29" si="6">SUM(S8:S11)</f>
        <v>295527</v>
      </c>
      <c r="V11" s="54" t="str">
        <f>IF(U11&gt;'UCI Chum Data'!ACL,"Yes","No")</f>
        <v>No</v>
      </c>
      <c r="W11" s="2"/>
      <c r="X11" s="2"/>
      <c r="Y11" s="2"/>
      <c r="Z11" s="2"/>
    </row>
    <row r="12">
      <c r="A12" s="37">
        <v>2003.0</v>
      </c>
      <c r="B12" s="47">
        <v>106468.0</v>
      </c>
      <c r="C12" s="47">
        <v>1933.0</v>
      </c>
      <c r="D12" s="47">
        <v>7883.0</v>
      </c>
      <c r="E12" s="47">
        <v>4483.0</v>
      </c>
      <c r="F12" s="48">
        <f t="shared" si="1"/>
        <v>120767</v>
      </c>
      <c r="G12" s="47"/>
      <c r="H12" s="15">
        <v>0.0</v>
      </c>
      <c r="I12" s="2">
        <v>28.0</v>
      </c>
      <c r="J12" s="2">
        <v>2247.0</v>
      </c>
      <c r="K12" s="2">
        <v>2733.0</v>
      </c>
      <c r="L12" s="49">
        <f t="shared" si="2"/>
        <v>28</v>
      </c>
      <c r="M12" s="50">
        <f t="shared" si="3"/>
        <v>4980</v>
      </c>
      <c r="N12" s="2"/>
      <c r="O12" s="15">
        <v>371.0</v>
      </c>
      <c r="P12" s="2"/>
      <c r="Q12" s="49">
        <f t="shared" si="4"/>
        <v>126146</v>
      </c>
      <c r="R12" s="51">
        <v>0.499908423188188</v>
      </c>
      <c r="S12" s="49">
        <f t="shared" si="5"/>
        <v>53224</v>
      </c>
      <c r="T12" s="52"/>
      <c r="U12" s="53">
        <f t="shared" si="6"/>
        <v>268200</v>
      </c>
      <c r="V12" s="54" t="str">
        <f>IF(U12&gt;'UCI Chum Data'!ACL,"Yes","No")</f>
        <v>No</v>
      </c>
      <c r="W12" s="2"/>
      <c r="X12" s="2"/>
      <c r="Y12" s="2"/>
      <c r="Z12" s="2"/>
    </row>
    <row r="13">
      <c r="A13" s="37">
        <v>2004.0</v>
      </c>
      <c r="B13" s="47">
        <v>137041.0</v>
      </c>
      <c r="C13" s="47">
        <v>2019.0</v>
      </c>
      <c r="D13" s="47">
        <v>4957.0</v>
      </c>
      <c r="E13" s="47">
        <v>2148.0</v>
      </c>
      <c r="F13" s="48">
        <f t="shared" si="1"/>
        <v>146165</v>
      </c>
      <c r="G13" s="47"/>
      <c r="H13" s="15">
        <v>0.0</v>
      </c>
      <c r="I13" s="2">
        <v>33.0</v>
      </c>
      <c r="J13" s="2">
        <v>2610.0</v>
      </c>
      <c r="K13" s="2">
        <v>1936.0</v>
      </c>
      <c r="L13" s="49">
        <f t="shared" si="2"/>
        <v>33</v>
      </c>
      <c r="M13" s="50">
        <f t="shared" si="3"/>
        <v>4546</v>
      </c>
      <c r="N13" s="2"/>
      <c r="O13" s="15">
        <v>502.0</v>
      </c>
      <c r="P13" s="2"/>
      <c r="Q13" s="49">
        <f t="shared" si="4"/>
        <v>151246</v>
      </c>
      <c r="R13" s="51">
        <v>0.47073321122875633</v>
      </c>
      <c r="S13" s="49">
        <f t="shared" si="5"/>
        <v>64510</v>
      </c>
      <c r="T13" s="52"/>
      <c r="U13" s="53">
        <f t="shared" si="6"/>
        <v>270649</v>
      </c>
      <c r="V13" s="54" t="str">
        <f>IF(U13&gt;'UCI Chum Data'!ACL,"Yes","No")</f>
        <v>No</v>
      </c>
      <c r="W13" s="2"/>
      <c r="X13" s="2"/>
      <c r="Y13" s="2"/>
      <c r="Z13" s="2"/>
    </row>
    <row r="14">
      <c r="A14" s="37">
        <v>2005.0</v>
      </c>
      <c r="B14" s="47">
        <v>65671.0</v>
      </c>
      <c r="C14" s="37">
        <v>710.0</v>
      </c>
      <c r="D14" s="47">
        <v>2632.0</v>
      </c>
      <c r="E14" s="37">
        <v>727.0</v>
      </c>
      <c r="F14" s="48">
        <f t="shared" si="1"/>
        <v>69740</v>
      </c>
      <c r="G14" s="47"/>
      <c r="H14" s="15">
        <v>0.0</v>
      </c>
      <c r="I14" s="2">
        <v>18.0</v>
      </c>
      <c r="J14" s="2">
        <v>2362.0</v>
      </c>
      <c r="K14" s="2">
        <v>1444.0</v>
      </c>
      <c r="L14" s="49">
        <f t="shared" si="2"/>
        <v>18</v>
      </c>
      <c r="M14" s="50">
        <f t="shared" si="3"/>
        <v>3806</v>
      </c>
      <c r="N14" s="2"/>
      <c r="O14" s="15">
        <v>428.0</v>
      </c>
      <c r="P14" s="2"/>
      <c r="Q14" s="49">
        <f t="shared" si="4"/>
        <v>73992</v>
      </c>
      <c r="R14" s="51">
        <v>0.5144888915959861</v>
      </c>
      <c r="S14" s="49">
        <f t="shared" si="5"/>
        <v>33787</v>
      </c>
      <c r="T14" s="52"/>
      <c r="U14" s="53">
        <f t="shared" si="6"/>
        <v>267803</v>
      </c>
      <c r="V14" s="54" t="str">
        <f>IF(U14&gt;'UCI Chum Data'!ACL,"Yes","No")</f>
        <v>No</v>
      </c>
      <c r="W14" s="2"/>
      <c r="X14" s="2"/>
      <c r="Y14" s="2"/>
      <c r="Z14" s="2"/>
    </row>
    <row r="15">
      <c r="A15" s="37">
        <v>2006.0</v>
      </c>
      <c r="B15" s="47">
        <v>59965.0</v>
      </c>
      <c r="C15" s="37">
        <v>347.0</v>
      </c>
      <c r="D15" s="47">
        <v>3241.0</v>
      </c>
      <c r="E15" s="37">
        <v>480.0</v>
      </c>
      <c r="F15" s="48">
        <f t="shared" si="1"/>
        <v>64033</v>
      </c>
      <c r="G15" s="47"/>
      <c r="H15" s="15">
        <v>0.0</v>
      </c>
      <c r="I15" s="2">
        <v>0.0</v>
      </c>
      <c r="J15" s="2">
        <v>1397.0</v>
      </c>
      <c r="K15" s="2">
        <v>1577.0</v>
      </c>
      <c r="L15" s="49">
        <f t="shared" si="2"/>
        <v>0</v>
      </c>
      <c r="M15" s="50">
        <f t="shared" si="3"/>
        <v>2974</v>
      </c>
      <c r="N15" s="2"/>
      <c r="O15" s="15">
        <v>746.0</v>
      </c>
      <c r="P15" s="2"/>
      <c r="Q15" s="49">
        <f t="shared" si="4"/>
        <v>67753</v>
      </c>
      <c r="R15" s="51">
        <v>0.5546318685900108</v>
      </c>
      <c r="S15" s="49">
        <f t="shared" si="5"/>
        <v>33259</v>
      </c>
      <c r="T15" s="52"/>
      <c r="U15" s="53">
        <f t="shared" si="6"/>
        <v>184780</v>
      </c>
      <c r="V15" s="54" t="str">
        <f>IF(U15&gt;'UCI Chum Data'!ACL,"Yes","No")</f>
        <v>No</v>
      </c>
      <c r="W15" s="2"/>
      <c r="X15" s="2"/>
      <c r="Y15" s="2"/>
      <c r="Z15" s="2"/>
    </row>
    <row r="16">
      <c r="A16" s="37">
        <v>2007.0</v>
      </c>
      <c r="B16" s="47">
        <v>74836.0</v>
      </c>
      <c r="C16" s="37">
        <v>521.0</v>
      </c>
      <c r="D16" s="47">
        <v>1275.0</v>
      </c>
      <c r="E16" s="37">
        <v>608.0</v>
      </c>
      <c r="F16" s="48">
        <f t="shared" si="1"/>
        <v>77240</v>
      </c>
      <c r="G16" s="47"/>
      <c r="H16" s="15">
        <v>14.0</v>
      </c>
      <c r="I16" s="2">
        <v>0.0</v>
      </c>
      <c r="J16" s="2">
        <v>824.0</v>
      </c>
      <c r="K16" s="2">
        <v>1179.0</v>
      </c>
      <c r="L16" s="49">
        <f t="shared" si="2"/>
        <v>14</v>
      </c>
      <c r="M16" s="50">
        <f t="shared" si="3"/>
        <v>2003</v>
      </c>
      <c r="N16" s="2"/>
      <c r="O16" s="15">
        <v>614.0</v>
      </c>
      <c r="P16" s="2"/>
      <c r="Q16" s="49">
        <f t="shared" si="4"/>
        <v>79871</v>
      </c>
      <c r="R16" s="51">
        <v>0.6180815382970762</v>
      </c>
      <c r="S16" s="49">
        <f t="shared" si="5"/>
        <v>46255</v>
      </c>
      <c r="T16" s="52"/>
      <c r="U16" s="53">
        <f t="shared" si="6"/>
        <v>177811</v>
      </c>
      <c r="V16" s="54" t="str">
        <f>IF(U16&gt;'UCI Chum Data'!ACL,"Yes","No")</f>
        <v>No</v>
      </c>
      <c r="W16" s="2"/>
      <c r="X16" s="2"/>
      <c r="Y16" s="2"/>
      <c r="Z16" s="2"/>
    </row>
    <row r="17">
      <c r="A17" s="37">
        <v>2008.0</v>
      </c>
      <c r="B17" s="47">
        <v>46010.0</v>
      </c>
      <c r="C17" s="37">
        <v>433.0</v>
      </c>
      <c r="D17" s="47">
        <v>2243.0</v>
      </c>
      <c r="E17" s="47">
        <v>1629.0</v>
      </c>
      <c r="F17" s="48">
        <f t="shared" si="1"/>
        <v>50315</v>
      </c>
      <c r="G17" s="47"/>
      <c r="H17" s="15">
        <v>15.0</v>
      </c>
      <c r="I17" s="2">
        <v>26.0</v>
      </c>
      <c r="J17" s="2">
        <v>1841.0</v>
      </c>
      <c r="K17" s="2">
        <v>938.0</v>
      </c>
      <c r="L17" s="49">
        <f t="shared" si="2"/>
        <v>41</v>
      </c>
      <c r="M17" s="50">
        <f t="shared" si="3"/>
        <v>2779</v>
      </c>
      <c r="N17" s="2"/>
      <c r="O17" s="15">
        <v>727.0</v>
      </c>
      <c r="P17" s="2"/>
      <c r="Q17" s="49">
        <f t="shared" si="4"/>
        <v>53862</v>
      </c>
      <c r="R17" s="51">
        <v>0.5098837209302326</v>
      </c>
      <c r="S17" s="49">
        <f t="shared" si="5"/>
        <v>23460</v>
      </c>
      <c r="T17" s="52"/>
      <c r="U17" s="53">
        <f t="shared" si="6"/>
        <v>136761</v>
      </c>
      <c r="V17" s="54" t="str">
        <f>IF(U17&gt;'UCI Chum Data'!ACL,"Yes","No")</f>
        <v>No</v>
      </c>
      <c r="W17" s="2"/>
      <c r="X17" s="2"/>
      <c r="Y17" s="2"/>
      <c r="Z17" s="2"/>
    </row>
    <row r="18">
      <c r="A18" s="37">
        <v>2009.0</v>
      </c>
      <c r="B18" s="47">
        <v>77073.0</v>
      </c>
      <c r="C18" s="37">
        <v>319.0</v>
      </c>
      <c r="D18" s="47">
        <v>2339.0</v>
      </c>
      <c r="E18" s="47">
        <v>3080.0</v>
      </c>
      <c r="F18" s="48">
        <f t="shared" si="1"/>
        <v>82811</v>
      </c>
      <c r="G18" s="47"/>
      <c r="H18" s="15">
        <v>0.0</v>
      </c>
      <c r="I18" s="2">
        <v>0.0</v>
      </c>
      <c r="J18" s="2">
        <v>2150.0</v>
      </c>
      <c r="K18" s="2">
        <v>1297.0</v>
      </c>
      <c r="L18" s="49">
        <f t="shared" si="2"/>
        <v>0</v>
      </c>
      <c r="M18" s="50">
        <f t="shared" si="3"/>
        <v>3447</v>
      </c>
      <c r="N18" s="2"/>
      <c r="O18" s="15">
        <v>559.0</v>
      </c>
      <c r="P18" s="2"/>
      <c r="Q18" s="49">
        <f t="shared" si="4"/>
        <v>86817</v>
      </c>
      <c r="R18" s="51">
        <v>0.5342801556420234</v>
      </c>
      <c r="S18" s="49">
        <f t="shared" si="5"/>
        <v>41179</v>
      </c>
      <c r="T18" s="52"/>
      <c r="U18" s="53">
        <f t="shared" si="6"/>
        <v>144153</v>
      </c>
      <c r="V18" s="54" t="str">
        <f>IF(U18&gt;'UCI Chum Data'!ACL,"Yes","No")</f>
        <v>No</v>
      </c>
      <c r="W18" s="2"/>
      <c r="X18" s="2"/>
      <c r="Y18" s="2"/>
      <c r="Z18" s="2"/>
    </row>
    <row r="19">
      <c r="A19" s="37">
        <v>2010.0</v>
      </c>
      <c r="B19" s="47">
        <v>216977.0</v>
      </c>
      <c r="C19" s="47">
        <v>3035.0</v>
      </c>
      <c r="D19" s="47">
        <v>4947.0</v>
      </c>
      <c r="E19" s="47">
        <v>3904.0</v>
      </c>
      <c r="F19" s="48">
        <f t="shared" si="1"/>
        <v>228863</v>
      </c>
      <c r="G19" s="47"/>
      <c r="H19" s="15">
        <v>37.0</v>
      </c>
      <c r="I19" s="2">
        <v>104.0</v>
      </c>
      <c r="J19" s="2">
        <v>1387.0</v>
      </c>
      <c r="K19" s="2">
        <v>1556.0</v>
      </c>
      <c r="L19" s="49">
        <f t="shared" si="2"/>
        <v>141</v>
      </c>
      <c r="M19" s="50">
        <f t="shared" si="3"/>
        <v>2943</v>
      </c>
      <c r="N19" s="2"/>
      <c r="O19" s="15">
        <v>1091.0</v>
      </c>
      <c r="P19" s="2"/>
      <c r="Q19" s="49">
        <f t="shared" si="4"/>
        <v>233038</v>
      </c>
      <c r="R19" s="51">
        <v>0.5645863386441881</v>
      </c>
      <c r="S19" s="49">
        <f t="shared" si="5"/>
        <v>122502</v>
      </c>
      <c r="T19" s="52"/>
      <c r="U19" s="53">
        <f t="shared" si="6"/>
        <v>233396</v>
      </c>
      <c r="V19" s="54" t="str">
        <f>IF(U19&gt;'UCI Chum Data'!ACL,"Yes","No")</f>
        <v>No</v>
      </c>
      <c r="W19" s="2"/>
      <c r="X19" s="2"/>
      <c r="Y19" s="2"/>
      <c r="Z19" s="2"/>
    </row>
    <row r="20">
      <c r="A20" s="37">
        <v>2011.0</v>
      </c>
      <c r="B20" s="47">
        <v>111082.0</v>
      </c>
      <c r="C20" s="47">
        <v>1612.0</v>
      </c>
      <c r="D20" s="47">
        <v>9995.0</v>
      </c>
      <c r="E20" s="47">
        <v>6718.0</v>
      </c>
      <c r="F20" s="48">
        <f t="shared" si="1"/>
        <v>129407</v>
      </c>
      <c r="G20" s="47"/>
      <c r="H20" s="15">
        <v>0.0</v>
      </c>
      <c r="I20" s="2">
        <v>84.0</v>
      </c>
      <c r="J20" s="2">
        <v>2116.0</v>
      </c>
      <c r="K20" s="2">
        <v>1338.0</v>
      </c>
      <c r="L20" s="49">
        <f t="shared" si="2"/>
        <v>84</v>
      </c>
      <c r="M20" s="50">
        <f t="shared" si="3"/>
        <v>3454</v>
      </c>
      <c r="N20" s="2"/>
      <c r="O20" s="15">
        <v>1169.0</v>
      </c>
      <c r="P20" s="2"/>
      <c r="Q20" s="49">
        <f t="shared" si="4"/>
        <v>134114</v>
      </c>
      <c r="R20" s="51">
        <v>0.440865756828289</v>
      </c>
      <c r="S20" s="49">
        <f t="shared" si="5"/>
        <v>48972</v>
      </c>
      <c r="T20" s="52"/>
      <c r="U20" s="53">
        <f t="shared" si="6"/>
        <v>236113</v>
      </c>
      <c r="V20" s="54" t="str">
        <f>IF(U20&gt;'UCI Chum Data'!ACL,"Yes","No")</f>
        <v>No</v>
      </c>
      <c r="W20" s="2"/>
      <c r="X20" s="2"/>
      <c r="Y20" s="2"/>
      <c r="Z20" s="2"/>
    </row>
    <row r="21" ht="15.75" customHeight="1">
      <c r="A21" s="37">
        <v>2012.0</v>
      </c>
      <c r="B21" s="47">
        <v>264513.0</v>
      </c>
      <c r="C21" s="37">
        <v>49.0</v>
      </c>
      <c r="D21" s="47">
        <v>2872.0</v>
      </c>
      <c r="E21" s="47">
        <v>2299.0</v>
      </c>
      <c r="F21" s="48">
        <f t="shared" si="1"/>
        <v>269733</v>
      </c>
      <c r="G21" s="47"/>
      <c r="H21" s="15">
        <v>42.0</v>
      </c>
      <c r="I21" s="2">
        <v>78.0</v>
      </c>
      <c r="J21" s="2">
        <v>1987.0</v>
      </c>
      <c r="K21" s="2">
        <v>1694.0</v>
      </c>
      <c r="L21" s="49">
        <f t="shared" si="2"/>
        <v>120</v>
      </c>
      <c r="M21" s="50">
        <f t="shared" si="3"/>
        <v>3681</v>
      </c>
      <c r="N21" s="2"/>
      <c r="O21" s="15">
        <v>623.0</v>
      </c>
      <c r="P21" s="2"/>
      <c r="Q21" s="49">
        <f t="shared" si="4"/>
        <v>274157</v>
      </c>
      <c r="R21" s="51">
        <v>0.5301563628252676</v>
      </c>
      <c r="S21" s="49">
        <f t="shared" si="5"/>
        <v>140233</v>
      </c>
      <c r="T21" s="52"/>
      <c r="U21" s="53">
        <f t="shared" si="6"/>
        <v>352886</v>
      </c>
      <c r="V21" s="54" t="str">
        <f>IF(U21&gt;'UCI Chum Data'!ACL,"Yes","No")</f>
        <v>No</v>
      </c>
      <c r="W21" s="2"/>
      <c r="X21" s="2"/>
      <c r="Y21" s="2"/>
      <c r="Z21" s="2"/>
    </row>
    <row r="22" ht="15.75" customHeight="1">
      <c r="A22" s="37">
        <v>2013.0</v>
      </c>
      <c r="B22" s="47">
        <v>132172.0</v>
      </c>
      <c r="C22" s="37">
        <v>102.0</v>
      </c>
      <c r="D22" s="47">
        <v>4854.0</v>
      </c>
      <c r="E22" s="47">
        <v>2237.0</v>
      </c>
      <c r="F22" s="48">
        <f t="shared" si="1"/>
        <v>139365</v>
      </c>
      <c r="G22" s="47"/>
      <c r="H22" s="15">
        <v>17.0</v>
      </c>
      <c r="I22" s="2">
        <v>189.0</v>
      </c>
      <c r="J22" s="2">
        <v>3295.0</v>
      </c>
      <c r="K22" s="2">
        <v>1120.0</v>
      </c>
      <c r="L22" s="49">
        <f t="shared" si="2"/>
        <v>206</v>
      </c>
      <c r="M22" s="50">
        <f t="shared" si="3"/>
        <v>4415</v>
      </c>
      <c r="N22" s="2"/>
      <c r="O22" s="15">
        <v>1052.0</v>
      </c>
      <c r="P22" s="2"/>
      <c r="Q22" s="49">
        <f t="shared" si="4"/>
        <v>145038</v>
      </c>
      <c r="R22" s="51">
        <v>0.5779647508195735</v>
      </c>
      <c r="S22" s="49">
        <f t="shared" si="5"/>
        <v>76391</v>
      </c>
      <c r="T22" s="52"/>
      <c r="U22" s="53">
        <f t="shared" si="6"/>
        <v>388098</v>
      </c>
      <c r="V22" s="54" t="str">
        <f>IF(U22&gt;'UCI Chum Data'!ACL,"Yes","No")</f>
        <v>No</v>
      </c>
      <c r="W22" s="2"/>
      <c r="X22" s="2"/>
      <c r="Y22" s="2"/>
      <c r="Z22" s="2"/>
    </row>
    <row r="23" ht="15.75" customHeight="1">
      <c r="A23" s="37">
        <v>2014.0</v>
      </c>
      <c r="B23" s="47">
        <v>108345.0</v>
      </c>
      <c r="C23" s="37">
        <v>548.0</v>
      </c>
      <c r="D23" s="47">
        <v>4828.0</v>
      </c>
      <c r="E23" s="47">
        <v>2406.0</v>
      </c>
      <c r="F23" s="48">
        <f t="shared" si="1"/>
        <v>116127</v>
      </c>
      <c r="G23" s="47"/>
      <c r="H23" s="15">
        <v>13.0</v>
      </c>
      <c r="I23" s="2">
        <v>758.0</v>
      </c>
      <c r="J23" s="2">
        <v>1433.0</v>
      </c>
      <c r="K23" s="2">
        <v>2549.0</v>
      </c>
      <c r="L23" s="49">
        <f t="shared" si="2"/>
        <v>771</v>
      </c>
      <c r="M23" s="50">
        <f t="shared" si="3"/>
        <v>3982</v>
      </c>
      <c r="N23" s="2"/>
      <c r="O23" s="15">
        <v>1859.0</v>
      </c>
      <c r="P23" s="2"/>
      <c r="Q23" s="49">
        <f t="shared" si="4"/>
        <v>122739</v>
      </c>
      <c r="R23" s="51">
        <v>0.5280952293879939</v>
      </c>
      <c r="S23" s="49">
        <f t="shared" si="5"/>
        <v>57216</v>
      </c>
      <c r="T23" s="52"/>
      <c r="U23" s="53">
        <f t="shared" si="6"/>
        <v>322812</v>
      </c>
      <c r="V23" s="54" t="str">
        <f>IF(U23&gt;'UCI Chum Data'!ACL,"Yes","No")</f>
        <v>No</v>
      </c>
      <c r="W23" s="2"/>
      <c r="X23" s="2"/>
      <c r="Y23" s="2"/>
      <c r="Z23" s="2"/>
    </row>
    <row r="24" ht="15.75" customHeight="1">
      <c r="A24" s="37">
        <v>2015.0</v>
      </c>
      <c r="B24" s="47">
        <v>252331.0</v>
      </c>
      <c r="C24" s="47">
        <v>2248.0</v>
      </c>
      <c r="D24" s="47">
        <v>15312.0</v>
      </c>
      <c r="E24" s="47">
        <v>6069.0</v>
      </c>
      <c r="F24" s="48">
        <f t="shared" si="1"/>
        <v>275960</v>
      </c>
      <c r="G24" s="47"/>
      <c r="H24" s="15">
        <v>32.0</v>
      </c>
      <c r="I24" s="2">
        <v>0.0</v>
      </c>
      <c r="J24" s="2">
        <v>2200.0</v>
      </c>
      <c r="K24" s="2">
        <v>1575.0</v>
      </c>
      <c r="L24" s="49">
        <f t="shared" si="2"/>
        <v>32</v>
      </c>
      <c r="M24" s="50">
        <f t="shared" si="3"/>
        <v>3775</v>
      </c>
      <c r="N24" s="2"/>
      <c r="O24" s="15">
        <v>1927.0</v>
      </c>
      <c r="P24" s="2"/>
      <c r="Q24" s="49">
        <f t="shared" si="4"/>
        <v>281694</v>
      </c>
      <c r="R24" s="51">
        <v>0.46046778293545537</v>
      </c>
      <c r="S24" s="49">
        <f t="shared" si="5"/>
        <v>116190</v>
      </c>
      <c r="T24" s="52"/>
      <c r="U24" s="53">
        <f t="shared" si="6"/>
        <v>390030</v>
      </c>
      <c r="V24" s="54" t="str">
        <f>IF(U24&gt;'UCI Chum Data'!ACL,"Yes","No")</f>
        <v>No</v>
      </c>
      <c r="W24" s="2"/>
      <c r="X24" s="2"/>
      <c r="Y24" s="2"/>
      <c r="Z24" s="2"/>
    </row>
    <row r="25" ht="15.75" customHeight="1">
      <c r="A25" s="37">
        <v>2016.0</v>
      </c>
      <c r="B25" s="47">
        <v>113258.0</v>
      </c>
      <c r="C25" s="47">
        <v>1203.0</v>
      </c>
      <c r="D25" s="47">
        <v>6050.0</v>
      </c>
      <c r="E25" s="47">
        <v>3168.0</v>
      </c>
      <c r="F25" s="48">
        <f t="shared" si="1"/>
        <v>123679</v>
      </c>
      <c r="G25" s="47"/>
      <c r="H25" s="15">
        <v>0.0</v>
      </c>
      <c r="I25" s="2">
        <v>281.0</v>
      </c>
      <c r="J25" s="2">
        <v>993.0</v>
      </c>
      <c r="K25" s="2">
        <v>1520.0</v>
      </c>
      <c r="L25" s="49">
        <f t="shared" si="2"/>
        <v>281</v>
      </c>
      <c r="M25" s="50">
        <f t="shared" si="3"/>
        <v>2513</v>
      </c>
      <c r="N25" s="2"/>
      <c r="O25" s="15">
        <v>1150.0</v>
      </c>
      <c r="P25" s="2"/>
      <c r="Q25" s="49">
        <f t="shared" si="4"/>
        <v>127623</v>
      </c>
      <c r="R25" s="51">
        <v>0.35013993891974193</v>
      </c>
      <c r="S25" s="49">
        <f t="shared" si="5"/>
        <v>39656</v>
      </c>
      <c r="T25" s="52"/>
      <c r="U25" s="53">
        <f t="shared" si="6"/>
        <v>289453</v>
      </c>
      <c r="V25" s="54" t="str">
        <f>IF(U25&gt;'UCI Chum Data'!ACL,"Yes","No")</f>
        <v>No</v>
      </c>
      <c r="W25" s="2"/>
      <c r="X25" s="2"/>
      <c r="Y25" s="2"/>
      <c r="Z25" s="2"/>
    </row>
    <row r="26" ht="15.75" customHeight="1">
      <c r="A26" s="37">
        <v>2017.0</v>
      </c>
      <c r="B26" s="47">
        <v>232501.0</v>
      </c>
      <c r="C26" s="37">
        <v>601.0</v>
      </c>
      <c r="D26" s="47">
        <v>5684.0</v>
      </c>
      <c r="E26" s="47">
        <v>4814.0</v>
      </c>
      <c r="F26" s="48">
        <f t="shared" si="1"/>
        <v>243600</v>
      </c>
      <c r="G26" s="47"/>
      <c r="H26" s="15">
        <v>0.0</v>
      </c>
      <c r="I26" s="2">
        <v>58.0</v>
      </c>
      <c r="J26" s="2">
        <v>2193.0</v>
      </c>
      <c r="K26" s="2">
        <v>1438.0</v>
      </c>
      <c r="L26" s="49">
        <f t="shared" si="2"/>
        <v>58</v>
      </c>
      <c r="M26" s="50">
        <f t="shared" si="3"/>
        <v>3631</v>
      </c>
      <c r="N26" s="2"/>
      <c r="O26" s="15">
        <v>1962.0</v>
      </c>
      <c r="P26" s="2"/>
      <c r="Q26" s="49">
        <f t="shared" si="4"/>
        <v>249251</v>
      </c>
      <c r="R26" s="51">
        <v>0.44647928892843086</v>
      </c>
      <c r="S26" s="49">
        <f t="shared" si="5"/>
        <v>103807</v>
      </c>
      <c r="T26" s="52"/>
      <c r="U26" s="53">
        <f t="shared" si="6"/>
        <v>316869</v>
      </c>
      <c r="V26" s="54" t="str">
        <f>IF(U26&gt;'UCI Chum Data'!ACL,"Yes","No")</f>
        <v>No</v>
      </c>
      <c r="W26" s="2"/>
      <c r="X26" s="2"/>
      <c r="Y26" s="2"/>
      <c r="Z26" s="2"/>
    </row>
    <row r="27" ht="15.75" customHeight="1">
      <c r="A27" s="37">
        <v>2018.0</v>
      </c>
      <c r="B27" s="47">
        <v>108216.0</v>
      </c>
      <c r="C27" s="37">
        <v>78.0</v>
      </c>
      <c r="D27" s="47">
        <v>2924.0</v>
      </c>
      <c r="E27" s="47">
        <v>4148.0</v>
      </c>
      <c r="F27" s="48">
        <f t="shared" si="1"/>
        <v>115366</v>
      </c>
      <c r="G27" s="47"/>
      <c r="H27" s="15">
        <v>0.0</v>
      </c>
      <c r="I27" s="2">
        <v>244.0</v>
      </c>
      <c r="J27" s="2">
        <v>871.0</v>
      </c>
      <c r="K27" s="2">
        <v>1138.0</v>
      </c>
      <c r="L27" s="49">
        <f t="shared" si="2"/>
        <v>244</v>
      </c>
      <c r="M27" s="50">
        <f t="shared" si="3"/>
        <v>2009</v>
      </c>
      <c r="N27" s="2"/>
      <c r="O27" s="15">
        <f>208+5+326+441+4</f>
        <v>984</v>
      </c>
      <c r="P27" s="2"/>
      <c r="Q27" s="49">
        <f t="shared" si="4"/>
        <v>118603</v>
      </c>
      <c r="R27" s="51">
        <v>0.5964939333124666</v>
      </c>
      <c r="S27" s="49">
        <f t="shared" si="5"/>
        <v>64550</v>
      </c>
      <c r="T27" s="52"/>
      <c r="U27" s="53">
        <f t="shared" si="6"/>
        <v>324203</v>
      </c>
      <c r="V27" s="54" t="str">
        <f>IF(U27&gt;'UCI Chum Data'!ACL,"Yes","No")</f>
        <v>No</v>
      </c>
      <c r="W27" s="2"/>
      <c r="X27" s="2"/>
      <c r="Y27" s="2"/>
      <c r="Z27" s="2"/>
    </row>
    <row r="28" ht="15.75" customHeight="1">
      <c r="A28" s="37">
        <v>2019.0</v>
      </c>
      <c r="B28" s="47">
        <v>112518.0</v>
      </c>
      <c r="C28" s="37">
        <v>528.0</v>
      </c>
      <c r="D28" s="47">
        <v>9006.0</v>
      </c>
      <c r="E28" s="47">
        <v>7124.0</v>
      </c>
      <c r="F28" s="48">
        <f t="shared" si="1"/>
        <v>129176</v>
      </c>
      <c r="G28" s="47"/>
      <c r="H28" s="15">
        <v>19.0</v>
      </c>
      <c r="I28" s="2">
        <v>0.0</v>
      </c>
      <c r="J28" s="2">
        <v>939.0</v>
      </c>
      <c r="K28" s="2">
        <v>1240.0</v>
      </c>
      <c r="L28" s="49">
        <f t="shared" si="2"/>
        <v>19</v>
      </c>
      <c r="M28" s="50">
        <f t="shared" si="3"/>
        <v>2179</v>
      </c>
      <c r="N28" s="2"/>
      <c r="O28" s="15">
        <v>1271.0</v>
      </c>
      <c r="P28" s="2"/>
      <c r="Q28" s="49">
        <f t="shared" si="4"/>
        <v>132645</v>
      </c>
      <c r="R28" s="51">
        <v>0.47986847106451813</v>
      </c>
      <c r="S28" s="49">
        <f t="shared" si="5"/>
        <v>53994</v>
      </c>
      <c r="T28" s="52"/>
      <c r="U28" s="53">
        <f t="shared" si="6"/>
        <v>262007</v>
      </c>
      <c r="V28" s="54" t="str">
        <f>IF(U28&gt;'UCI Chum Data'!ACL,"Yes","No")</f>
        <v>No</v>
      </c>
      <c r="W28" s="2"/>
      <c r="X28" s="2"/>
      <c r="Y28" s="2"/>
      <c r="Z28" s="2"/>
    </row>
    <row r="29" ht="15.75" customHeight="1">
      <c r="A29" s="37">
        <v>2020.0</v>
      </c>
      <c r="B29" s="47">
        <v>25223.0</v>
      </c>
      <c r="C29" s="37">
        <v>31.0</v>
      </c>
      <c r="D29" s="47">
        <v>1841.0</v>
      </c>
      <c r="E29" s="47">
        <v>2122.0</v>
      </c>
      <c r="F29" s="48">
        <f t="shared" si="1"/>
        <v>29217</v>
      </c>
      <c r="G29" s="47"/>
      <c r="H29" s="15">
        <v>44.0</v>
      </c>
      <c r="I29" s="2">
        <v>30.0</v>
      </c>
      <c r="J29" s="2">
        <v>882.0</v>
      </c>
      <c r="K29" s="2">
        <v>332.0</v>
      </c>
      <c r="L29" s="49">
        <f t="shared" si="2"/>
        <v>74</v>
      </c>
      <c r="M29" s="50">
        <f t="shared" si="3"/>
        <v>1214</v>
      </c>
      <c r="N29" s="2"/>
      <c r="O29" s="15">
        <v>2782.0</v>
      </c>
      <c r="P29" s="2"/>
      <c r="Q29" s="49">
        <f t="shared" si="4"/>
        <v>33287</v>
      </c>
      <c r="R29" s="51">
        <v>0.3045148989700448</v>
      </c>
      <c r="S29" s="49">
        <f t="shared" si="5"/>
        <v>7681</v>
      </c>
      <c r="T29" s="52"/>
      <c r="U29" s="53">
        <f t="shared" si="6"/>
        <v>230032</v>
      </c>
      <c r="V29" s="54" t="str">
        <f>IF(U29&gt;'UCI Chum Data'!ACL,"Yes","No")</f>
        <v>No</v>
      </c>
      <c r="W29" s="2"/>
      <c r="X29" s="2"/>
      <c r="Y29" s="2"/>
      <c r="Z29" s="2"/>
    </row>
    <row r="30" ht="15.75" customHeight="1">
      <c r="A30" s="37">
        <v>2021.0</v>
      </c>
      <c r="B30" s="47">
        <v>65391.0</v>
      </c>
      <c r="C30" s="37">
        <v>50.0</v>
      </c>
      <c r="D30" s="47">
        <v>2142.0</v>
      </c>
      <c r="E30" s="47">
        <v>2659.0</v>
      </c>
      <c r="F30" s="48">
        <f t="shared" si="1"/>
        <v>70242</v>
      </c>
      <c r="G30" s="47"/>
      <c r="H30" s="15">
        <v>0.0</v>
      </c>
      <c r="I30" s="2">
        <v>0.0</v>
      </c>
      <c r="J30" s="2">
        <v>648.0</v>
      </c>
      <c r="K30" s="2">
        <v>646.0</v>
      </c>
      <c r="L30" s="49">
        <f t="shared" si="2"/>
        <v>0</v>
      </c>
      <c r="M30" s="50">
        <f t="shared" si="3"/>
        <v>1294</v>
      </c>
      <c r="N30" s="2"/>
      <c r="O30" s="15">
        <v>1699.0</v>
      </c>
      <c r="P30" s="2"/>
      <c r="Q30" s="49">
        <f t="shared" si="4"/>
        <v>73235</v>
      </c>
      <c r="R30" s="51">
        <v>0.4471337337489546</v>
      </c>
      <c r="S30" s="49">
        <f t="shared" si="5"/>
        <v>29239</v>
      </c>
      <c r="T30" s="52"/>
      <c r="U30" s="53">
        <f>SUM(S28:S30)</f>
        <v>90914</v>
      </c>
      <c r="V30" s="54" t="str">
        <f>IF(U30&gt;'UCI Chum Data'!ACL,"Yes","No")</f>
        <v>No</v>
      </c>
      <c r="W30" s="2"/>
      <c r="X30" s="2"/>
      <c r="Y30" s="2"/>
      <c r="Z30" s="2"/>
    </row>
    <row r="31" ht="15.75" customHeight="1">
      <c r="A31" s="55">
        <v>2022.0</v>
      </c>
      <c r="B31" s="56"/>
      <c r="C31" s="56"/>
      <c r="D31" s="56"/>
      <c r="E31" s="56"/>
      <c r="F31" s="52"/>
      <c r="G31" s="2"/>
      <c r="H31" s="56"/>
      <c r="I31" s="56"/>
      <c r="J31" s="56"/>
      <c r="K31" s="56"/>
      <c r="L31" s="52"/>
      <c r="M31" s="52"/>
      <c r="N31" s="2"/>
      <c r="O31" s="56"/>
      <c r="P31" s="2"/>
      <c r="Q31" s="52"/>
      <c r="R31" s="56"/>
      <c r="S31" s="52"/>
      <c r="T31" s="52"/>
      <c r="U31" s="52"/>
      <c r="V31" s="52"/>
      <c r="W31" s="2"/>
      <c r="X31" s="2"/>
      <c r="Y31" s="2"/>
      <c r="Z31" s="2"/>
    </row>
    <row r="32" ht="15.75" customHeight="1">
      <c r="A32" s="57">
        <v>2023.0</v>
      </c>
      <c r="B32" s="58">
        <v>113523.0</v>
      </c>
      <c r="C32" s="57">
        <v>0.0</v>
      </c>
      <c r="D32" s="58">
        <v>6724.0</v>
      </c>
      <c r="E32" s="58">
        <v>6903.0</v>
      </c>
      <c r="F32" s="48">
        <f>SUM(B32:E32)</f>
        <v>127150</v>
      </c>
      <c r="G32" s="2"/>
      <c r="H32" s="59"/>
      <c r="I32" s="59"/>
      <c r="J32" s="59"/>
      <c r="K32" s="59"/>
      <c r="L32" s="60"/>
      <c r="M32" s="60"/>
      <c r="N32" s="2"/>
      <c r="O32" s="59"/>
      <c r="P32" s="45"/>
      <c r="Q32" s="60"/>
      <c r="R32" s="59"/>
      <c r="S32" s="60"/>
      <c r="T32" s="52"/>
      <c r="U32" s="60"/>
      <c r="V32" s="60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47"/>
      <c r="H34" s="2"/>
      <c r="I34" s="2"/>
      <c r="J34" s="2"/>
      <c r="K34" s="2"/>
      <c r="L34" s="2"/>
      <c r="M34" s="2"/>
      <c r="N34" s="2"/>
      <c r="O34" s="2"/>
      <c r="P34" s="2"/>
      <c r="Q34" s="21" t="s">
        <v>38</v>
      </c>
      <c r="R34" s="21"/>
      <c r="S34" s="15">
        <f>AVERAGE(S8:S30)</f>
        <v>63114.43478</v>
      </c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1" t="s">
        <v>39</v>
      </c>
      <c r="R35" s="21"/>
      <c r="S35" s="15">
        <f>STDEV(S8:S30)</f>
        <v>35185.46152</v>
      </c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61">
        <v>1.0</v>
      </c>
      <c r="P36" s="2"/>
      <c r="Q36" s="62" t="s">
        <v>40</v>
      </c>
      <c r="R36" s="63"/>
      <c r="S36" s="15">
        <f>PERCENTILE(S8:S30,O36)</f>
        <v>140233</v>
      </c>
      <c r="T36" s="2"/>
      <c r="U36" s="15">
        <f>S36*'UCI Chum Data'!gen_time</f>
        <v>560932</v>
      </c>
      <c r="V36" s="21" t="s">
        <v>41</v>
      </c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61">
        <v>0.9</v>
      </c>
      <c r="P37" s="2"/>
      <c r="Q37" s="21" t="s">
        <v>40</v>
      </c>
      <c r="R37" s="2"/>
      <c r="S37" s="15">
        <f>PERCENTILE(S8:S30,O37)</f>
        <v>116263.6</v>
      </c>
      <c r="T37" s="2"/>
      <c r="U37" s="15">
        <f>U36*0.9</f>
        <v>504838.8</v>
      </c>
      <c r="V37" s="21" t="s">
        <v>42</v>
      </c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43</v>
      </c>
      <c r="P38" s="2"/>
      <c r="Q38" s="2">
        <f>_xlfn.PERCENTILE.INC(Q8:Q30,0.8)</f>
        <v>211710.8</v>
      </c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s">
        <v>45</v>
      </c>
      <c r="P39" s="2"/>
      <c r="Q39" s="15">
        <f>median(Q8:Q30)</f>
        <v>127623</v>
      </c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4" t="s">
        <v>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64" t="s">
        <v>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52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53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4">
    <mergeCell ref="B6:F6"/>
    <mergeCell ref="H6:M6"/>
    <mergeCell ref="U6:U7"/>
    <mergeCell ref="V6:V7"/>
  </mergeCells>
  <conditionalFormatting sqref="V8:V30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14"/>
    <col customWidth="1" min="5" max="6" width="8.71"/>
    <col customWidth="1" min="7" max="7" width="2.71"/>
    <col customWidth="1" min="8" max="8" width="9.71"/>
    <col customWidth="1" min="9" max="9" width="8.14"/>
    <col customWidth="1" min="10" max="10" width="10.29"/>
    <col customWidth="1" min="11" max="11" width="8.71"/>
    <col customWidth="1" min="12" max="12" width="11.0"/>
    <col customWidth="1" min="13" max="13" width="9.43"/>
    <col customWidth="1" min="14" max="14" width="2.71"/>
    <col customWidth="1" min="15" max="15" width="12.57"/>
    <col customWidth="1" min="16" max="16" width="2.71"/>
    <col customWidth="1" min="17" max="19" width="10.14"/>
    <col customWidth="1" min="20" max="20" width="2.71"/>
    <col customWidth="1" min="21" max="21" width="11.71"/>
    <col customWidth="1" min="22" max="22" width="10.43"/>
    <col customWidth="1" min="23" max="26" width="8.71"/>
  </cols>
  <sheetData>
    <row r="1">
      <c r="A1" s="21" t="s">
        <v>55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H2" s="21" t="s">
        <v>12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D3" s="22" t="s">
        <v>13</v>
      </c>
      <c r="E3" s="23">
        <v>4.0</v>
      </c>
      <c r="H3" s="21" t="s">
        <v>14</v>
      </c>
      <c r="S3" s="2"/>
      <c r="U3" s="22" t="s">
        <v>15</v>
      </c>
      <c r="V3" s="24">
        <v>0.1</v>
      </c>
    </row>
    <row r="4">
      <c r="D4" s="22" t="s">
        <v>16</v>
      </c>
      <c r="E4" s="25" t="s">
        <v>17</v>
      </c>
      <c r="S4" s="2"/>
      <c r="U4" s="22" t="s">
        <v>18</v>
      </c>
      <c r="V4" s="26">
        <f>(1-'UCI Chum DataOld'!buffer)*'UCI Chum DataOld'!max_EEZ*'UCI Chum DataOld'!gen_time</f>
        <v>505011.6</v>
      </c>
      <c r="W4" s="15"/>
    </row>
    <row r="5">
      <c r="S5" s="2"/>
    </row>
    <row r="6">
      <c r="A6" s="27"/>
      <c r="B6" s="28" t="s">
        <v>19</v>
      </c>
      <c r="C6" s="29"/>
      <c r="D6" s="29"/>
      <c r="E6" s="29"/>
      <c r="F6" s="29"/>
      <c r="G6" s="27"/>
      <c r="H6" s="28" t="s">
        <v>20</v>
      </c>
      <c r="I6" s="29"/>
      <c r="J6" s="29"/>
      <c r="K6" s="29"/>
      <c r="L6" s="29"/>
      <c r="M6" s="29"/>
      <c r="N6" s="30"/>
      <c r="O6" s="27" t="s">
        <v>21</v>
      </c>
      <c r="P6" s="27"/>
      <c r="Q6" s="30" t="s">
        <v>22</v>
      </c>
      <c r="R6" s="30" t="s">
        <v>23</v>
      </c>
      <c r="S6" s="30"/>
      <c r="T6" s="32"/>
      <c r="U6" s="33" t="s">
        <v>24</v>
      </c>
      <c r="V6" s="33" t="s">
        <v>25</v>
      </c>
    </row>
    <row r="7" ht="15.0" customHeight="1">
      <c r="A7" s="34" t="s">
        <v>2</v>
      </c>
      <c r="B7" s="34" t="s">
        <v>26</v>
      </c>
      <c r="C7" s="34" t="s">
        <v>27</v>
      </c>
      <c r="D7" s="35" t="s">
        <v>28</v>
      </c>
      <c r="E7" s="35" t="s">
        <v>29</v>
      </c>
      <c r="F7" s="35" t="s">
        <v>22</v>
      </c>
      <c r="G7" s="37"/>
      <c r="H7" s="65" t="s">
        <v>56</v>
      </c>
      <c r="I7" s="35" t="s">
        <v>57</v>
      </c>
      <c r="J7" s="34" t="s">
        <v>58</v>
      </c>
      <c r="K7" s="40" t="s">
        <v>59</v>
      </c>
      <c r="L7" s="40" t="s">
        <v>35</v>
      </c>
      <c r="M7" s="34" t="s">
        <v>34</v>
      </c>
      <c r="N7" s="34"/>
      <c r="O7" s="34" t="s">
        <v>22</v>
      </c>
      <c r="P7" s="34"/>
      <c r="Q7" s="44" t="s">
        <v>36</v>
      </c>
      <c r="R7" s="44" t="s">
        <v>26</v>
      </c>
      <c r="S7" s="34" t="s">
        <v>37</v>
      </c>
      <c r="T7" s="45"/>
      <c r="U7" s="46"/>
      <c r="V7" s="46"/>
    </row>
    <row r="8">
      <c r="A8" s="37">
        <v>1999.0</v>
      </c>
      <c r="B8" s="47">
        <v>166612.0</v>
      </c>
      <c r="C8" s="37">
        <v>373.0</v>
      </c>
      <c r="D8" s="47">
        <v>3567.0</v>
      </c>
      <c r="E8" s="47">
        <v>4002.0</v>
      </c>
      <c r="F8" s="47">
        <f t="shared" ref="F8:F27" si="2">SUM(B8:E8)</f>
        <v>174554</v>
      </c>
      <c r="G8" s="47"/>
      <c r="H8" s="15">
        <v>4351.0</v>
      </c>
      <c r="I8" s="14">
        <v>0.0</v>
      </c>
      <c r="J8" s="14">
        <v>563.0</v>
      </c>
      <c r="K8" s="14">
        <v>16.0</v>
      </c>
      <c r="L8" s="15">
        <f t="shared" ref="L8:M8" si="1">SUM(H8,J8)</f>
        <v>4914</v>
      </c>
      <c r="M8" s="14">
        <f t="shared" si="1"/>
        <v>16</v>
      </c>
      <c r="O8" s="15">
        <v>168.0</v>
      </c>
      <c r="Q8" s="15">
        <f t="shared" ref="Q8:Q27" si="4">SUM(F8,L8,M8,O8)</f>
        <v>179652</v>
      </c>
      <c r="R8" s="51">
        <v>0.483464576381053</v>
      </c>
      <c r="S8" s="15">
        <f t="shared" ref="S8:S27" si="5">ROUND(B8*R8,0)</f>
        <v>80551</v>
      </c>
      <c r="U8" s="15"/>
      <c r="V8" s="17"/>
    </row>
    <row r="9">
      <c r="A9" s="37">
        <v>2000.0</v>
      </c>
      <c r="B9" s="47">
        <v>118074.0</v>
      </c>
      <c r="C9" s="37">
        <v>325.0</v>
      </c>
      <c r="D9" s="47">
        <v>4386.0</v>
      </c>
      <c r="E9" s="47">
        <v>4284.0</v>
      </c>
      <c r="F9" s="47">
        <f t="shared" si="2"/>
        <v>127069</v>
      </c>
      <c r="G9" s="47"/>
      <c r="H9" s="15">
        <v>5470.0</v>
      </c>
      <c r="I9" s="14">
        <v>36.0</v>
      </c>
      <c r="J9" s="14">
        <v>1055.0</v>
      </c>
      <c r="K9" s="14">
        <v>39.0</v>
      </c>
      <c r="L9" s="15">
        <f t="shared" ref="L9:M9" si="3">SUM(H9,J9)</f>
        <v>6525</v>
      </c>
      <c r="M9" s="14">
        <f t="shared" si="3"/>
        <v>75</v>
      </c>
      <c r="O9" s="15">
        <v>290.0</v>
      </c>
      <c r="Q9" s="15">
        <f t="shared" si="4"/>
        <v>133959</v>
      </c>
      <c r="R9" s="51">
        <v>0.525606822839914</v>
      </c>
      <c r="S9" s="15">
        <f t="shared" si="5"/>
        <v>62061</v>
      </c>
      <c r="U9" s="15"/>
      <c r="V9" s="17"/>
    </row>
    <row r="10">
      <c r="A10" s="37">
        <v>2001.0</v>
      </c>
      <c r="B10" s="47">
        <v>75599.0</v>
      </c>
      <c r="C10" s="37">
        <v>248.0</v>
      </c>
      <c r="D10" s="47">
        <v>6445.0</v>
      </c>
      <c r="E10" s="47">
        <v>2202.0</v>
      </c>
      <c r="F10" s="47">
        <f t="shared" si="2"/>
        <v>84494</v>
      </c>
      <c r="G10" s="47"/>
      <c r="H10" s="15">
        <v>5496.0</v>
      </c>
      <c r="I10" s="14">
        <v>0.0</v>
      </c>
      <c r="J10" s="14">
        <v>695.0</v>
      </c>
      <c r="K10" s="14">
        <v>0.0</v>
      </c>
      <c r="L10" s="15">
        <f t="shared" ref="L10:M10" si="6">SUM(H10,J10)</f>
        <v>6191</v>
      </c>
      <c r="M10" s="14">
        <f t="shared" si="6"/>
        <v>0</v>
      </c>
      <c r="O10" s="15">
        <v>276.0</v>
      </c>
      <c r="Q10" s="15">
        <f t="shared" si="4"/>
        <v>90961</v>
      </c>
      <c r="R10" s="51">
        <v>0.48456328787417824</v>
      </c>
      <c r="S10" s="15">
        <f t="shared" si="5"/>
        <v>36633</v>
      </c>
      <c r="U10" s="15"/>
      <c r="V10" s="17"/>
    </row>
    <row r="11">
      <c r="A11" s="37">
        <v>2002.0</v>
      </c>
      <c r="B11" s="47">
        <v>224587.0</v>
      </c>
      <c r="C11" s="47">
        <v>1790.0</v>
      </c>
      <c r="D11" s="47">
        <v>6671.0</v>
      </c>
      <c r="E11" s="47">
        <v>4901.0</v>
      </c>
      <c r="F11" s="47">
        <f t="shared" si="2"/>
        <v>237949</v>
      </c>
      <c r="G11" s="47"/>
      <c r="H11" s="15">
        <v>5950.0</v>
      </c>
      <c r="I11" s="14">
        <v>0.0</v>
      </c>
      <c r="J11" s="14">
        <v>1109.0</v>
      </c>
      <c r="K11" s="14">
        <v>18.0</v>
      </c>
      <c r="L11" s="15">
        <f t="shared" ref="L11:M11" si="7">SUM(H11,J11)</f>
        <v>7059</v>
      </c>
      <c r="M11" s="14">
        <f t="shared" si="7"/>
        <v>18</v>
      </c>
      <c r="O11" s="15">
        <v>757.0</v>
      </c>
      <c r="Q11" s="15">
        <f t="shared" si="4"/>
        <v>245783</v>
      </c>
      <c r="R11" s="51">
        <v>0.5177570384750676</v>
      </c>
      <c r="S11" s="15">
        <f t="shared" si="5"/>
        <v>116282</v>
      </c>
      <c r="U11" s="15">
        <f t="shared" ref="U11:U27" si="9">SUM(S8:S11)</f>
        <v>295527</v>
      </c>
      <c r="V11" s="17" t="str">
        <f>IF(U11&gt;'UCI Chum DataOld'!ACL,"Yes","No")</f>
        <v>No</v>
      </c>
    </row>
    <row r="12">
      <c r="A12" s="37">
        <v>2003.0</v>
      </c>
      <c r="B12" s="47">
        <v>106468.0</v>
      </c>
      <c r="C12" s="47">
        <v>1933.0</v>
      </c>
      <c r="D12" s="47">
        <v>7883.0</v>
      </c>
      <c r="E12" s="47">
        <v>4483.0</v>
      </c>
      <c r="F12" s="47">
        <f t="shared" si="2"/>
        <v>120767</v>
      </c>
      <c r="G12" s="47"/>
      <c r="H12" s="15">
        <v>4715.0</v>
      </c>
      <c r="I12" s="14">
        <v>0.0</v>
      </c>
      <c r="J12" s="14">
        <v>277.0</v>
      </c>
      <c r="K12" s="14">
        <v>28.0</v>
      </c>
      <c r="L12" s="15">
        <f t="shared" ref="L12:M12" si="8">SUM(H12,J12)</f>
        <v>4992</v>
      </c>
      <c r="M12" s="14">
        <f t="shared" si="8"/>
        <v>28</v>
      </c>
      <c r="O12" s="15">
        <v>371.0</v>
      </c>
      <c r="Q12" s="15">
        <f t="shared" si="4"/>
        <v>126158</v>
      </c>
      <c r="R12" s="51">
        <v>0.499908423188188</v>
      </c>
      <c r="S12" s="15">
        <f t="shared" si="5"/>
        <v>53224</v>
      </c>
      <c r="U12" s="15">
        <f t="shared" si="9"/>
        <v>268200</v>
      </c>
      <c r="V12" s="17" t="str">
        <f>IF(U12&gt;'UCI Chum DataOld'!ACL,"Yes","No")</f>
        <v>No</v>
      </c>
    </row>
    <row r="13">
      <c r="A13" s="37">
        <v>2004.0</v>
      </c>
      <c r="B13" s="47">
        <v>137041.0</v>
      </c>
      <c r="C13" s="47">
        <v>2019.0</v>
      </c>
      <c r="D13" s="47">
        <v>4957.0</v>
      </c>
      <c r="E13" s="47">
        <v>2148.0</v>
      </c>
      <c r="F13" s="47">
        <f t="shared" si="2"/>
        <v>146165</v>
      </c>
      <c r="G13" s="47"/>
      <c r="H13" s="15">
        <v>4265.0</v>
      </c>
      <c r="I13" s="14">
        <v>0.0</v>
      </c>
      <c r="J13" s="14">
        <v>381.0</v>
      </c>
      <c r="K13" s="14">
        <v>33.0</v>
      </c>
      <c r="L13" s="15">
        <f t="shared" ref="L13:M13" si="10">SUM(H13,J13)</f>
        <v>4646</v>
      </c>
      <c r="M13" s="14">
        <f t="shared" si="10"/>
        <v>33</v>
      </c>
      <c r="O13" s="15">
        <v>502.0</v>
      </c>
      <c r="Q13" s="15">
        <f t="shared" si="4"/>
        <v>151346</v>
      </c>
      <c r="R13" s="51">
        <v>0.47073321122875633</v>
      </c>
      <c r="S13" s="15">
        <f t="shared" si="5"/>
        <v>64510</v>
      </c>
      <c r="U13" s="15">
        <f t="shared" si="9"/>
        <v>270649</v>
      </c>
      <c r="V13" s="17" t="str">
        <f>IF(U13&gt;'UCI Chum DataOld'!ACL,"Yes","No")</f>
        <v>No</v>
      </c>
    </row>
    <row r="14">
      <c r="A14" s="37">
        <v>2005.0</v>
      </c>
      <c r="B14" s="47">
        <v>65671.0</v>
      </c>
      <c r="C14" s="37">
        <v>710.0</v>
      </c>
      <c r="D14" s="47">
        <v>2632.0</v>
      </c>
      <c r="E14" s="37">
        <v>727.0</v>
      </c>
      <c r="F14" s="47">
        <f t="shared" si="2"/>
        <v>69740</v>
      </c>
      <c r="G14" s="47"/>
      <c r="H14" s="15">
        <v>3646.0</v>
      </c>
      <c r="I14" s="14">
        <v>0.0</v>
      </c>
      <c r="J14" s="14">
        <v>160.0</v>
      </c>
      <c r="K14" s="14">
        <v>18.0</v>
      </c>
      <c r="L14" s="15">
        <f t="shared" ref="L14:M14" si="11">SUM(H14,J14)</f>
        <v>3806</v>
      </c>
      <c r="M14" s="14">
        <f t="shared" si="11"/>
        <v>18</v>
      </c>
      <c r="O14" s="15">
        <v>428.0</v>
      </c>
      <c r="Q14" s="15">
        <f t="shared" si="4"/>
        <v>73992</v>
      </c>
      <c r="R14" s="51">
        <v>0.5158822006669611</v>
      </c>
      <c r="S14" s="15">
        <f t="shared" si="5"/>
        <v>33879</v>
      </c>
      <c r="U14" s="15">
        <f t="shared" si="9"/>
        <v>267895</v>
      </c>
      <c r="V14" s="17" t="str">
        <f>IF(U14&gt;'UCI Chum DataOld'!ACL,"Yes","No")</f>
        <v>No</v>
      </c>
    </row>
    <row r="15">
      <c r="A15" s="37">
        <v>2006.0</v>
      </c>
      <c r="B15" s="47">
        <v>59965.0</v>
      </c>
      <c r="C15" s="37">
        <v>347.0</v>
      </c>
      <c r="D15" s="47">
        <v>3241.0</v>
      </c>
      <c r="E15" s="37">
        <v>480.0</v>
      </c>
      <c r="F15" s="47">
        <f t="shared" si="2"/>
        <v>64033</v>
      </c>
      <c r="G15" s="47"/>
      <c r="H15" s="15">
        <v>2534.0</v>
      </c>
      <c r="I15" s="14">
        <v>0.0</v>
      </c>
      <c r="J15" s="14">
        <v>535.0</v>
      </c>
      <c r="K15" s="14">
        <v>0.0</v>
      </c>
      <c r="L15" s="15">
        <f t="shared" ref="L15:M15" si="12">SUM(H15,J15)</f>
        <v>3069</v>
      </c>
      <c r="M15" s="14">
        <f t="shared" si="12"/>
        <v>0</v>
      </c>
      <c r="O15" s="15">
        <v>746.0</v>
      </c>
      <c r="Q15" s="15">
        <f t="shared" si="4"/>
        <v>67848</v>
      </c>
      <c r="R15" s="51">
        <v>0.5569874093221046</v>
      </c>
      <c r="S15" s="15">
        <f t="shared" si="5"/>
        <v>33400</v>
      </c>
      <c r="U15" s="15">
        <f t="shared" si="9"/>
        <v>185013</v>
      </c>
      <c r="V15" s="17" t="str">
        <f>IF(U15&gt;'UCI Chum DataOld'!ACL,"Yes","No")</f>
        <v>No</v>
      </c>
    </row>
    <row r="16">
      <c r="A16" s="37">
        <v>2007.0</v>
      </c>
      <c r="B16" s="47">
        <v>74836.0</v>
      </c>
      <c r="C16" s="37">
        <v>521.0</v>
      </c>
      <c r="D16" s="47">
        <v>1275.0</v>
      </c>
      <c r="E16" s="37">
        <v>608.0</v>
      </c>
      <c r="F16" s="47">
        <f t="shared" si="2"/>
        <v>77240</v>
      </c>
      <c r="G16" s="47"/>
      <c r="H16" s="15">
        <v>1957.0</v>
      </c>
      <c r="I16" s="14">
        <v>14.0</v>
      </c>
      <c r="J16" s="14">
        <v>91.0</v>
      </c>
      <c r="K16" s="14">
        <v>0.0</v>
      </c>
      <c r="L16" s="15">
        <f t="shared" ref="L16:M16" si="13">SUM(H16,J16)</f>
        <v>2048</v>
      </c>
      <c r="M16" s="14">
        <f t="shared" si="13"/>
        <v>14</v>
      </c>
      <c r="O16" s="15">
        <v>614.0</v>
      </c>
      <c r="Q16" s="15">
        <f t="shared" si="4"/>
        <v>79916</v>
      </c>
      <c r="R16" s="51">
        <v>0.6193476401731787</v>
      </c>
      <c r="S16" s="15">
        <f t="shared" si="5"/>
        <v>46350</v>
      </c>
      <c r="U16" s="15">
        <f t="shared" si="9"/>
        <v>178139</v>
      </c>
      <c r="V16" s="17" t="str">
        <f>IF(U16&gt;'UCI Chum DataOld'!ACL,"Yes","No")</f>
        <v>No</v>
      </c>
    </row>
    <row r="17">
      <c r="A17" s="37">
        <v>2008.0</v>
      </c>
      <c r="B17" s="47">
        <v>46010.0</v>
      </c>
      <c r="C17" s="37">
        <v>433.0</v>
      </c>
      <c r="D17" s="47">
        <v>2243.0</v>
      </c>
      <c r="E17" s="47">
        <v>1629.0</v>
      </c>
      <c r="F17" s="47">
        <f t="shared" si="2"/>
        <v>50315</v>
      </c>
      <c r="G17" s="47"/>
      <c r="H17" s="15">
        <v>2622.0</v>
      </c>
      <c r="I17" s="14">
        <v>15.0</v>
      </c>
      <c r="J17" s="14">
        <v>377.0</v>
      </c>
      <c r="K17" s="14">
        <v>26.0</v>
      </c>
      <c r="L17" s="15">
        <f t="shared" ref="L17:M17" si="14">SUM(H17,J17)</f>
        <v>2999</v>
      </c>
      <c r="M17" s="14">
        <f t="shared" si="14"/>
        <v>41</v>
      </c>
      <c r="O17" s="15">
        <v>727.0</v>
      </c>
      <c r="Q17" s="15">
        <f t="shared" si="4"/>
        <v>54082</v>
      </c>
      <c r="R17" s="51">
        <v>0.5118724190393392</v>
      </c>
      <c r="S17" s="15">
        <f t="shared" si="5"/>
        <v>23551</v>
      </c>
      <c r="U17" s="15">
        <f t="shared" si="9"/>
        <v>137180</v>
      </c>
      <c r="V17" s="17" t="str">
        <f>IF(U17&gt;'UCI Chum DataOld'!ACL,"Yes","No")</f>
        <v>No</v>
      </c>
    </row>
    <row r="18">
      <c r="A18" s="37">
        <v>2009.0</v>
      </c>
      <c r="B18" s="47">
        <v>77073.0</v>
      </c>
      <c r="C18" s="37">
        <v>319.0</v>
      </c>
      <c r="D18" s="47">
        <v>2339.0</v>
      </c>
      <c r="E18" s="47">
        <v>3080.0</v>
      </c>
      <c r="F18" s="47">
        <f t="shared" si="2"/>
        <v>82811</v>
      </c>
      <c r="G18" s="47"/>
      <c r="H18" s="15">
        <v>3140.0</v>
      </c>
      <c r="I18" s="14">
        <v>0.0</v>
      </c>
      <c r="J18" s="14">
        <v>307.0</v>
      </c>
      <c r="K18" s="14">
        <v>0.0</v>
      </c>
      <c r="L18" s="15">
        <f t="shared" ref="L18:M18" si="15">SUM(H18,J18)</f>
        <v>3447</v>
      </c>
      <c r="M18" s="14">
        <f t="shared" si="15"/>
        <v>0</v>
      </c>
      <c r="O18" s="15">
        <v>559.0</v>
      </c>
      <c r="Q18" s="15">
        <f t="shared" si="4"/>
        <v>86817</v>
      </c>
      <c r="R18" s="51">
        <v>0.5357068741893645</v>
      </c>
      <c r="S18" s="15">
        <f t="shared" si="5"/>
        <v>41289</v>
      </c>
      <c r="U18" s="15">
        <f t="shared" si="9"/>
        <v>144590</v>
      </c>
      <c r="V18" s="17" t="str">
        <f>IF(U18&gt;'UCI Chum DataOld'!ACL,"Yes","No")</f>
        <v>No</v>
      </c>
    </row>
    <row r="19">
      <c r="A19" s="37">
        <v>2010.0</v>
      </c>
      <c r="B19" s="47">
        <v>216977.0</v>
      </c>
      <c r="C19" s="47">
        <v>3035.0</v>
      </c>
      <c r="D19" s="47">
        <v>4947.0</v>
      </c>
      <c r="E19" s="47">
        <v>3904.0</v>
      </c>
      <c r="F19" s="47">
        <f t="shared" si="2"/>
        <v>228863</v>
      </c>
      <c r="G19" s="47"/>
      <c r="H19" s="15">
        <v>2795.0</v>
      </c>
      <c r="I19" s="14">
        <v>0.0</v>
      </c>
      <c r="J19" s="14">
        <v>148.0</v>
      </c>
      <c r="K19" s="14">
        <v>141.0</v>
      </c>
      <c r="L19" s="15">
        <f t="shared" ref="L19:M19" si="16">SUM(H19,J19)</f>
        <v>2943</v>
      </c>
      <c r="M19" s="14">
        <f t="shared" si="16"/>
        <v>141</v>
      </c>
      <c r="O19" s="15">
        <v>1091.0</v>
      </c>
      <c r="Q19" s="15">
        <f t="shared" si="4"/>
        <v>233038</v>
      </c>
      <c r="R19" s="51">
        <v>0.5658180360130336</v>
      </c>
      <c r="S19" s="15">
        <f t="shared" si="5"/>
        <v>122770</v>
      </c>
      <c r="U19" s="15">
        <f t="shared" si="9"/>
        <v>233960</v>
      </c>
      <c r="V19" s="17" t="str">
        <f>IF(U19&gt;'UCI Chum DataOld'!ACL,"Yes","No")</f>
        <v>No</v>
      </c>
    </row>
    <row r="20">
      <c r="A20" s="37">
        <v>2011.0</v>
      </c>
      <c r="B20" s="47">
        <v>111082.0</v>
      </c>
      <c r="C20" s="47">
        <v>1612.0</v>
      </c>
      <c r="D20" s="47">
        <v>9995.0</v>
      </c>
      <c r="E20" s="47">
        <v>6718.0</v>
      </c>
      <c r="F20" s="47">
        <f t="shared" si="2"/>
        <v>129407</v>
      </c>
      <c r="G20" s="47"/>
      <c r="H20" s="15">
        <v>3343.0</v>
      </c>
      <c r="I20" s="14">
        <v>0.0</v>
      </c>
      <c r="J20" s="14">
        <v>111.0</v>
      </c>
      <c r="K20" s="14">
        <v>84.0</v>
      </c>
      <c r="L20" s="15">
        <f t="shared" ref="L20:M20" si="17">SUM(H20,J20)</f>
        <v>3454</v>
      </c>
      <c r="M20" s="14">
        <f t="shared" si="17"/>
        <v>84</v>
      </c>
      <c r="O20" s="15">
        <v>1169.0</v>
      </c>
      <c r="Q20" s="15">
        <f t="shared" si="4"/>
        <v>134114</v>
      </c>
      <c r="R20" s="51">
        <v>0.44199330224518824</v>
      </c>
      <c r="S20" s="15">
        <f t="shared" si="5"/>
        <v>49098</v>
      </c>
      <c r="U20" s="15">
        <f t="shared" si="9"/>
        <v>236708</v>
      </c>
      <c r="V20" s="17" t="str">
        <f>IF(U20&gt;'UCI Chum DataOld'!ACL,"Yes","No")</f>
        <v>No</v>
      </c>
    </row>
    <row r="21" ht="15.75" customHeight="1">
      <c r="A21" s="37">
        <v>2012.0</v>
      </c>
      <c r="B21" s="47">
        <v>264513.0</v>
      </c>
      <c r="C21" s="37">
        <v>49.0</v>
      </c>
      <c r="D21" s="47">
        <v>2872.0</v>
      </c>
      <c r="E21" s="47">
        <v>2299.0</v>
      </c>
      <c r="F21" s="47">
        <f t="shared" si="2"/>
        <v>269733</v>
      </c>
      <c r="G21" s="47"/>
      <c r="H21" s="15">
        <v>3285.0</v>
      </c>
      <c r="I21" s="14">
        <v>0.0</v>
      </c>
      <c r="J21" s="14">
        <v>456.0</v>
      </c>
      <c r="K21" s="14">
        <v>120.0</v>
      </c>
      <c r="L21" s="15">
        <f t="shared" ref="L21:M21" si="18">SUM(H21,J21)</f>
        <v>3741</v>
      </c>
      <c r="M21" s="14">
        <f t="shared" si="18"/>
        <v>120</v>
      </c>
      <c r="O21" s="15">
        <v>623.0</v>
      </c>
      <c r="Q21" s="15">
        <f t="shared" si="4"/>
        <v>274217</v>
      </c>
      <c r="R21" s="51">
        <v>0.5303378283865066</v>
      </c>
      <c r="S21" s="15">
        <f t="shared" si="5"/>
        <v>140281</v>
      </c>
      <c r="U21" s="15">
        <f t="shared" si="9"/>
        <v>353438</v>
      </c>
      <c r="V21" s="17" t="str">
        <f>IF(U21&gt;'UCI Chum DataOld'!ACL,"Yes","No")</f>
        <v>No</v>
      </c>
    </row>
    <row r="22" ht="15.75" customHeight="1">
      <c r="A22" s="37">
        <v>2013.0</v>
      </c>
      <c r="B22" s="47">
        <v>132172.0</v>
      </c>
      <c r="C22" s="37">
        <v>102.0</v>
      </c>
      <c r="D22" s="47">
        <v>4854.0</v>
      </c>
      <c r="E22" s="47">
        <v>2237.0</v>
      </c>
      <c r="F22" s="47">
        <f t="shared" si="2"/>
        <v>139365</v>
      </c>
      <c r="G22" s="47"/>
      <c r="H22" s="15">
        <v>4032.0</v>
      </c>
      <c r="I22" s="14">
        <v>0.0</v>
      </c>
      <c r="J22" s="14">
        <v>383.0</v>
      </c>
      <c r="K22" s="14">
        <v>206.0</v>
      </c>
      <c r="L22" s="15">
        <f t="shared" ref="L22:M22" si="19">SUM(H22,J22)</f>
        <v>4415</v>
      </c>
      <c r="M22" s="14">
        <f t="shared" si="19"/>
        <v>206</v>
      </c>
      <c r="O22" s="15">
        <v>1052.0</v>
      </c>
      <c r="Q22" s="15">
        <f t="shared" si="4"/>
        <v>145038</v>
      </c>
      <c r="R22" s="51">
        <v>0.5793568229277003</v>
      </c>
      <c r="S22" s="15">
        <f t="shared" si="5"/>
        <v>76575</v>
      </c>
      <c r="U22" s="15">
        <f t="shared" si="9"/>
        <v>388724</v>
      </c>
      <c r="V22" s="17" t="str">
        <f>IF(U22&gt;'UCI Chum DataOld'!ACL,"Yes","No")</f>
        <v>No</v>
      </c>
    </row>
    <row r="23" ht="15.75" customHeight="1">
      <c r="A23" s="37">
        <v>2014.0</v>
      </c>
      <c r="B23" s="47">
        <v>108345.0</v>
      </c>
      <c r="C23" s="37">
        <v>548.0</v>
      </c>
      <c r="D23" s="47">
        <v>4828.0</v>
      </c>
      <c r="E23" s="47">
        <v>2406.0</v>
      </c>
      <c r="F23" s="47">
        <f t="shared" si="2"/>
        <v>116127</v>
      </c>
      <c r="G23" s="47"/>
      <c r="H23" s="15">
        <v>3949.0</v>
      </c>
      <c r="I23" s="14">
        <v>13.0</v>
      </c>
      <c r="J23" s="14">
        <v>64.0</v>
      </c>
      <c r="K23" s="14">
        <v>758.0</v>
      </c>
      <c r="L23" s="15">
        <f t="shared" ref="L23:M23" si="20">SUM(H23,J23)</f>
        <v>4013</v>
      </c>
      <c r="M23" s="14">
        <f t="shared" si="20"/>
        <v>771</v>
      </c>
      <c r="O23" s="15">
        <v>1859.0</v>
      </c>
      <c r="Q23" s="15">
        <f t="shared" si="4"/>
        <v>122770</v>
      </c>
      <c r="R23" s="51">
        <v>0.5289191933176427</v>
      </c>
      <c r="S23" s="15">
        <f t="shared" si="5"/>
        <v>57306</v>
      </c>
      <c r="U23" s="15">
        <f t="shared" si="9"/>
        <v>323260</v>
      </c>
      <c r="V23" s="17" t="str">
        <f>IF(U23&gt;'UCI Chum DataOld'!ACL,"Yes","No")</f>
        <v>No</v>
      </c>
    </row>
    <row r="24" ht="15.75" customHeight="1">
      <c r="A24" s="37">
        <v>2015.0</v>
      </c>
      <c r="B24" s="47">
        <v>252331.0</v>
      </c>
      <c r="C24" s="47">
        <v>2248.0</v>
      </c>
      <c r="D24" s="47">
        <v>15312.0</v>
      </c>
      <c r="E24" s="47">
        <v>6069.0</v>
      </c>
      <c r="F24" s="47">
        <f t="shared" si="2"/>
        <v>275960</v>
      </c>
      <c r="G24" s="47"/>
      <c r="H24" s="15">
        <v>3233.0</v>
      </c>
      <c r="I24" s="14">
        <v>0.0</v>
      </c>
      <c r="J24" s="14">
        <v>542.0</v>
      </c>
      <c r="K24" s="14">
        <v>32.0</v>
      </c>
      <c r="L24" s="15">
        <f t="shared" ref="L24:M24" si="21">SUM(H24,J24)</f>
        <v>3775</v>
      </c>
      <c r="M24" s="14">
        <f t="shared" si="21"/>
        <v>32</v>
      </c>
      <c r="O24" s="15">
        <v>1927.0</v>
      </c>
      <c r="Q24" s="15">
        <f t="shared" si="4"/>
        <v>281694</v>
      </c>
      <c r="R24" s="51">
        <v>0.4615614014924841</v>
      </c>
      <c r="S24" s="15">
        <f t="shared" si="5"/>
        <v>116466</v>
      </c>
      <c r="U24" s="15">
        <f t="shared" si="9"/>
        <v>390628</v>
      </c>
      <c r="V24" s="17" t="str">
        <f>IF(U24&gt;'UCI Chum DataOld'!ACL,"Yes","No")</f>
        <v>No</v>
      </c>
    </row>
    <row r="25" ht="15.75" customHeight="1">
      <c r="A25" s="37">
        <v>2016.0</v>
      </c>
      <c r="B25" s="47">
        <v>113258.0</v>
      </c>
      <c r="C25" s="47">
        <v>1203.0</v>
      </c>
      <c r="D25" s="47">
        <v>6050.0</v>
      </c>
      <c r="E25" s="47">
        <v>3168.0</v>
      </c>
      <c r="F25" s="47">
        <f t="shared" si="2"/>
        <v>123679</v>
      </c>
      <c r="G25" s="47"/>
      <c r="H25" s="15">
        <v>1739.0</v>
      </c>
      <c r="I25" s="14">
        <v>0.0</v>
      </c>
      <c r="J25" s="14">
        <v>774.0</v>
      </c>
      <c r="K25" s="14">
        <v>281.0</v>
      </c>
      <c r="L25" s="15">
        <f t="shared" ref="L25:M25" si="22">SUM(H25,J25)</f>
        <v>2513</v>
      </c>
      <c r="M25" s="14">
        <f t="shared" si="22"/>
        <v>281</v>
      </c>
      <c r="O25" s="15">
        <v>1150.0</v>
      </c>
      <c r="Q25" s="15">
        <f t="shared" si="4"/>
        <v>127623</v>
      </c>
      <c r="R25" s="51">
        <v>0.35500141270373836</v>
      </c>
      <c r="S25" s="15">
        <f t="shared" si="5"/>
        <v>40207</v>
      </c>
      <c r="U25" s="15">
        <f t="shared" si="9"/>
        <v>290554</v>
      </c>
      <c r="V25" s="17" t="str">
        <f>IF(U25&gt;'UCI Chum DataOld'!ACL,"Yes","No")</f>
        <v>No</v>
      </c>
    </row>
    <row r="26" ht="15.75" customHeight="1">
      <c r="A26" s="37">
        <v>2017.0</v>
      </c>
      <c r="B26" s="47">
        <v>232501.0</v>
      </c>
      <c r="C26" s="37">
        <v>601.0</v>
      </c>
      <c r="D26" s="47">
        <v>5684.0</v>
      </c>
      <c r="E26" s="47">
        <v>4814.0</v>
      </c>
      <c r="F26" s="47">
        <f t="shared" si="2"/>
        <v>243600</v>
      </c>
      <c r="G26" s="47"/>
      <c r="H26" s="15">
        <v>3503.0</v>
      </c>
      <c r="I26" s="2">
        <v>0.0</v>
      </c>
      <c r="J26" s="14">
        <v>164.0</v>
      </c>
      <c r="K26" s="2">
        <f>40+18</f>
        <v>58</v>
      </c>
      <c r="L26" s="15">
        <f t="shared" ref="L26:M26" si="23">SUM(H26,J26)</f>
        <v>3667</v>
      </c>
      <c r="M26" s="14">
        <f t="shared" si="23"/>
        <v>58</v>
      </c>
      <c r="N26" s="2"/>
      <c r="O26" s="15">
        <v>1962.0</v>
      </c>
      <c r="P26" s="2"/>
      <c r="Q26" s="15">
        <f t="shared" si="4"/>
        <v>249287</v>
      </c>
      <c r="R26" s="51">
        <v>0.4480625889781119</v>
      </c>
      <c r="S26" s="15">
        <f t="shared" si="5"/>
        <v>104175</v>
      </c>
      <c r="T26" s="2"/>
      <c r="U26" s="15">
        <f t="shared" si="9"/>
        <v>318154</v>
      </c>
      <c r="V26" s="17" t="str">
        <f>IF(U26&gt;'UCI Chum DataOld'!ACL,"Yes","No")</f>
        <v>No</v>
      </c>
    </row>
    <row r="27" ht="15.75" customHeight="1">
      <c r="A27" s="66">
        <v>2018.0</v>
      </c>
      <c r="B27" s="67">
        <v>108216.0</v>
      </c>
      <c r="C27" s="66">
        <v>78.0</v>
      </c>
      <c r="D27" s="67">
        <v>2924.0</v>
      </c>
      <c r="E27" s="67">
        <v>4148.0</v>
      </c>
      <c r="F27" s="67">
        <f t="shared" si="2"/>
        <v>115366</v>
      </c>
      <c r="G27" s="67"/>
      <c r="H27" s="68">
        <v>1723.0</v>
      </c>
      <c r="I27" s="45">
        <v>0.0</v>
      </c>
      <c r="J27" s="45">
        <v>362.0</v>
      </c>
      <c r="K27" s="45">
        <f>244</f>
        <v>244</v>
      </c>
      <c r="L27" s="68">
        <f t="shared" ref="L27:M27" si="24">SUM(H27,J27)</f>
        <v>2085</v>
      </c>
      <c r="M27" s="45">
        <f t="shared" si="24"/>
        <v>244</v>
      </c>
      <c r="N27" s="45"/>
      <c r="O27" s="68">
        <f>208+5+326+441+4</f>
        <v>984</v>
      </c>
      <c r="P27" s="45"/>
      <c r="Q27" s="68">
        <f t="shared" si="4"/>
        <v>118679</v>
      </c>
      <c r="R27" s="69">
        <v>0.5983264951578325</v>
      </c>
      <c r="S27" s="68">
        <f t="shared" si="5"/>
        <v>64749</v>
      </c>
      <c r="T27" s="45"/>
      <c r="U27" s="68">
        <f t="shared" si="9"/>
        <v>325597</v>
      </c>
      <c r="V27" s="70" t="str">
        <f>IF(U27&gt;'UCI Chum DataOld'!ACL,"Yes","No")</f>
        <v>No</v>
      </c>
    </row>
    <row r="28" ht="15.75" customHeight="1">
      <c r="S28" s="2"/>
    </row>
    <row r="29" ht="15.75" customHeight="1">
      <c r="G29" s="47"/>
      <c r="Q29" s="21" t="s">
        <v>38</v>
      </c>
      <c r="R29" s="21"/>
      <c r="S29" s="15">
        <f>AVERAGE(S8:S27)</f>
        <v>68167.85</v>
      </c>
    </row>
    <row r="30" ht="15.75" customHeight="1">
      <c r="Q30" s="21" t="s">
        <v>39</v>
      </c>
      <c r="R30" s="21"/>
      <c r="S30" s="15">
        <f>STDEV(S8:S27)</f>
        <v>34387.25281</v>
      </c>
    </row>
    <row r="31" ht="15.75" customHeight="1">
      <c r="O31" s="61">
        <v>1.0</v>
      </c>
      <c r="Q31" s="62" t="s">
        <v>40</v>
      </c>
      <c r="R31" s="63"/>
      <c r="S31" s="15">
        <f>PERCENTILE(S8:S27,O31)</f>
        <v>140281</v>
      </c>
      <c r="U31" s="15">
        <f>S31*'UCI Chum DataOld'!gen_time</f>
        <v>561124</v>
      </c>
      <c r="V31" s="21" t="s">
        <v>41</v>
      </c>
    </row>
    <row r="32" ht="15.75" customHeight="1">
      <c r="O32" s="61">
        <v>0.9</v>
      </c>
      <c r="P32" s="2"/>
      <c r="Q32" s="21" t="s">
        <v>40</v>
      </c>
      <c r="S32" s="15">
        <f>PERCENTILE(S8:S27,O32)</f>
        <v>117096.4</v>
      </c>
      <c r="U32" s="15">
        <f>U31*0.9</f>
        <v>505011.6</v>
      </c>
      <c r="V32" s="21" t="s">
        <v>60</v>
      </c>
      <c r="W32" s="2"/>
    </row>
    <row r="33" ht="15.75" customHeight="1">
      <c r="S33" s="2"/>
    </row>
    <row r="34" ht="15.75" customHeight="1">
      <c r="S34" s="2"/>
    </row>
    <row r="35" ht="15.75" customHeight="1">
      <c r="S35" s="2"/>
    </row>
    <row r="36" ht="15.75" customHeight="1">
      <c r="S36" s="2"/>
    </row>
    <row r="37" ht="15.75" customHeight="1">
      <c r="S37" s="2"/>
    </row>
    <row r="38" ht="15.75" customHeight="1">
      <c r="S38" s="2"/>
    </row>
    <row r="39" ht="15.75" customHeight="1">
      <c r="S39" s="2"/>
    </row>
    <row r="40" ht="15.75" customHeight="1">
      <c r="S40" s="2"/>
    </row>
    <row r="41" ht="15.75" customHeight="1">
      <c r="S41" s="2"/>
    </row>
    <row r="42" ht="15.75" customHeight="1">
      <c r="S42" s="2"/>
    </row>
    <row r="43" ht="15.75" customHeight="1">
      <c r="S43" s="2"/>
    </row>
    <row r="44" ht="15.75" customHeight="1">
      <c r="S44" s="2"/>
    </row>
    <row r="45" ht="15.75" customHeight="1">
      <c r="S45" s="2"/>
    </row>
    <row r="46" ht="15.75" customHeight="1">
      <c r="S46" s="2"/>
    </row>
    <row r="47" ht="15.75" customHeight="1">
      <c r="S47" s="2"/>
    </row>
    <row r="48" ht="15.75" customHeight="1">
      <c r="S48" s="2"/>
    </row>
    <row r="49" ht="15.75" customHeight="1">
      <c r="S49" s="2"/>
    </row>
    <row r="50" ht="15.75" customHeight="1">
      <c r="S50" s="2"/>
    </row>
    <row r="51" ht="15.75" customHeight="1">
      <c r="S51" s="2"/>
    </row>
    <row r="52" ht="15.75" customHeight="1">
      <c r="S52" s="2"/>
    </row>
    <row r="53" ht="15.75" customHeight="1">
      <c r="S53" s="2"/>
    </row>
    <row r="54" ht="15.75" customHeight="1">
      <c r="S54" s="2"/>
    </row>
    <row r="55" ht="15.75" customHeight="1">
      <c r="S55" s="2"/>
    </row>
    <row r="56" ht="15.75" customHeight="1">
      <c r="S56" s="2"/>
    </row>
    <row r="57" ht="15.75" customHeight="1">
      <c r="S57" s="2"/>
    </row>
    <row r="58" ht="15.75" customHeight="1">
      <c r="S58" s="2"/>
    </row>
    <row r="59" ht="15.75" customHeight="1">
      <c r="S59" s="2"/>
    </row>
    <row r="60" ht="15.75" customHeight="1">
      <c r="S60" s="2"/>
    </row>
    <row r="61" ht="15.75" customHeight="1">
      <c r="S61" s="2"/>
    </row>
    <row r="62" ht="15.75" customHeight="1">
      <c r="S62" s="2"/>
    </row>
    <row r="63" ht="15.75" customHeight="1">
      <c r="S63" s="2"/>
    </row>
    <row r="64" ht="15.75" customHeight="1">
      <c r="S64" s="2"/>
    </row>
    <row r="65" ht="15.75" customHeight="1">
      <c r="S65" s="2"/>
    </row>
    <row r="66" ht="15.75" customHeight="1">
      <c r="S66" s="2"/>
    </row>
    <row r="67" ht="15.75" customHeight="1">
      <c r="S67" s="2"/>
    </row>
    <row r="68" ht="15.75" customHeight="1">
      <c r="S68" s="2"/>
    </row>
    <row r="69" ht="15.75" customHeight="1">
      <c r="S69" s="2"/>
    </row>
    <row r="70" ht="15.75" customHeight="1">
      <c r="S70" s="2"/>
    </row>
    <row r="71" ht="15.75" customHeight="1">
      <c r="S71" s="2"/>
    </row>
    <row r="72" ht="15.75" customHeight="1">
      <c r="S72" s="2"/>
    </row>
    <row r="73" ht="15.75" customHeight="1">
      <c r="S73" s="2"/>
    </row>
    <row r="74" ht="15.75" customHeight="1">
      <c r="S74" s="2"/>
    </row>
    <row r="75" ht="15.75" customHeight="1">
      <c r="S75" s="2"/>
    </row>
    <row r="76" ht="15.75" customHeight="1">
      <c r="S76" s="2"/>
    </row>
    <row r="77" ht="15.75" customHeight="1">
      <c r="S77" s="2"/>
    </row>
    <row r="78" ht="15.75" customHeight="1">
      <c r="S78" s="2"/>
    </row>
    <row r="79" ht="15.75" customHeight="1">
      <c r="S79" s="2"/>
    </row>
    <row r="80" ht="15.75" customHeight="1">
      <c r="S80" s="2"/>
    </row>
    <row r="81" ht="15.75" customHeight="1">
      <c r="S81" s="2"/>
    </row>
    <row r="82" ht="15.75" customHeight="1">
      <c r="S82" s="2"/>
    </row>
    <row r="83" ht="15.75" customHeight="1">
      <c r="S83" s="2"/>
    </row>
    <row r="84" ht="15.75" customHeight="1">
      <c r="S84" s="2"/>
    </row>
    <row r="85" ht="15.75" customHeight="1">
      <c r="S85" s="2"/>
    </row>
    <row r="86" ht="15.75" customHeight="1">
      <c r="S86" s="2"/>
    </row>
    <row r="87" ht="15.75" customHeight="1">
      <c r="S87" s="2"/>
    </row>
    <row r="88" ht="15.75" customHeight="1">
      <c r="S88" s="2"/>
    </row>
    <row r="89" ht="15.75" customHeight="1">
      <c r="S89" s="2"/>
    </row>
    <row r="90" ht="15.75" customHeight="1">
      <c r="S90" s="2"/>
    </row>
    <row r="91" ht="15.75" customHeight="1">
      <c r="S91" s="2"/>
    </row>
    <row r="92" ht="15.75" customHeight="1">
      <c r="S92" s="2"/>
    </row>
    <row r="93" ht="15.75" customHeight="1">
      <c r="S93" s="2"/>
    </row>
    <row r="94" ht="15.75" customHeight="1">
      <c r="S94" s="2"/>
    </row>
    <row r="95" ht="15.75" customHeight="1">
      <c r="S95" s="2"/>
    </row>
    <row r="96" ht="15.75" customHeight="1">
      <c r="S96" s="2"/>
    </row>
    <row r="97" ht="15.75" customHeight="1">
      <c r="S97" s="2"/>
    </row>
    <row r="98" ht="15.75" customHeight="1">
      <c r="S98" s="2"/>
    </row>
    <row r="99" ht="15.75" customHeight="1">
      <c r="S99" s="2"/>
    </row>
    <row r="100" ht="15.75" customHeight="1">
      <c r="S100" s="2"/>
    </row>
    <row r="101" ht="15.75" customHeight="1">
      <c r="S101" s="2"/>
    </row>
    <row r="102" ht="15.75" customHeight="1">
      <c r="S102" s="2"/>
    </row>
    <row r="103" ht="15.75" customHeight="1">
      <c r="S103" s="2"/>
    </row>
    <row r="104" ht="15.75" customHeight="1">
      <c r="S104" s="2"/>
    </row>
    <row r="105" ht="15.75" customHeight="1">
      <c r="S105" s="2"/>
    </row>
    <row r="106" ht="15.75" customHeight="1">
      <c r="S106" s="2"/>
    </row>
    <row r="107" ht="15.75" customHeight="1">
      <c r="S107" s="2"/>
    </row>
    <row r="108" ht="15.75" customHeight="1">
      <c r="S108" s="2"/>
    </row>
    <row r="109" ht="15.75" customHeight="1">
      <c r="S109" s="2"/>
    </row>
    <row r="110" ht="15.75" customHeight="1">
      <c r="S110" s="2"/>
    </row>
    <row r="111" ht="15.75" customHeight="1">
      <c r="S111" s="2"/>
    </row>
    <row r="112" ht="15.75" customHeight="1">
      <c r="S112" s="2"/>
    </row>
    <row r="113" ht="15.75" customHeight="1">
      <c r="S113" s="2"/>
    </row>
    <row r="114" ht="15.75" customHeight="1">
      <c r="S114" s="2"/>
    </row>
    <row r="115" ht="15.75" customHeight="1">
      <c r="S115" s="2"/>
    </row>
    <row r="116" ht="15.75" customHeight="1">
      <c r="S116" s="2"/>
    </row>
    <row r="117" ht="15.75" customHeight="1">
      <c r="S117" s="2"/>
    </row>
    <row r="118" ht="15.75" customHeight="1">
      <c r="S118" s="2"/>
    </row>
    <row r="119" ht="15.75" customHeight="1">
      <c r="S119" s="2"/>
    </row>
    <row r="120" ht="15.75" customHeight="1">
      <c r="S120" s="2"/>
    </row>
    <row r="121" ht="15.75" customHeight="1">
      <c r="S121" s="2"/>
    </row>
    <row r="122" ht="15.75" customHeight="1">
      <c r="S122" s="2"/>
    </row>
    <row r="123" ht="15.75" customHeight="1">
      <c r="S123" s="2"/>
    </row>
    <row r="124" ht="15.75" customHeight="1">
      <c r="S124" s="2"/>
    </row>
    <row r="125" ht="15.75" customHeight="1">
      <c r="S125" s="2"/>
    </row>
    <row r="126" ht="15.75" customHeight="1">
      <c r="S126" s="2"/>
    </row>
    <row r="127" ht="15.75" customHeight="1">
      <c r="S127" s="2"/>
    </row>
    <row r="128" ht="15.75" customHeight="1">
      <c r="S128" s="2"/>
    </row>
    <row r="129" ht="15.75" customHeight="1">
      <c r="S129" s="2"/>
    </row>
    <row r="130" ht="15.75" customHeight="1">
      <c r="S130" s="2"/>
    </row>
    <row r="131" ht="15.75" customHeight="1">
      <c r="S131" s="2"/>
    </row>
    <row r="132" ht="15.75" customHeight="1">
      <c r="S132" s="2"/>
    </row>
    <row r="133" ht="15.75" customHeight="1">
      <c r="S133" s="2"/>
    </row>
    <row r="134" ht="15.75" customHeight="1">
      <c r="S134" s="2"/>
    </row>
    <row r="135" ht="15.75" customHeight="1">
      <c r="S135" s="2"/>
    </row>
    <row r="136" ht="15.75" customHeight="1">
      <c r="S136" s="2"/>
    </row>
    <row r="137" ht="15.75" customHeight="1">
      <c r="S137" s="2"/>
    </row>
    <row r="138" ht="15.75" customHeight="1">
      <c r="S138" s="2"/>
    </row>
    <row r="139" ht="15.75" customHeight="1">
      <c r="S139" s="2"/>
    </row>
    <row r="140" ht="15.75" customHeight="1">
      <c r="S140" s="2"/>
    </row>
    <row r="141" ht="15.75" customHeight="1">
      <c r="S141" s="2"/>
    </row>
    <row r="142" ht="15.75" customHeight="1">
      <c r="S142" s="2"/>
    </row>
    <row r="143" ht="15.75" customHeight="1">
      <c r="S143" s="2"/>
    </row>
    <row r="144" ht="15.75" customHeight="1">
      <c r="S144" s="2"/>
    </row>
    <row r="145" ht="15.75" customHeight="1">
      <c r="S145" s="2"/>
    </row>
    <row r="146" ht="15.75" customHeight="1">
      <c r="S146" s="2"/>
    </row>
    <row r="147" ht="15.75" customHeight="1">
      <c r="S147" s="2"/>
    </row>
    <row r="148" ht="15.75" customHeight="1">
      <c r="S148" s="2"/>
    </row>
    <row r="149" ht="15.75" customHeight="1">
      <c r="S149" s="2"/>
    </row>
    <row r="150" ht="15.75" customHeight="1">
      <c r="S150" s="2"/>
    </row>
    <row r="151" ht="15.75" customHeight="1">
      <c r="S151" s="2"/>
    </row>
    <row r="152" ht="15.75" customHeight="1">
      <c r="S152" s="2"/>
    </row>
    <row r="153" ht="15.75" customHeight="1">
      <c r="S153" s="2"/>
    </row>
    <row r="154" ht="15.75" customHeight="1">
      <c r="S154" s="2"/>
    </row>
    <row r="155" ht="15.75" customHeight="1">
      <c r="S155" s="2"/>
    </row>
    <row r="156" ht="15.75" customHeight="1">
      <c r="S156" s="2"/>
    </row>
    <row r="157" ht="15.75" customHeight="1">
      <c r="S157" s="2"/>
    </row>
    <row r="158" ht="15.75" customHeight="1">
      <c r="S158" s="2"/>
    </row>
    <row r="159" ht="15.75" customHeight="1">
      <c r="S159" s="2"/>
    </row>
    <row r="160" ht="15.75" customHeight="1">
      <c r="S160" s="2"/>
    </row>
    <row r="161" ht="15.75" customHeight="1">
      <c r="S161" s="2"/>
    </row>
    <row r="162" ht="15.75" customHeight="1">
      <c r="S162" s="2"/>
    </row>
    <row r="163" ht="15.75" customHeight="1">
      <c r="S163" s="2"/>
    </row>
    <row r="164" ht="15.75" customHeight="1">
      <c r="S164" s="2"/>
    </row>
    <row r="165" ht="15.75" customHeight="1">
      <c r="S165" s="2"/>
    </row>
    <row r="166" ht="15.75" customHeight="1">
      <c r="S166" s="2"/>
    </row>
    <row r="167" ht="15.75" customHeight="1">
      <c r="S167" s="2"/>
    </row>
    <row r="168" ht="15.75" customHeight="1">
      <c r="S168" s="2"/>
    </row>
    <row r="169" ht="15.75" customHeight="1">
      <c r="S169" s="2"/>
    </row>
    <row r="170" ht="15.75" customHeight="1">
      <c r="S170" s="2"/>
    </row>
    <row r="171" ht="15.75" customHeight="1">
      <c r="S171" s="2"/>
    </row>
    <row r="172" ht="15.75" customHeight="1">
      <c r="S172" s="2"/>
    </row>
    <row r="173" ht="15.75" customHeight="1">
      <c r="S173" s="2"/>
    </row>
    <row r="174" ht="15.75" customHeight="1">
      <c r="S174" s="2"/>
    </row>
    <row r="175" ht="15.75" customHeight="1">
      <c r="S175" s="2"/>
    </row>
    <row r="176" ht="15.75" customHeight="1">
      <c r="S176" s="2"/>
    </row>
    <row r="177" ht="15.75" customHeight="1">
      <c r="S177" s="2"/>
    </row>
    <row r="178" ht="15.75" customHeight="1">
      <c r="S178" s="2"/>
    </row>
    <row r="179" ht="15.75" customHeight="1">
      <c r="S179" s="2"/>
    </row>
    <row r="180" ht="15.75" customHeight="1">
      <c r="S180" s="2"/>
    </row>
    <row r="181" ht="15.75" customHeight="1">
      <c r="S181" s="2"/>
    </row>
    <row r="182" ht="15.75" customHeight="1">
      <c r="S182" s="2"/>
    </row>
    <row r="183" ht="15.75" customHeight="1">
      <c r="S183" s="2"/>
    </row>
    <row r="184" ht="15.75" customHeight="1">
      <c r="S184" s="2"/>
    </row>
    <row r="185" ht="15.75" customHeight="1">
      <c r="S185" s="2"/>
    </row>
    <row r="186" ht="15.75" customHeight="1">
      <c r="S186" s="2"/>
    </row>
    <row r="187" ht="15.75" customHeight="1">
      <c r="S187" s="2"/>
    </row>
    <row r="188" ht="15.75" customHeight="1">
      <c r="S188" s="2"/>
    </row>
    <row r="189" ht="15.75" customHeight="1">
      <c r="S189" s="2"/>
    </row>
    <row r="190" ht="15.75" customHeight="1">
      <c r="S190" s="2"/>
    </row>
    <row r="191" ht="15.75" customHeight="1">
      <c r="S191" s="2"/>
    </row>
    <row r="192" ht="15.75" customHeight="1">
      <c r="S192" s="2"/>
    </row>
    <row r="193" ht="15.75" customHeight="1">
      <c r="S193" s="2"/>
    </row>
    <row r="194" ht="15.75" customHeight="1">
      <c r="S194" s="2"/>
    </row>
    <row r="195" ht="15.75" customHeight="1">
      <c r="S195" s="2"/>
    </row>
    <row r="196" ht="15.75" customHeight="1">
      <c r="S196" s="2"/>
    </row>
    <row r="197" ht="15.75" customHeight="1">
      <c r="S197" s="2"/>
    </row>
    <row r="198" ht="15.75" customHeight="1">
      <c r="S198" s="2"/>
    </row>
    <row r="199" ht="15.75" customHeight="1">
      <c r="S199" s="2"/>
    </row>
    <row r="200" ht="15.75" customHeight="1">
      <c r="S200" s="2"/>
    </row>
    <row r="201" ht="15.75" customHeight="1">
      <c r="S201" s="2"/>
    </row>
    <row r="202" ht="15.75" customHeight="1">
      <c r="S202" s="2"/>
    </row>
    <row r="203" ht="15.75" customHeight="1">
      <c r="S203" s="2"/>
    </row>
    <row r="204" ht="15.75" customHeight="1">
      <c r="S204" s="2"/>
    </row>
    <row r="205" ht="15.75" customHeight="1">
      <c r="S205" s="2"/>
    </row>
    <row r="206" ht="15.75" customHeight="1">
      <c r="S206" s="2"/>
    </row>
    <row r="207" ht="15.75" customHeight="1">
      <c r="S207" s="2"/>
    </row>
    <row r="208" ht="15.75" customHeight="1">
      <c r="S208" s="2"/>
    </row>
    <row r="209" ht="15.75" customHeight="1">
      <c r="S209" s="2"/>
    </row>
    <row r="210" ht="15.75" customHeight="1">
      <c r="S210" s="2"/>
    </row>
    <row r="211" ht="15.75" customHeight="1">
      <c r="S211" s="2"/>
    </row>
    <row r="212" ht="15.75" customHeight="1">
      <c r="S212" s="2"/>
    </row>
    <row r="213" ht="15.75" customHeight="1">
      <c r="S213" s="2"/>
    </row>
    <row r="214" ht="15.75" customHeight="1">
      <c r="S214" s="2"/>
    </row>
    <row r="215" ht="15.75" customHeight="1">
      <c r="S215" s="2"/>
    </row>
    <row r="216" ht="15.75" customHeight="1">
      <c r="S216" s="2"/>
    </row>
    <row r="217" ht="15.75" customHeight="1">
      <c r="S217" s="2"/>
    </row>
    <row r="218" ht="15.75" customHeight="1">
      <c r="S218" s="2"/>
    </row>
    <row r="219" ht="15.75" customHeight="1">
      <c r="S219" s="2"/>
    </row>
    <row r="220" ht="15.75" customHeight="1">
      <c r="S220" s="2"/>
    </row>
    <row r="221" ht="15.75" customHeight="1">
      <c r="S221" s="2"/>
    </row>
    <row r="222" ht="15.75" customHeight="1">
      <c r="S222" s="2"/>
    </row>
    <row r="223" ht="15.75" customHeight="1">
      <c r="S223" s="2"/>
    </row>
    <row r="224" ht="15.75" customHeight="1">
      <c r="S224" s="2"/>
    </row>
    <row r="225" ht="15.75" customHeight="1">
      <c r="S225" s="2"/>
    </row>
    <row r="226" ht="15.75" customHeight="1">
      <c r="S226" s="2"/>
    </row>
    <row r="227" ht="15.75" customHeight="1">
      <c r="S227" s="2"/>
    </row>
    <row r="228" ht="15.75" customHeight="1">
      <c r="S228" s="2"/>
    </row>
    <row r="229" ht="15.75" customHeight="1">
      <c r="S229" s="2"/>
    </row>
    <row r="230" ht="15.75" customHeight="1">
      <c r="S230" s="2"/>
    </row>
    <row r="231" ht="15.75" customHeight="1">
      <c r="S231" s="2"/>
    </row>
    <row r="232" ht="15.75" customHeight="1">
      <c r="S232" s="2"/>
    </row>
    <row r="233" ht="15.75" customHeight="1">
      <c r="S233" s="2"/>
    </row>
    <row r="234" ht="15.75" customHeight="1">
      <c r="S234" s="2"/>
    </row>
    <row r="235" ht="15.75" customHeight="1">
      <c r="S235" s="2"/>
    </row>
    <row r="236" ht="15.75" customHeight="1">
      <c r="S236" s="2"/>
    </row>
    <row r="237" ht="15.75" customHeight="1">
      <c r="S237" s="2"/>
    </row>
    <row r="238" ht="15.75" customHeight="1">
      <c r="S238" s="2"/>
    </row>
    <row r="239" ht="15.75" customHeight="1">
      <c r="S239" s="2"/>
    </row>
    <row r="240" ht="15.75" customHeight="1">
      <c r="S240" s="2"/>
    </row>
    <row r="241" ht="15.75" customHeight="1">
      <c r="S241" s="2"/>
    </row>
    <row r="242" ht="15.75" customHeight="1">
      <c r="S242" s="2"/>
    </row>
    <row r="243" ht="15.75" customHeight="1">
      <c r="S243" s="2"/>
    </row>
    <row r="244" ht="15.75" customHeight="1">
      <c r="S244" s="2"/>
    </row>
    <row r="245" ht="15.75" customHeight="1">
      <c r="S245" s="2"/>
    </row>
    <row r="246" ht="15.75" customHeight="1">
      <c r="S246" s="2"/>
    </row>
    <row r="247" ht="15.75" customHeight="1">
      <c r="S247" s="2"/>
    </row>
    <row r="248" ht="15.75" customHeight="1">
      <c r="S248" s="2"/>
    </row>
    <row r="249" ht="15.75" customHeight="1">
      <c r="S249" s="2"/>
    </row>
    <row r="250" ht="15.75" customHeight="1">
      <c r="S250" s="2"/>
    </row>
    <row r="251" ht="15.75" customHeight="1">
      <c r="S251" s="2"/>
    </row>
    <row r="252" ht="15.75" customHeight="1">
      <c r="S252" s="2"/>
    </row>
    <row r="253" ht="15.75" customHeight="1">
      <c r="S253" s="2"/>
    </row>
    <row r="254" ht="15.75" customHeight="1">
      <c r="S254" s="2"/>
    </row>
    <row r="255" ht="15.75" customHeight="1">
      <c r="S255" s="2"/>
    </row>
    <row r="256" ht="15.75" customHeight="1">
      <c r="S256" s="2"/>
    </row>
    <row r="257" ht="15.75" customHeight="1">
      <c r="S257" s="2"/>
    </row>
    <row r="258" ht="15.75" customHeight="1">
      <c r="S258" s="2"/>
    </row>
    <row r="259" ht="15.75" customHeight="1">
      <c r="S259" s="2"/>
    </row>
    <row r="260" ht="15.75" customHeight="1">
      <c r="S260" s="2"/>
    </row>
    <row r="261" ht="15.75" customHeight="1">
      <c r="S261" s="2"/>
    </row>
    <row r="262" ht="15.75" customHeight="1">
      <c r="S262" s="2"/>
    </row>
    <row r="263" ht="15.75" customHeight="1">
      <c r="S263" s="2"/>
    </row>
    <row r="264" ht="15.75" customHeight="1">
      <c r="S264" s="2"/>
    </row>
    <row r="265" ht="15.75" customHeight="1">
      <c r="S265" s="2"/>
    </row>
    <row r="266" ht="15.75" customHeight="1">
      <c r="S266" s="2"/>
    </row>
    <row r="267" ht="15.75" customHeight="1">
      <c r="S267" s="2"/>
    </row>
    <row r="268" ht="15.75" customHeight="1">
      <c r="S268" s="2"/>
    </row>
    <row r="269" ht="15.75" customHeight="1">
      <c r="S269" s="2"/>
    </row>
    <row r="270" ht="15.75" customHeight="1">
      <c r="S270" s="2"/>
    </row>
    <row r="271" ht="15.75" customHeight="1">
      <c r="S271" s="2"/>
    </row>
    <row r="272" ht="15.75" customHeight="1">
      <c r="S272" s="2"/>
    </row>
    <row r="273" ht="15.75" customHeight="1">
      <c r="S273" s="2"/>
    </row>
    <row r="274" ht="15.75" customHeight="1">
      <c r="S274" s="2"/>
    </row>
    <row r="275" ht="15.75" customHeight="1">
      <c r="S275" s="2"/>
    </row>
    <row r="276" ht="15.75" customHeight="1">
      <c r="S276" s="2"/>
    </row>
    <row r="277" ht="15.75" customHeight="1">
      <c r="S277" s="2"/>
    </row>
    <row r="278" ht="15.75" customHeight="1">
      <c r="S278" s="2"/>
    </row>
    <row r="279" ht="15.75" customHeight="1">
      <c r="S279" s="2"/>
    </row>
    <row r="280" ht="15.75" customHeight="1">
      <c r="S280" s="2"/>
    </row>
    <row r="281" ht="15.75" customHeight="1">
      <c r="S281" s="2"/>
    </row>
    <row r="282" ht="15.75" customHeight="1">
      <c r="S282" s="2"/>
    </row>
    <row r="283" ht="15.75" customHeight="1">
      <c r="S283" s="2"/>
    </row>
    <row r="284" ht="15.75" customHeight="1">
      <c r="S284" s="2"/>
    </row>
    <row r="285" ht="15.75" customHeight="1">
      <c r="S285" s="2"/>
    </row>
    <row r="286" ht="15.75" customHeight="1">
      <c r="S286" s="2"/>
    </row>
    <row r="287" ht="15.75" customHeight="1">
      <c r="S287" s="2"/>
    </row>
    <row r="288" ht="15.75" customHeight="1">
      <c r="S288" s="2"/>
    </row>
    <row r="289" ht="15.75" customHeight="1">
      <c r="S289" s="2"/>
    </row>
    <row r="290" ht="15.75" customHeight="1">
      <c r="S290" s="2"/>
    </row>
    <row r="291" ht="15.75" customHeight="1">
      <c r="S291" s="2"/>
    </row>
    <row r="292" ht="15.75" customHeight="1">
      <c r="S292" s="2"/>
    </row>
    <row r="293" ht="15.75" customHeight="1">
      <c r="S293" s="2"/>
    </row>
    <row r="294" ht="15.75" customHeight="1">
      <c r="S294" s="2"/>
    </row>
    <row r="295" ht="15.75" customHeight="1">
      <c r="S295" s="2"/>
    </row>
    <row r="296" ht="15.75" customHeight="1">
      <c r="S296" s="2"/>
    </row>
    <row r="297" ht="15.75" customHeight="1">
      <c r="S297" s="2"/>
    </row>
    <row r="298" ht="15.75" customHeight="1">
      <c r="S298" s="2"/>
    </row>
    <row r="299" ht="15.75" customHeight="1">
      <c r="S299" s="2"/>
    </row>
    <row r="300" ht="15.75" customHeight="1">
      <c r="S300" s="2"/>
    </row>
    <row r="301" ht="15.75" customHeight="1">
      <c r="S301" s="2"/>
    </row>
    <row r="302" ht="15.75" customHeight="1">
      <c r="S302" s="2"/>
    </row>
    <row r="303" ht="15.75" customHeight="1">
      <c r="S303" s="2"/>
    </row>
    <row r="304" ht="15.75" customHeight="1">
      <c r="S304" s="2"/>
    </row>
    <row r="305" ht="15.75" customHeight="1">
      <c r="S305" s="2"/>
    </row>
    <row r="306" ht="15.75" customHeight="1">
      <c r="S306" s="2"/>
    </row>
    <row r="307" ht="15.75" customHeight="1">
      <c r="S307" s="2"/>
    </row>
    <row r="308" ht="15.75" customHeight="1">
      <c r="S308" s="2"/>
    </row>
    <row r="309" ht="15.75" customHeight="1">
      <c r="S309" s="2"/>
    </row>
    <row r="310" ht="15.75" customHeight="1">
      <c r="S310" s="2"/>
    </row>
    <row r="311" ht="15.75" customHeight="1">
      <c r="S311" s="2"/>
    </row>
    <row r="312" ht="15.75" customHeight="1">
      <c r="S312" s="2"/>
    </row>
    <row r="313" ht="15.75" customHeight="1">
      <c r="S313" s="2"/>
    </row>
    <row r="314" ht="15.75" customHeight="1">
      <c r="S314" s="2"/>
    </row>
    <row r="315" ht="15.75" customHeight="1">
      <c r="S315" s="2"/>
    </row>
    <row r="316" ht="15.75" customHeight="1">
      <c r="S316" s="2"/>
    </row>
    <row r="317" ht="15.75" customHeight="1">
      <c r="S317" s="2"/>
    </row>
    <row r="318" ht="15.75" customHeight="1">
      <c r="S318" s="2"/>
    </row>
    <row r="319" ht="15.75" customHeight="1">
      <c r="S319" s="2"/>
    </row>
    <row r="320" ht="15.75" customHeight="1">
      <c r="S320" s="2"/>
    </row>
    <row r="321" ht="15.75" customHeight="1">
      <c r="S321" s="2"/>
    </row>
    <row r="322" ht="15.75" customHeight="1">
      <c r="S322" s="2"/>
    </row>
    <row r="323" ht="15.75" customHeight="1">
      <c r="S323" s="2"/>
    </row>
    <row r="324" ht="15.75" customHeight="1">
      <c r="S324" s="2"/>
    </row>
    <row r="325" ht="15.75" customHeight="1">
      <c r="S325" s="2"/>
    </row>
    <row r="326" ht="15.75" customHeight="1">
      <c r="S326" s="2"/>
    </row>
    <row r="327" ht="15.75" customHeight="1">
      <c r="S327" s="2"/>
    </row>
    <row r="328" ht="15.75" customHeight="1">
      <c r="S328" s="2"/>
    </row>
    <row r="329" ht="15.75" customHeight="1">
      <c r="S329" s="2"/>
    </row>
    <row r="330" ht="15.75" customHeight="1">
      <c r="S330" s="2"/>
    </row>
    <row r="331" ht="15.75" customHeight="1">
      <c r="S331" s="2"/>
    </row>
    <row r="332" ht="15.75" customHeight="1">
      <c r="S332" s="2"/>
    </row>
    <row r="333" ht="15.75" customHeight="1">
      <c r="S333" s="2"/>
    </row>
    <row r="334" ht="15.75" customHeight="1">
      <c r="S334" s="2"/>
    </row>
    <row r="335" ht="15.75" customHeight="1">
      <c r="S335" s="2"/>
    </row>
    <row r="336" ht="15.75" customHeight="1">
      <c r="S336" s="2"/>
    </row>
    <row r="337" ht="15.75" customHeight="1">
      <c r="S337" s="2"/>
    </row>
    <row r="338" ht="15.75" customHeight="1">
      <c r="S338" s="2"/>
    </row>
    <row r="339" ht="15.75" customHeight="1">
      <c r="S339" s="2"/>
    </row>
    <row r="340" ht="15.75" customHeight="1">
      <c r="S340" s="2"/>
    </row>
    <row r="341" ht="15.75" customHeight="1">
      <c r="S341" s="2"/>
    </row>
    <row r="342" ht="15.75" customHeight="1">
      <c r="S342" s="2"/>
    </row>
    <row r="343" ht="15.75" customHeight="1">
      <c r="S343" s="2"/>
    </row>
    <row r="344" ht="15.75" customHeight="1">
      <c r="S344" s="2"/>
    </row>
    <row r="345" ht="15.75" customHeight="1">
      <c r="S345" s="2"/>
    </row>
    <row r="346" ht="15.75" customHeight="1">
      <c r="S346" s="2"/>
    </row>
    <row r="347" ht="15.75" customHeight="1">
      <c r="S347" s="2"/>
    </row>
    <row r="348" ht="15.75" customHeight="1">
      <c r="S348" s="2"/>
    </row>
    <row r="349" ht="15.75" customHeight="1">
      <c r="S349" s="2"/>
    </row>
    <row r="350" ht="15.75" customHeight="1">
      <c r="S350" s="2"/>
    </row>
    <row r="351" ht="15.75" customHeight="1">
      <c r="S351" s="2"/>
    </row>
    <row r="352" ht="15.75" customHeight="1">
      <c r="S352" s="2"/>
    </row>
    <row r="353" ht="15.75" customHeight="1">
      <c r="S353" s="2"/>
    </row>
    <row r="354" ht="15.75" customHeight="1">
      <c r="S354" s="2"/>
    </row>
    <row r="355" ht="15.75" customHeight="1">
      <c r="S355" s="2"/>
    </row>
    <row r="356" ht="15.75" customHeight="1">
      <c r="S356" s="2"/>
    </row>
    <row r="357" ht="15.75" customHeight="1">
      <c r="S357" s="2"/>
    </row>
    <row r="358" ht="15.75" customHeight="1">
      <c r="S358" s="2"/>
    </row>
    <row r="359" ht="15.75" customHeight="1">
      <c r="S359" s="2"/>
    </row>
    <row r="360" ht="15.75" customHeight="1">
      <c r="S360" s="2"/>
    </row>
    <row r="361" ht="15.75" customHeight="1">
      <c r="S361" s="2"/>
    </row>
    <row r="362" ht="15.75" customHeight="1">
      <c r="S362" s="2"/>
    </row>
    <row r="363" ht="15.75" customHeight="1">
      <c r="S363" s="2"/>
    </row>
    <row r="364" ht="15.75" customHeight="1">
      <c r="S364" s="2"/>
    </row>
    <row r="365" ht="15.75" customHeight="1">
      <c r="S365" s="2"/>
    </row>
    <row r="366" ht="15.75" customHeight="1">
      <c r="S366" s="2"/>
    </row>
    <row r="367" ht="15.75" customHeight="1">
      <c r="S367" s="2"/>
    </row>
    <row r="368" ht="15.75" customHeight="1">
      <c r="S368" s="2"/>
    </row>
    <row r="369" ht="15.75" customHeight="1">
      <c r="S369" s="2"/>
    </row>
    <row r="370" ht="15.75" customHeight="1">
      <c r="S370" s="2"/>
    </row>
    <row r="371" ht="15.75" customHeight="1">
      <c r="S371" s="2"/>
    </row>
    <row r="372" ht="15.75" customHeight="1">
      <c r="S372" s="2"/>
    </row>
    <row r="373" ht="15.75" customHeight="1">
      <c r="S373" s="2"/>
    </row>
    <row r="374" ht="15.75" customHeight="1">
      <c r="S374" s="2"/>
    </row>
    <row r="375" ht="15.75" customHeight="1">
      <c r="S375" s="2"/>
    </row>
    <row r="376" ht="15.75" customHeight="1">
      <c r="S376" s="2"/>
    </row>
    <row r="377" ht="15.75" customHeight="1">
      <c r="S377" s="2"/>
    </row>
    <row r="378" ht="15.75" customHeight="1">
      <c r="S378" s="2"/>
    </row>
    <row r="379" ht="15.75" customHeight="1">
      <c r="S379" s="2"/>
    </row>
    <row r="380" ht="15.75" customHeight="1">
      <c r="S380" s="2"/>
    </row>
    <row r="381" ht="15.75" customHeight="1">
      <c r="S381" s="2"/>
    </row>
    <row r="382" ht="15.75" customHeight="1">
      <c r="S382" s="2"/>
    </row>
    <row r="383" ht="15.75" customHeight="1">
      <c r="S383" s="2"/>
    </row>
    <row r="384" ht="15.75" customHeight="1">
      <c r="S384" s="2"/>
    </row>
    <row r="385" ht="15.75" customHeight="1">
      <c r="S385" s="2"/>
    </row>
    <row r="386" ht="15.75" customHeight="1">
      <c r="S386" s="2"/>
    </row>
    <row r="387" ht="15.75" customHeight="1">
      <c r="S387" s="2"/>
    </row>
    <row r="388" ht="15.75" customHeight="1">
      <c r="S388" s="2"/>
    </row>
    <row r="389" ht="15.75" customHeight="1">
      <c r="S389" s="2"/>
    </row>
    <row r="390" ht="15.75" customHeight="1">
      <c r="S390" s="2"/>
    </row>
    <row r="391" ht="15.75" customHeight="1">
      <c r="S391" s="2"/>
    </row>
    <row r="392" ht="15.75" customHeight="1">
      <c r="S392" s="2"/>
    </row>
    <row r="393" ht="15.75" customHeight="1">
      <c r="S393" s="2"/>
    </row>
    <row r="394" ht="15.75" customHeight="1">
      <c r="S394" s="2"/>
    </row>
    <row r="395" ht="15.75" customHeight="1">
      <c r="S395" s="2"/>
    </row>
    <row r="396" ht="15.75" customHeight="1">
      <c r="S396" s="2"/>
    </row>
    <row r="397" ht="15.75" customHeight="1">
      <c r="S397" s="2"/>
    </row>
    <row r="398" ht="15.75" customHeight="1">
      <c r="S398" s="2"/>
    </row>
    <row r="399" ht="15.75" customHeight="1">
      <c r="S399" s="2"/>
    </row>
    <row r="400" ht="15.75" customHeight="1">
      <c r="S400" s="2"/>
    </row>
    <row r="401" ht="15.75" customHeight="1">
      <c r="S401" s="2"/>
    </row>
    <row r="402" ht="15.75" customHeight="1">
      <c r="S402" s="2"/>
    </row>
    <row r="403" ht="15.75" customHeight="1">
      <c r="S403" s="2"/>
    </row>
    <row r="404" ht="15.75" customHeight="1">
      <c r="S404" s="2"/>
    </row>
    <row r="405" ht="15.75" customHeight="1">
      <c r="S405" s="2"/>
    </row>
    <row r="406" ht="15.75" customHeight="1">
      <c r="S406" s="2"/>
    </row>
    <row r="407" ht="15.75" customHeight="1">
      <c r="S407" s="2"/>
    </row>
    <row r="408" ht="15.75" customHeight="1">
      <c r="S408" s="2"/>
    </row>
    <row r="409" ht="15.75" customHeight="1">
      <c r="S409" s="2"/>
    </row>
    <row r="410" ht="15.75" customHeight="1">
      <c r="S410" s="2"/>
    </row>
    <row r="411" ht="15.75" customHeight="1">
      <c r="S411" s="2"/>
    </row>
    <row r="412" ht="15.75" customHeight="1">
      <c r="S412" s="2"/>
    </row>
    <row r="413" ht="15.75" customHeight="1">
      <c r="S413" s="2"/>
    </row>
    <row r="414" ht="15.75" customHeight="1">
      <c r="S414" s="2"/>
    </row>
    <row r="415" ht="15.75" customHeight="1">
      <c r="S415" s="2"/>
    </row>
    <row r="416" ht="15.75" customHeight="1">
      <c r="S416" s="2"/>
    </row>
    <row r="417" ht="15.75" customHeight="1">
      <c r="S417" s="2"/>
    </row>
    <row r="418" ht="15.75" customHeight="1">
      <c r="S418" s="2"/>
    </row>
    <row r="419" ht="15.75" customHeight="1">
      <c r="S419" s="2"/>
    </row>
    <row r="420" ht="15.75" customHeight="1">
      <c r="S420" s="2"/>
    </row>
    <row r="421" ht="15.75" customHeight="1">
      <c r="S421" s="2"/>
    </row>
    <row r="422" ht="15.75" customHeight="1">
      <c r="S422" s="2"/>
    </row>
    <row r="423" ht="15.75" customHeight="1">
      <c r="S423" s="2"/>
    </row>
    <row r="424" ht="15.75" customHeight="1">
      <c r="S424" s="2"/>
    </row>
    <row r="425" ht="15.75" customHeight="1">
      <c r="S425" s="2"/>
    </row>
    <row r="426" ht="15.75" customHeight="1">
      <c r="S426" s="2"/>
    </row>
    <row r="427" ht="15.75" customHeight="1">
      <c r="S427" s="2"/>
    </row>
    <row r="428" ht="15.75" customHeight="1">
      <c r="S428" s="2"/>
    </row>
    <row r="429" ht="15.75" customHeight="1">
      <c r="S429" s="2"/>
    </row>
    <row r="430" ht="15.75" customHeight="1">
      <c r="S430" s="2"/>
    </row>
    <row r="431" ht="15.75" customHeight="1">
      <c r="S431" s="2"/>
    </row>
    <row r="432" ht="15.75" customHeight="1">
      <c r="S432" s="2"/>
    </row>
    <row r="433" ht="15.75" customHeight="1">
      <c r="S433" s="2"/>
    </row>
    <row r="434" ht="15.75" customHeight="1">
      <c r="S434" s="2"/>
    </row>
    <row r="435" ht="15.75" customHeight="1">
      <c r="S435" s="2"/>
    </row>
    <row r="436" ht="15.75" customHeight="1">
      <c r="S436" s="2"/>
    </row>
    <row r="437" ht="15.75" customHeight="1">
      <c r="S437" s="2"/>
    </row>
    <row r="438" ht="15.75" customHeight="1">
      <c r="S438" s="2"/>
    </row>
    <row r="439" ht="15.75" customHeight="1">
      <c r="S439" s="2"/>
    </row>
    <row r="440" ht="15.75" customHeight="1">
      <c r="S440" s="2"/>
    </row>
    <row r="441" ht="15.75" customHeight="1">
      <c r="S441" s="2"/>
    </row>
    <row r="442" ht="15.75" customHeight="1">
      <c r="S442" s="2"/>
    </row>
    <row r="443" ht="15.75" customHeight="1">
      <c r="S443" s="2"/>
    </row>
    <row r="444" ht="15.75" customHeight="1">
      <c r="S444" s="2"/>
    </row>
    <row r="445" ht="15.75" customHeight="1">
      <c r="S445" s="2"/>
    </row>
    <row r="446" ht="15.75" customHeight="1">
      <c r="S446" s="2"/>
    </row>
    <row r="447" ht="15.75" customHeight="1">
      <c r="S447" s="2"/>
    </row>
    <row r="448" ht="15.75" customHeight="1">
      <c r="S448" s="2"/>
    </row>
    <row r="449" ht="15.75" customHeight="1">
      <c r="S449" s="2"/>
    </row>
    <row r="450" ht="15.75" customHeight="1">
      <c r="S450" s="2"/>
    </row>
    <row r="451" ht="15.75" customHeight="1">
      <c r="S451" s="2"/>
    </row>
    <row r="452" ht="15.75" customHeight="1">
      <c r="S452" s="2"/>
    </row>
    <row r="453" ht="15.75" customHeight="1">
      <c r="S453" s="2"/>
    </row>
    <row r="454" ht="15.75" customHeight="1">
      <c r="S454" s="2"/>
    </row>
    <row r="455" ht="15.75" customHeight="1">
      <c r="S455" s="2"/>
    </row>
    <row r="456" ht="15.75" customHeight="1">
      <c r="S456" s="2"/>
    </row>
    <row r="457" ht="15.75" customHeight="1">
      <c r="S457" s="2"/>
    </row>
    <row r="458" ht="15.75" customHeight="1">
      <c r="S458" s="2"/>
    </row>
    <row r="459" ht="15.75" customHeight="1">
      <c r="S459" s="2"/>
    </row>
    <row r="460" ht="15.75" customHeight="1">
      <c r="S460" s="2"/>
    </row>
    <row r="461" ht="15.75" customHeight="1">
      <c r="S461" s="2"/>
    </row>
    <row r="462" ht="15.75" customHeight="1">
      <c r="S462" s="2"/>
    </row>
    <row r="463" ht="15.75" customHeight="1">
      <c r="S463" s="2"/>
    </row>
    <row r="464" ht="15.75" customHeight="1">
      <c r="S464" s="2"/>
    </row>
    <row r="465" ht="15.75" customHeight="1">
      <c r="S465" s="2"/>
    </row>
    <row r="466" ht="15.75" customHeight="1">
      <c r="S466" s="2"/>
    </row>
    <row r="467" ht="15.75" customHeight="1">
      <c r="S467" s="2"/>
    </row>
    <row r="468" ht="15.75" customHeight="1">
      <c r="S468" s="2"/>
    </row>
    <row r="469" ht="15.75" customHeight="1">
      <c r="S469" s="2"/>
    </row>
    <row r="470" ht="15.75" customHeight="1">
      <c r="S470" s="2"/>
    </row>
    <row r="471" ht="15.75" customHeight="1">
      <c r="S471" s="2"/>
    </row>
    <row r="472" ht="15.75" customHeight="1">
      <c r="S472" s="2"/>
    </row>
    <row r="473" ht="15.75" customHeight="1">
      <c r="S473" s="2"/>
    </row>
    <row r="474" ht="15.75" customHeight="1">
      <c r="S474" s="2"/>
    </row>
    <row r="475" ht="15.75" customHeight="1">
      <c r="S475" s="2"/>
    </row>
    <row r="476" ht="15.75" customHeight="1">
      <c r="S476" s="2"/>
    </row>
    <row r="477" ht="15.75" customHeight="1">
      <c r="S477" s="2"/>
    </row>
    <row r="478" ht="15.75" customHeight="1">
      <c r="S478" s="2"/>
    </row>
    <row r="479" ht="15.75" customHeight="1">
      <c r="S479" s="2"/>
    </row>
    <row r="480" ht="15.75" customHeight="1">
      <c r="S480" s="2"/>
    </row>
    <row r="481" ht="15.75" customHeight="1">
      <c r="S481" s="2"/>
    </row>
    <row r="482" ht="15.75" customHeight="1">
      <c r="S482" s="2"/>
    </row>
    <row r="483" ht="15.75" customHeight="1">
      <c r="S483" s="2"/>
    </row>
    <row r="484" ht="15.75" customHeight="1">
      <c r="S484" s="2"/>
    </row>
    <row r="485" ht="15.75" customHeight="1">
      <c r="S485" s="2"/>
    </row>
    <row r="486" ht="15.75" customHeight="1">
      <c r="S486" s="2"/>
    </row>
    <row r="487" ht="15.75" customHeight="1">
      <c r="S487" s="2"/>
    </row>
    <row r="488" ht="15.75" customHeight="1">
      <c r="S488" s="2"/>
    </row>
    <row r="489" ht="15.75" customHeight="1">
      <c r="S489" s="2"/>
    </row>
    <row r="490" ht="15.75" customHeight="1">
      <c r="S490" s="2"/>
    </row>
    <row r="491" ht="15.75" customHeight="1">
      <c r="S491" s="2"/>
    </row>
    <row r="492" ht="15.75" customHeight="1">
      <c r="S492" s="2"/>
    </row>
    <row r="493" ht="15.75" customHeight="1">
      <c r="S493" s="2"/>
    </row>
    <row r="494" ht="15.75" customHeight="1">
      <c r="S494" s="2"/>
    </row>
    <row r="495" ht="15.75" customHeight="1">
      <c r="S495" s="2"/>
    </row>
    <row r="496" ht="15.75" customHeight="1">
      <c r="S496" s="2"/>
    </row>
    <row r="497" ht="15.75" customHeight="1">
      <c r="S497" s="2"/>
    </row>
    <row r="498" ht="15.75" customHeight="1">
      <c r="S498" s="2"/>
    </row>
    <row r="499" ht="15.75" customHeight="1">
      <c r="S499" s="2"/>
    </row>
    <row r="500" ht="15.75" customHeight="1">
      <c r="S500" s="2"/>
    </row>
    <row r="501" ht="15.75" customHeight="1">
      <c r="S501" s="2"/>
    </row>
    <row r="502" ht="15.75" customHeight="1">
      <c r="S502" s="2"/>
    </row>
    <row r="503" ht="15.75" customHeight="1">
      <c r="S503" s="2"/>
    </row>
    <row r="504" ht="15.75" customHeight="1">
      <c r="S504" s="2"/>
    </row>
    <row r="505" ht="15.75" customHeight="1">
      <c r="S505" s="2"/>
    </row>
    <row r="506" ht="15.75" customHeight="1">
      <c r="S506" s="2"/>
    </row>
    <row r="507" ht="15.75" customHeight="1">
      <c r="S507" s="2"/>
    </row>
    <row r="508" ht="15.75" customHeight="1">
      <c r="S508" s="2"/>
    </row>
    <row r="509" ht="15.75" customHeight="1">
      <c r="S509" s="2"/>
    </row>
    <row r="510" ht="15.75" customHeight="1">
      <c r="S510" s="2"/>
    </row>
    <row r="511" ht="15.75" customHeight="1">
      <c r="S511" s="2"/>
    </row>
    <row r="512" ht="15.75" customHeight="1">
      <c r="S512" s="2"/>
    </row>
    <row r="513" ht="15.75" customHeight="1">
      <c r="S513" s="2"/>
    </row>
    <row r="514" ht="15.75" customHeight="1">
      <c r="S514" s="2"/>
    </row>
    <row r="515" ht="15.75" customHeight="1">
      <c r="S515" s="2"/>
    </row>
    <row r="516" ht="15.75" customHeight="1">
      <c r="S516" s="2"/>
    </row>
    <row r="517" ht="15.75" customHeight="1">
      <c r="S517" s="2"/>
    </row>
    <row r="518" ht="15.75" customHeight="1">
      <c r="S518" s="2"/>
    </row>
    <row r="519" ht="15.75" customHeight="1">
      <c r="S519" s="2"/>
    </row>
    <row r="520" ht="15.75" customHeight="1">
      <c r="S520" s="2"/>
    </row>
    <row r="521" ht="15.75" customHeight="1">
      <c r="S521" s="2"/>
    </row>
    <row r="522" ht="15.75" customHeight="1">
      <c r="S522" s="2"/>
    </row>
    <row r="523" ht="15.75" customHeight="1">
      <c r="S523" s="2"/>
    </row>
    <row r="524" ht="15.75" customHeight="1">
      <c r="S524" s="2"/>
    </row>
    <row r="525" ht="15.75" customHeight="1">
      <c r="S525" s="2"/>
    </row>
    <row r="526" ht="15.75" customHeight="1">
      <c r="S526" s="2"/>
    </row>
    <row r="527" ht="15.75" customHeight="1">
      <c r="S527" s="2"/>
    </row>
    <row r="528" ht="15.75" customHeight="1">
      <c r="S528" s="2"/>
    </row>
    <row r="529" ht="15.75" customHeight="1">
      <c r="S529" s="2"/>
    </row>
    <row r="530" ht="15.75" customHeight="1">
      <c r="S530" s="2"/>
    </row>
    <row r="531" ht="15.75" customHeight="1">
      <c r="S531" s="2"/>
    </row>
    <row r="532" ht="15.75" customHeight="1">
      <c r="S532" s="2"/>
    </row>
    <row r="533" ht="15.75" customHeight="1">
      <c r="S533" s="2"/>
    </row>
    <row r="534" ht="15.75" customHeight="1">
      <c r="S534" s="2"/>
    </row>
    <row r="535" ht="15.75" customHeight="1">
      <c r="S535" s="2"/>
    </row>
    <row r="536" ht="15.75" customHeight="1">
      <c r="S536" s="2"/>
    </row>
    <row r="537" ht="15.75" customHeight="1">
      <c r="S537" s="2"/>
    </row>
    <row r="538" ht="15.75" customHeight="1">
      <c r="S538" s="2"/>
    </row>
    <row r="539" ht="15.75" customHeight="1">
      <c r="S539" s="2"/>
    </row>
    <row r="540" ht="15.75" customHeight="1">
      <c r="S540" s="2"/>
    </row>
    <row r="541" ht="15.75" customHeight="1">
      <c r="S541" s="2"/>
    </row>
    <row r="542" ht="15.75" customHeight="1">
      <c r="S542" s="2"/>
    </row>
    <row r="543" ht="15.75" customHeight="1">
      <c r="S543" s="2"/>
    </row>
    <row r="544" ht="15.75" customHeight="1">
      <c r="S544" s="2"/>
    </row>
    <row r="545" ht="15.75" customHeight="1">
      <c r="S545" s="2"/>
    </row>
    <row r="546" ht="15.75" customHeight="1">
      <c r="S546" s="2"/>
    </row>
    <row r="547" ht="15.75" customHeight="1">
      <c r="S547" s="2"/>
    </row>
    <row r="548" ht="15.75" customHeight="1">
      <c r="S548" s="2"/>
    </row>
    <row r="549" ht="15.75" customHeight="1">
      <c r="S549" s="2"/>
    </row>
    <row r="550" ht="15.75" customHeight="1">
      <c r="S550" s="2"/>
    </row>
    <row r="551" ht="15.75" customHeight="1">
      <c r="S551" s="2"/>
    </row>
    <row r="552" ht="15.75" customHeight="1">
      <c r="S552" s="2"/>
    </row>
    <row r="553" ht="15.75" customHeight="1">
      <c r="S553" s="2"/>
    </row>
    <row r="554" ht="15.75" customHeight="1">
      <c r="S554" s="2"/>
    </row>
    <row r="555" ht="15.75" customHeight="1">
      <c r="S555" s="2"/>
    </row>
    <row r="556" ht="15.75" customHeight="1">
      <c r="S556" s="2"/>
    </row>
    <row r="557" ht="15.75" customHeight="1">
      <c r="S557" s="2"/>
    </row>
    <row r="558" ht="15.75" customHeight="1">
      <c r="S558" s="2"/>
    </row>
    <row r="559" ht="15.75" customHeight="1">
      <c r="S559" s="2"/>
    </row>
    <row r="560" ht="15.75" customHeight="1">
      <c r="S560" s="2"/>
    </row>
    <row r="561" ht="15.75" customHeight="1">
      <c r="S561" s="2"/>
    </row>
    <row r="562" ht="15.75" customHeight="1">
      <c r="S562" s="2"/>
    </row>
    <row r="563" ht="15.75" customHeight="1">
      <c r="S563" s="2"/>
    </row>
    <row r="564" ht="15.75" customHeight="1">
      <c r="S564" s="2"/>
    </row>
    <row r="565" ht="15.75" customHeight="1">
      <c r="S565" s="2"/>
    </row>
    <row r="566" ht="15.75" customHeight="1">
      <c r="S566" s="2"/>
    </row>
    <row r="567" ht="15.75" customHeight="1">
      <c r="S567" s="2"/>
    </row>
    <row r="568" ht="15.75" customHeight="1">
      <c r="S568" s="2"/>
    </row>
    <row r="569" ht="15.75" customHeight="1">
      <c r="S569" s="2"/>
    </row>
    <row r="570" ht="15.75" customHeight="1">
      <c r="S570" s="2"/>
    </row>
    <row r="571" ht="15.75" customHeight="1">
      <c r="S571" s="2"/>
    </row>
    <row r="572" ht="15.75" customHeight="1">
      <c r="S572" s="2"/>
    </row>
    <row r="573" ht="15.75" customHeight="1">
      <c r="S573" s="2"/>
    </row>
    <row r="574" ht="15.75" customHeight="1">
      <c r="S574" s="2"/>
    </row>
    <row r="575" ht="15.75" customHeight="1">
      <c r="S575" s="2"/>
    </row>
    <row r="576" ht="15.75" customHeight="1">
      <c r="S576" s="2"/>
    </row>
    <row r="577" ht="15.75" customHeight="1">
      <c r="S577" s="2"/>
    </row>
    <row r="578" ht="15.75" customHeight="1">
      <c r="S578" s="2"/>
    </row>
    <row r="579" ht="15.75" customHeight="1">
      <c r="S579" s="2"/>
    </row>
    <row r="580" ht="15.75" customHeight="1">
      <c r="S580" s="2"/>
    </row>
    <row r="581" ht="15.75" customHeight="1">
      <c r="S581" s="2"/>
    </row>
    <row r="582" ht="15.75" customHeight="1">
      <c r="S582" s="2"/>
    </row>
    <row r="583" ht="15.75" customHeight="1">
      <c r="S583" s="2"/>
    </row>
    <row r="584" ht="15.75" customHeight="1">
      <c r="S584" s="2"/>
    </row>
    <row r="585" ht="15.75" customHeight="1">
      <c r="S585" s="2"/>
    </row>
    <row r="586" ht="15.75" customHeight="1">
      <c r="S586" s="2"/>
    </row>
    <row r="587" ht="15.75" customHeight="1">
      <c r="S587" s="2"/>
    </row>
    <row r="588" ht="15.75" customHeight="1">
      <c r="S588" s="2"/>
    </row>
    <row r="589" ht="15.75" customHeight="1">
      <c r="S589" s="2"/>
    </row>
    <row r="590" ht="15.75" customHeight="1">
      <c r="S590" s="2"/>
    </row>
    <row r="591" ht="15.75" customHeight="1">
      <c r="S591" s="2"/>
    </row>
    <row r="592" ht="15.75" customHeight="1">
      <c r="S592" s="2"/>
    </row>
    <row r="593" ht="15.75" customHeight="1">
      <c r="S593" s="2"/>
    </row>
    <row r="594" ht="15.75" customHeight="1">
      <c r="S594" s="2"/>
    </row>
    <row r="595" ht="15.75" customHeight="1">
      <c r="S595" s="2"/>
    </row>
    <row r="596" ht="15.75" customHeight="1">
      <c r="S596" s="2"/>
    </row>
    <row r="597" ht="15.75" customHeight="1">
      <c r="S597" s="2"/>
    </row>
    <row r="598" ht="15.75" customHeight="1">
      <c r="S598" s="2"/>
    </row>
    <row r="599" ht="15.75" customHeight="1">
      <c r="S599" s="2"/>
    </row>
    <row r="600" ht="15.75" customHeight="1">
      <c r="S600" s="2"/>
    </row>
    <row r="601" ht="15.75" customHeight="1">
      <c r="S601" s="2"/>
    </row>
    <row r="602" ht="15.75" customHeight="1">
      <c r="S602" s="2"/>
    </row>
    <row r="603" ht="15.75" customHeight="1">
      <c r="S603" s="2"/>
    </row>
    <row r="604" ht="15.75" customHeight="1">
      <c r="S604" s="2"/>
    </row>
    <row r="605" ht="15.75" customHeight="1">
      <c r="S605" s="2"/>
    </row>
    <row r="606" ht="15.75" customHeight="1">
      <c r="S606" s="2"/>
    </row>
    <row r="607" ht="15.75" customHeight="1">
      <c r="S607" s="2"/>
    </row>
    <row r="608" ht="15.75" customHeight="1">
      <c r="S608" s="2"/>
    </row>
    <row r="609" ht="15.75" customHeight="1">
      <c r="S609" s="2"/>
    </row>
    <row r="610" ht="15.75" customHeight="1">
      <c r="S610" s="2"/>
    </row>
    <row r="611" ht="15.75" customHeight="1">
      <c r="S611" s="2"/>
    </row>
    <row r="612" ht="15.75" customHeight="1">
      <c r="S612" s="2"/>
    </row>
    <row r="613" ht="15.75" customHeight="1">
      <c r="S613" s="2"/>
    </row>
    <row r="614" ht="15.75" customHeight="1">
      <c r="S614" s="2"/>
    </row>
    <row r="615" ht="15.75" customHeight="1">
      <c r="S615" s="2"/>
    </row>
    <row r="616" ht="15.75" customHeight="1">
      <c r="S616" s="2"/>
    </row>
    <row r="617" ht="15.75" customHeight="1">
      <c r="S617" s="2"/>
    </row>
    <row r="618" ht="15.75" customHeight="1">
      <c r="S618" s="2"/>
    </row>
    <row r="619" ht="15.75" customHeight="1">
      <c r="S619" s="2"/>
    </row>
    <row r="620" ht="15.75" customHeight="1">
      <c r="S620" s="2"/>
    </row>
    <row r="621" ht="15.75" customHeight="1">
      <c r="S621" s="2"/>
    </row>
    <row r="622" ht="15.75" customHeight="1">
      <c r="S622" s="2"/>
    </row>
    <row r="623" ht="15.75" customHeight="1">
      <c r="S623" s="2"/>
    </row>
    <row r="624" ht="15.75" customHeight="1">
      <c r="S624" s="2"/>
    </row>
    <row r="625" ht="15.75" customHeight="1">
      <c r="S625" s="2"/>
    </row>
    <row r="626" ht="15.75" customHeight="1">
      <c r="S626" s="2"/>
    </row>
    <row r="627" ht="15.75" customHeight="1">
      <c r="S627" s="2"/>
    </row>
    <row r="628" ht="15.75" customHeight="1">
      <c r="S628" s="2"/>
    </row>
    <row r="629" ht="15.75" customHeight="1">
      <c r="S629" s="2"/>
    </row>
    <row r="630" ht="15.75" customHeight="1">
      <c r="S630" s="2"/>
    </row>
    <row r="631" ht="15.75" customHeight="1">
      <c r="S631" s="2"/>
    </row>
    <row r="632" ht="15.75" customHeight="1">
      <c r="S632" s="2"/>
    </row>
    <row r="633" ht="15.75" customHeight="1">
      <c r="S633" s="2"/>
    </row>
    <row r="634" ht="15.75" customHeight="1">
      <c r="S634" s="2"/>
    </row>
    <row r="635" ht="15.75" customHeight="1">
      <c r="S635" s="2"/>
    </row>
    <row r="636" ht="15.75" customHeight="1">
      <c r="S636" s="2"/>
    </row>
    <row r="637" ht="15.75" customHeight="1">
      <c r="S637" s="2"/>
    </row>
    <row r="638" ht="15.75" customHeight="1">
      <c r="S638" s="2"/>
    </row>
    <row r="639" ht="15.75" customHeight="1">
      <c r="S639" s="2"/>
    </row>
    <row r="640" ht="15.75" customHeight="1">
      <c r="S640" s="2"/>
    </row>
    <row r="641" ht="15.75" customHeight="1">
      <c r="S641" s="2"/>
    </row>
    <row r="642" ht="15.75" customHeight="1">
      <c r="S642" s="2"/>
    </row>
    <row r="643" ht="15.75" customHeight="1">
      <c r="S643" s="2"/>
    </row>
    <row r="644" ht="15.75" customHeight="1">
      <c r="S644" s="2"/>
    </row>
    <row r="645" ht="15.75" customHeight="1">
      <c r="S645" s="2"/>
    </row>
    <row r="646" ht="15.75" customHeight="1">
      <c r="S646" s="2"/>
    </row>
    <row r="647" ht="15.75" customHeight="1">
      <c r="S647" s="2"/>
    </row>
    <row r="648" ht="15.75" customHeight="1">
      <c r="S648" s="2"/>
    </row>
    <row r="649" ht="15.75" customHeight="1">
      <c r="S649" s="2"/>
    </row>
    <row r="650" ht="15.75" customHeight="1">
      <c r="S650" s="2"/>
    </row>
    <row r="651" ht="15.75" customHeight="1">
      <c r="S651" s="2"/>
    </row>
    <row r="652" ht="15.75" customHeight="1">
      <c r="S652" s="2"/>
    </row>
    <row r="653" ht="15.75" customHeight="1">
      <c r="S653" s="2"/>
    </row>
    <row r="654" ht="15.75" customHeight="1">
      <c r="S654" s="2"/>
    </row>
    <row r="655" ht="15.75" customHeight="1">
      <c r="S655" s="2"/>
    </row>
    <row r="656" ht="15.75" customHeight="1">
      <c r="S656" s="2"/>
    </row>
    <row r="657" ht="15.75" customHeight="1">
      <c r="S657" s="2"/>
    </row>
    <row r="658" ht="15.75" customHeight="1">
      <c r="S658" s="2"/>
    </row>
    <row r="659" ht="15.75" customHeight="1">
      <c r="S659" s="2"/>
    </row>
    <row r="660" ht="15.75" customHeight="1">
      <c r="S660" s="2"/>
    </row>
    <row r="661" ht="15.75" customHeight="1">
      <c r="S661" s="2"/>
    </row>
    <row r="662" ht="15.75" customHeight="1">
      <c r="S662" s="2"/>
    </row>
    <row r="663" ht="15.75" customHeight="1">
      <c r="S663" s="2"/>
    </row>
    <row r="664" ht="15.75" customHeight="1">
      <c r="S664" s="2"/>
    </row>
    <row r="665" ht="15.75" customHeight="1">
      <c r="S665" s="2"/>
    </row>
    <row r="666" ht="15.75" customHeight="1">
      <c r="S666" s="2"/>
    </row>
    <row r="667" ht="15.75" customHeight="1">
      <c r="S667" s="2"/>
    </row>
    <row r="668" ht="15.75" customHeight="1">
      <c r="S668" s="2"/>
    </row>
    <row r="669" ht="15.75" customHeight="1">
      <c r="S669" s="2"/>
    </row>
    <row r="670" ht="15.75" customHeight="1">
      <c r="S670" s="2"/>
    </row>
    <row r="671" ht="15.75" customHeight="1">
      <c r="S671" s="2"/>
    </row>
    <row r="672" ht="15.75" customHeight="1">
      <c r="S672" s="2"/>
    </row>
    <row r="673" ht="15.75" customHeight="1">
      <c r="S673" s="2"/>
    </row>
    <row r="674" ht="15.75" customHeight="1">
      <c r="S674" s="2"/>
    </row>
    <row r="675" ht="15.75" customHeight="1">
      <c r="S675" s="2"/>
    </row>
    <row r="676" ht="15.75" customHeight="1">
      <c r="S676" s="2"/>
    </row>
    <row r="677" ht="15.75" customHeight="1">
      <c r="S677" s="2"/>
    </row>
    <row r="678" ht="15.75" customHeight="1">
      <c r="S678" s="2"/>
    </row>
    <row r="679" ht="15.75" customHeight="1">
      <c r="S679" s="2"/>
    </row>
    <row r="680" ht="15.75" customHeight="1">
      <c r="S680" s="2"/>
    </row>
    <row r="681" ht="15.75" customHeight="1">
      <c r="S681" s="2"/>
    </row>
    <row r="682" ht="15.75" customHeight="1">
      <c r="S682" s="2"/>
    </row>
    <row r="683" ht="15.75" customHeight="1">
      <c r="S683" s="2"/>
    </row>
    <row r="684" ht="15.75" customHeight="1">
      <c r="S684" s="2"/>
    </row>
    <row r="685" ht="15.75" customHeight="1">
      <c r="S685" s="2"/>
    </row>
    <row r="686" ht="15.75" customHeight="1">
      <c r="S686" s="2"/>
    </row>
    <row r="687" ht="15.75" customHeight="1">
      <c r="S687" s="2"/>
    </row>
    <row r="688" ht="15.75" customHeight="1">
      <c r="S688" s="2"/>
    </row>
    <row r="689" ht="15.75" customHeight="1">
      <c r="S689" s="2"/>
    </row>
    <row r="690" ht="15.75" customHeight="1">
      <c r="S690" s="2"/>
    </row>
    <row r="691" ht="15.75" customHeight="1">
      <c r="S691" s="2"/>
    </row>
    <row r="692" ht="15.75" customHeight="1">
      <c r="S692" s="2"/>
    </row>
    <row r="693" ht="15.75" customHeight="1">
      <c r="S693" s="2"/>
    </row>
    <row r="694" ht="15.75" customHeight="1">
      <c r="S694" s="2"/>
    </row>
    <row r="695" ht="15.75" customHeight="1">
      <c r="S695" s="2"/>
    </row>
    <row r="696" ht="15.75" customHeight="1">
      <c r="S696" s="2"/>
    </row>
    <row r="697" ht="15.75" customHeight="1">
      <c r="S697" s="2"/>
    </row>
    <row r="698" ht="15.75" customHeight="1">
      <c r="S698" s="2"/>
    </row>
    <row r="699" ht="15.75" customHeight="1">
      <c r="S699" s="2"/>
    </row>
    <row r="700" ht="15.75" customHeight="1">
      <c r="S700" s="2"/>
    </row>
    <row r="701" ht="15.75" customHeight="1">
      <c r="S701" s="2"/>
    </row>
    <row r="702" ht="15.75" customHeight="1">
      <c r="S702" s="2"/>
    </row>
    <row r="703" ht="15.75" customHeight="1">
      <c r="S703" s="2"/>
    </row>
    <row r="704" ht="15.75" customHeight="1">
      <c r="S704" s="2"/>
    </row>
    <row r="705" ht="15.75" customHeight="1">
      <c r="S705" s="2"/>
    </row>
    <row r="706" ht="15.75" customHeight="1">
      <c r="S706" s="2"/>
    </row>
    <row r="707" ht="15.75" customHeight="1">
      <c r="S707" s="2"/>
    </row>
    <row r="708" ht="15.75" customHeight="1">
      <c r="S708" s="2"/>
    </row>
    <row r="709" ht="15.75" customHeight="1">
      <c r="S709" s="2"/>
    </row>
    <row r="710" ht="15.75" customHeight="1">
      <c r="S710" s="2"/>
    </row>
    <row r="711" ht="15.75" customHeight="1">
      <c r="S711" s="2"/>
    </row>
    <row r="712" ht="15.75" customHeight="1">
      <c r="S712" s="2"/>
    </row>
    <row r="713" ht="15.75" customHeight="1">
      <c r="S713" s="2"/>
    </row>
    <row r="714" ht="15.75" customHeight="1">
      <c r="S714" s="2"/>
    </row>
    <row r="715" ht="15.75" customHeight="1">
      <c r="S715" s="2"/>
    </row>
    <row r="716" ht="15.75" customHeight="1">
      <c r="S716" s="2"/>
    </row>
    <row r="717" ht="15.75" customHeight="1">
      <c r="S717" s="2"/>
    </row>
    <row r="718" ht="15.75" customHeight="1">
      <c r="S718" s="2"/>
    </row>
    <row r="719" ht="15.75" customHeight="1">
      <c r="S719" s="2"/>
    </row>
    <row r="720" ht="15.75" customHeight="1">
      <c r="S720" s="2"/>
    </row>
    <row r="721" ht="15.75" customHeight="1">
      <c r="S721" s="2"/>
    </row>
    <row r="722" ht="15.75" customHeight="1">
      <c r="S722" s="2"/>
    </row>
    <row r="723" ht="15.75" customHeight="1">
      <c r="S723" s="2"/>
    </row>
    <row r="724" ht="15.75" customHeight="1">
      <c r="S724" s="2"/>
    </row>
    <row r="725" ht="15.75" customHeight="1">
      <c r="S725" s="2"/>
    </row>
    <row r="726" ht="15.75" customHeight="1">
      <c r="S726" s="2"/>
    </row>
    <row r="727" ht="15.75" customHeight="1">
      <c r="S727" s="2"/>
    </row>
    <row r="728" ht="15.75" customHeight="1">
      <c r="S728" s="2"/>
    </row>
    <row r="729" ht="15.75" customHeight="1">
      <c r="S729" s="2"/>
    </row>
    <row r="730" ht="15.75" customHeight="1">
      <c r="S730" s="2"/>
    </row>
    <row r="731" ht="15.75" customHeight="1">
      <c r="S731" s="2"/>
    </row>
    <row r="732" ht="15.75" customHeight="1">
      <c r="S732" s="2"/>
    </row>
    <row r="733" ht="15.75" customHeight="1">
      <c r="S733" s="2"/>
    </row>
    <row r="734" ht="15.75" customHeight="1">
      <c r="S734" s="2"/>
    </row>
    <row r="735" ht="15.75" customHeight="1">
      <c r="S735" s="2"/>
    </row>
    <row r="736" ht="15.75" customHeight="1">
      <c r="S736" s="2"/>
    </row>
    <row r="737" ht="15.75" customHeight="1">
      <c r="S737" s="2"/>
    </row>
    <row r="738" ht="15.75" customHeight="1">
      <c r="S738" s="2"/>
    </row>
    <row r="739" ht="15.75" customHeight="1">
      <c r="S739" s="2"/>
    </row>
    <row r="740" ht="15.75" customHeight="1">
      <c r="S740" s="2"/>
    </row>
    <row r="741" ht="15.75" customHeight="1">
      <c r="S741" s="2"/>
    </row>
    <row r="742" ht="15.75" customHeight="1">
      <c r="S742" s="2"/>
    </row>
    <row r="743" ht="15.75" customHeight="1">
      <c r="S743" s="2"/>
    </row>
    <row r="744" ht="15.75" customHeight="1">
      <c r="S744" s="2"/>
    </row>
    <row r="745" ht="15.75" customHeight="1">
      <c r="S745" s="2"/>
    </row>
    <row r="746" ht="15.75" customHeight="1">
      <c r="S746" s="2"/>
    </row>
    <row r="747" ht="15.75" customHeight="1">
      <c r="S747" s="2"/>
    </row>
    <row r="748" ht="15.75" customHeight="1">
      <c r="S748" s="2"/>
    </row>
    <row r="749" ht="15.75" customHeight="1">
      <c r="S749" s="2"/>
    </row>
    <row r="750" ht="15.75" customHeight="1">
      <c r="S750" s="2"/>
    </row>
    <row r="751" ht="15.75" customHeight="1">
      <c r="S751" s="2"/>
    </row>
    <row r="752" ht="15.75" customHeight="1">
      <c r="S752" s="2"/>
    </row>
    <row r="753" ht="15.75" customHeight="1">
      <c r="S753" s="2"/>
    </row>
    <row r="754" ht="15.75" customHeight="1">
      <c r="S754" s="2"/>
    </row>
    <row r="755" ht="15.75" customHeight="1">
      <c r="S755" s="2"/>
    </row>
    <row r="756" ht="15.75" customHeight="1">
      <c r="S756" s="2"/>
    </row>
    <row r="757" ht="15.75" customHeight="1">
      <c r="S757" s="2"/>
    </row>
    <row r="758" ht="15.75" customHeight="1">
      <c r="S758" s="2"/>
    </row>
    <row r="759" ht="15.75" customHeight="1">
      <c r="S759" s="2"/>
    </row>
    <row r="760" ht="15.75" customHeight="1">
      <c r="S760" s="2"/>
    </row>
    <row r="761" ht="15.75" customHeight="1">
      <c r="S761" s="2"/>
    </row>
    <row r="762" ht="15.75" customHeight="1">
      <c r="S762" s="2"/>
    </row>
    <row r="763" ht="15.75" customHeight="1">
      <c r="S763" s="2"/>
    </row>
    <row r="764" ht="15.75" customHeight="1">
      <c r="S764" s="2"/>
    </row>
    <row r="765" ht="15.75" customHeight="1">
      <c r="S765" s="2"/>
    </row>
    <row r="766" ht="15.75" customHeight="1">
      <c r="S766" s="2"/>
    </row>
    <row r="767" ht="15.75" customHeight="1">
      <c r="S767" s="2"/>
    </row>
    <row r="768" ht="15.75" customHeight="1">
      <c r="S768" s="2"/>
    </row>
    <row r="769" ht="15.75" customHeight="1">
      <c r="S769" s="2"/>
    </row>
    <row r="770" ht="15.75" customHeight="1">
      <c r="S770" s="2"/>
    </row>
    <row r="771" ht="15.75" customHeight="1">
      <c r="S771" s="2"/>
    </row>
    <row r="772" ht="15.75" customHeight="1">
      <c r="S772" s="2"/>
    </row>
    <row r="773" ht="15.75" customHeight="1">
      <c r="S773" s="2"/>
    </row>
    <row r="774" ht="15.75" customHeight="1">
      <c r="S774" s="2"/>
    </row>
    <row r="775" ht="15.75" customHeight="1">
      <c r="S775" s="2"/>
    </row>
    <row r="776" ht="15.75" customHeight="1">
      <c r="S776" s="2"/>
    </row>
    <row r="777" ht="15.75" customHeight="1">
      <c r="S777" s="2"/>
    </row>
    <row r="778" ht="15.75" customHeight="1">
      <c r="S778" s="2"/>
    </row>
    <row r="779" ht="15.75" customHeight="1">
      <c r="S779" s="2"/>
    </row>
    <row r="780" ht="15.75" customHeight="1">
      <c r="S780" s="2"/>
    </row>
    <row r="781" ht="15.75" customHeight="1">
      <c r="S781" s="2"/>
    </row>
    <row r="782" ht="15.75" customHeight="1">
      <c r="S782" s="2"/>
    </row>
    <row r="783" ht="15.75" customHeight="1">
      <c r="S783" s="2"/>
    </row>
    <row r="784" ht="15.75" customHeight="1">
      <c r="S784" s="2"/>
    </row>
    <row r="785" ht="15.75" customHeight="1">
      <c r="S785" s="2"/>
    </row>
    <row r="786" ht="15.75" customHeight="1">
      <c r="S786" s="2"/>
    </row>
    <row r="787" ht="15.75" customHeight="1">
      <c r="S787" s="2"/>
    </row>
    <row r="788" ht="15.75" customHeight="1">
      <c r="S788" s="2"/>
    </row>
    <row r="789" ht="15.75" customHeight="1">
      <c r="S789" s="2"/>
    </row>
    <row r="790" ht="15.75" customHeight="1">
      <c r="S790" s="2"/>
    </row>
    <row r="791" ht="15.75" customHeight="1">
      <c r="S791" s="2"/>
    </row>
    <row r="792" ht="15.75" customHeight="1">
      <c r="S792" s="2"/>
    </row>
    <row r="793" ht="15.75" customHeight="1">
      <c r="S793" s="2"/>
    </row>
    <row r="794" ht="15.75" customHeight="1">
      <c r="S794" s="2"/>
    </row>
    <row r="795" ht="15.75" customHeight="1">
      <c r="S795" s="2"/>
    </row>
    <row r="796" ht="15.75" customHeight="1">
      <c r="S796" s="2"/>
    </row>
    <row r="797" ht="15.75" customHeight="1">
      <c r="S797" s="2"/>
    </row>
    <row r="798" ht="15.75" customHeight="1">
      <c r="S798" s="2"/>
    </row>
    <row r="799" ht="15.75" customHeight="1">
      <c r="S799" s="2"/>
    </row>
    <row r="800" ht="15.75" customHeight="1">
      <c r="S800" s="2"/>
    </row>
    <row r="801" ht="15.75" customHeight="1">
      <c r="S801" s="2"/>
    </row>
    <row r="802" ht="15.75" customHeight="1">
      <c r="S802" s="2"/>
    </row>
    <row r="803" ht="15.75" customHeight="1">
      <c r="S803" s="2"/>
    </row>
    <row r="804" ht="15.75" customHeight="1">
      <c r="S804" s="2"/>
    </row>
    <row r="805" ht="15.75" customHeight="1">
      <c r="S805" s="2"/>
    </row>
    <row r="806" ht="15.75" customHeight="1">
      <c r="S806" s="2"/>
    </row>
    <row r="807" ht="15.75" customHeight="1">
      <c r="S807" s="2"/>
    </row>
    <row r="808" ht="15.75" customHeight="1">
      <c r="S808" s="2"/>
    </row>
    <row r="809" ht="15.75" customHeight="1">
      <c r="S809" s="2"/>
    </row>
    <row r="810" ht="15.75" customHeight="1">
      <c r="S810" s="2"/>
    </row>
    <row r="811" ht="15.75" customHeight="1">
      <c r="S811" s="2"/>
    </row>
    <row r="812" ht="15.75" customHeight="1">
      <c r="S812" s="2"/>
    </row>
    <row r="813" ht="15.75" customHeight="1">
      <c r="S813" s="2"/>
    </row>
    <row r="814" ht="15.75" customHeight="1">
      <c r="S814" s="2"/>
    </row>
    <row r="815" ht="15.75" customHeight="1">
      <c r="S815" s="2"/>
    </row>
    <row r="816" ht="15.75" customHeight="1">
      <c r="S816" s="2"/>
    </row>
    <row r="817" ht="15.75" customHeight="1">
      <c r="S817" s="2"/>
    </row>
    <row r="818" ht="15.75" customHeight="1">
      <c r="S818" s="2"/>
    </row>
    <row r="819" ht="15.75" customHeight="1">
      <c r="S819" s="2"/>
    </row>
    <row r="820" ht="15.75" customHeight="1">
      <c r="S820" s="2"/>
    </row>
    <row r="821" ht="15.75" customHeight="1">
      <c r="S821" s="2"/>
    </row>
    <row r="822" ht="15.75" customHeight="1">
      <c r="S822" s="2"/>
    </row>
    <row r="823" ht="15.75" customHeight="1">
      <c r="S823" s="2"/>
    </row>
    <row r="824" ht="15.75" customHeight="1">
      <c r="S824" s="2"/>
    </row>
    <row r="825" ht="15.75" customHeight="1">
      <c r="S825" s="2"/>
    </row>
    <row r="826" ht="15.75" customHeight="1">
      <c r="S826" s="2"/>
    </row>
    <row r="827" ht="15.75" customHeight="1">
      <c r="S827" s="2"/>
    </row>
    <row r="828" ht="15.75" customHeight="1">
      <c r="S828" s="2"/>
    </row>
    <row r="829" ht="15.75" customHeight="1">
      <c r="S829" s="2"/>
    </row>
    <row r="830" ht="15.75" customHeight="1">
      <c r="S830" s="2"/>
    </row>
    <row r="831" ht="15.75" customHeight="1">
      <c r="S831" s="2"/>
    </row>
    <row r="832" ht="15.75" customHeight="1">
      <c r="S832" s="2"/>
    </row>
    <row r="833" ht="15.75" customHeight="1">
      <c r="S833" s="2"/>
    </row>
    <row r="834" ht="15.75" customHeight="1">
      <c r="S834" s="2"/>
    </row>
    <row r="835" ht="15.75" customHeight="1">
      <c r="S835" s="2"/>
    </row>
    <row r="836" ht="15.75" customHeight="1">
      <c r="S836" s="2"/>
    </row>
    <row r="837" ht="15.75" customHeight="1">
      <c r="S837" s="2"/>
    </row>
    <row r="838" ht="15.75" customHeight="1">
      <c r="S838" s="2"/>
    </row>
    <row r="839" ht="15.75" customHeight="1">
      <c r="S839" s="2"/>
    </row>
    <row r="840" ht="15.75" customHeight="1">
      <c r="S840" s="2"/>
    </row>
    <row r="841" ht="15.75" customHeight="1">
      <c r="S841" s="2"/>
    </row>
    <row r="842" ht="15.75" customHeight="1">
      <c r="S842" s="2"/>
    </row>
    <row r="843" ht="15.75" customHeight="1">
      <c r="S843" s="2"/>
    </row>
    <row r="844" ht="15.75" customHeight="1">
      <c r="S844" s="2"/>
    </row>
    <row r="845" ht="15.75" customHeight="1">
      <c r="S845" s="2"/>
    </row>
    <row r="846" ht="15.75" customHeight="1">
      <c r="S846" s="2"/>
    </row>
    <row r="847" ht="15.75" customHeight="1">
      <c r="S847" s="2"/>
    </row>
    <row r="848" ht="15.75" customHeight="1">
      <c r="S848" s="2"/>
    </row>
    <row r="849" ht="15.75" customHeight="1">
      <c r="S849" s="2"/>
    </row>
    <row r="850" ht="15.75" customHeight="1">
      <c r="S850" s="2"/>
    </row>
    <row r="851" ht="15.75" customHeight="1">
      <c r="S851" s="2"/>
    </row>
    <row r="852" ht="15.75" customHeight="1">
      <c r="S852" s="2"/>
    </row>
    <row r="853" ht="15.75" customHeight="1">
      <c r="S853" s="2"/>
    </row>
    <row r="854" ht="15.75" customHeight="1">
      <c r="S854" s="2"/>
    </row>
    <row r="855" ht="15.75" customHeight="1">
      <c r="S855" s="2"/>
    </row>
    <row r="856" ht="15.75" customHeight="1">
      <c r="S856" s="2"/>
    </row>
    <row r="857" ht="15.75" customHeight="1">
      <c r="S857" s="2"/>
    </row>
    <row r="858" ht="15.75" customHeight="1">
      <c r="S858" s="2"/>
    </row>
    <row r="859" ht="15.75" customHeight="1">
      <c r="S859" s="2"/>
    </row>
    <row r="860" ht="15.75" customHeight="1">
      <c r="S860" s="2"/>
    </row>
    <row r="861" ht="15.75" customHeight="1">
      <c r="S861" s="2"/>
    </row>
    <row r="862" ht="15.75" customHeight="1">
      <c r="S862" s="2"/>
    </row>
    <row r="863" ht="15.75" customHeight="1">
      <c r="S863" s="2"/>
    </row>
    <row r="864" ht="15.75" customHeight="1">
      <c r="S864" s="2"/>
    </row>
    <row r="865" ht="15.75" customHeight="1">
      <c r="S865" s="2"/>
    </row>
    <row r="866" ht="15.75" customHeight="1">
      <c r="S866" s="2"/>
    </row>
    <row r="867" ht="15.75" customHeight="1">
      <c r="S867" s="2"/>
    </row>
    <row r="868" ht="15.75" customHeight="1">
      <c r="S868" s="2"/>
    </row>
    <row r="869" ht="15.75" customHeight="1">
      <c r="S869" s="2"/>
    </row>
    <row r="870" ht="15.75" customHeight="1">
      <c r="S870" s="2"/>
    </row>
    <row r="871" ht="15.75" customHeight="1">
      <c r="S871" s="2"/>
    </row>
    <row r="872" ht="15.75" customHeight="1">
      <c r="S872" s="2"/>
    </row>
    <row r="873" ht="15.75" customHeight="1">
      <c r="S873" s="2"/>
    </row>
    <row r="874" ht="15.75" customHeight="1">
      <c r="S874" s="2"/>
    </row>
    <row r="875" ht="15.75" customHeight="1">
      <c r="S875" s="2"/>
    </row>
    <row r="876" ht="15.75" customHeight="1">
      <c r="S876" s="2"/>
    </row>
    <row r="877" ht="15.75" customHeight="1">
      <c r="S877" s="2"/>
    </row>
    <row r="878" ht="15.75" customHeight="1">
      <c r="S878" s="2"/>
    </row>
    <row r="879" ht="15.75" customHeight="1">
      <c r="S879" s="2"/>
    </row>
    <row r="880" ht="15.75" customHeight="1">
      <c r="S880" s="2"/>
    </row>
    <row r="881" ht="15.75" customHeight="1">
      <c r="S881" s="2"/>
    </row>
    <row r="882" ht="15.75" customHeight="1">
      <c r="S882" s="2"/>
    </row>
    <row r="883" ht="15.75" customHeight="1">
      <c r="S883" s="2"/>
    </row>
    <row r="884" ht="15.75" customHeight="1">
      <c r="S884" s="2"/>
    </row>
    <row r="885" ht="15.75" customHeight="1">
      <c r="S885" s="2"/>
    </row>
    <row r="886" ht="15.75" customHeight="1">
      <c r="S886" s="2"/>
    </row>
    <row r="887" ht="15.75" customHeight="1">
      <c r="S887" s="2"/>
    </row>
    <row r="888" ht="15.75" customHeight="1">
      <c r="S888" s="2"/>
    </row>
    <row r="889" ht="15.75" customHeight="1">
      <c r="S889" s="2"/>
    </row>
    <row r="890" ht="15.75" customHeight="1">
      <c r="S890" s="2"/>
    </row>
    <row r="891" ht="15.75" customHeight="1">
      <c r="S891" s="2"/>
    </row>
    <row r="892" ht="15.75" customHeight="1">
      <c r="S892" s="2"/>
    </row>
    <row r="893" ht="15.75" customHeight="1">
      <c r="S893" s="2"/>
    </row>
    <row r="894" ht="15.75" customHeight="1">
      <c r="S894" s="2"/>
    </row>
    <row r="895" ht="15.75" customHeight="1">
      <c r="S895" s="2"/>
    </row>
    <row r="896" ht="15.75" customHeight="1">
      <c r="S896" s="2"/>
    </row>
    <row r="897" ht="15.75" customHeight="1">
      <c r="S897" s="2"/>
    </row>
    <row r="898" ht="15.75" customHeight="1">
      <c r="S898" s="2"/>
    </row>
    <row r="899" ht="15.75" customHeight="1">
      <c r="S899" s="2"/>
    </row>
    <row r="900" ht="15.75" customHeight="1">
      <c r="S900" s="2"/>
    </row>
    <row r="901" ht="15.75" customHeight="1">
      <c r="S901" s="2"/>
    </row>
    <row r="902" ht="15.75" customHeight="1">
      <c r="S902" s="2"/>
    </row>
    <row r="903" ht="15.75" customHeight="1">
      <c r="S903" s="2"/>
    </row>
    <row r="904" ht="15.75" customHeight="1">
      <c r="S904" s="2"/>
    </row>
    <row r="905" ht="15.75" customHeight="1">
      <c r="S905" s="2"/>
    </row>
    <row r="906" ht="15.75" customHeight="1">
      <c r="S906" s="2"/>
    </row>
    <row r="907" ht="15.75" customHeight="1">
      <c r="S907" s="2"/>
    </row>
    <row r="908" ht="15.75" customHeight="1">
      <c r="S908" s="2"/>
    </row>
    <row r="909" ht="15.75" customHeight="1">
      <c r="S909" s="2"/>
    </row>
    <row r="910" ht="15.75" customHeight="1">
      <c r="S910" s="2"/>
    </row>
    <row r="911" ht="15.75" customHeight="1">
      <c r="S911" s="2"/>
    </row>
    <row r="912" ht="15.75" customHeight="1">
      <c r="S912" s="2"/>
    </row>
    <row r="913" ht="15.75" customHeight="1">
      <c r="S913" s="2"/>
    </row>
    <row r="914" ht="15.75" customHeight="1">
      <c r="S914" s="2"/>
    </row>
    <row r="915" ht="15.75" customHeight="1">
      <c r="S915" s="2"/>
    </row>
    <row r="916" ht="15.75" customHeight="1">
      <c r="S916" s="2"/>
    </row>
    <row r="917" ht="15.75" customHeight="1">
      <c r="S917" s="2"/>
    </row>
    <row r="918" ht="15.75" customHeight="1">
      <c r="S918" s="2"/>
    </row>
    <row r="919" ht="15.75" customHeight="1">
      <c r="S919" s="2"/>
    </row>
    <row r="920" ht="15.75" customHeight="1">
      <c r="S920" s="2"/>
    </row>
    <row r="921" ht="15.75" customHeight="1">
      <c r="S921" s="2"/>
    </row>
    <row r="922" ht="15.75" customHeight="1">
      <c r="S922" s="2"/>
    </row>
    <row r="923" ht="15.75" customHeight="1">
      <c r="S923" s="2"/>
    </row>
    <row r="924" ht="15.75" customHeight="1">
      <c r="S924" s="2"/>
    </row>
    <row r="925" ht="15.75" customHeight="1">
      <c r="S925" s="2"/>
    </row>
    <row r="926" ht="15.75" customHeight="1">
      <c r="S926" s="2"/>
    </row>
    <row r="927" ht="15.75" customHeight="1">
      <c r="S927" s="2"/>
    </row>
    <row r="928" ht="15.75" customHeight="1">
      <c r="S928" s="2"/>
    </row>
    <row r="929" ht="15.75" customHeight="1">
      <c r="S929" s="2"/>
    </row>
    <row r="930" ht="15.75" customHeight="1">
      <c r="S930" s="2"/>
    </row>
    <row r="931" ht="15.75" customHeight="1">
      <c r="S931" s="2"/>
    </row>
    <row r="932" ht="15.75" customHeight="1">
      <c r="S932" s="2"/>
    </row>
    <row r="933" ht="15.75" customHeight="1">
      <c r="S933" s="2"/>
    </row>
    <row r="934" ht="15.75" customHeight="1">
      <c r="S934" s="2"/>
    </row>
    <row r="935" ht="15.75" customHeight="1">
      <c r="S935" s="2"/>
    </row>
    <row r="936" ht="15.75" customHeight="1">
      <c r="S936" s="2"/>
    </row>
    <row r="937" ht="15.75" customHeight="1">
      <c r="S937" s="2"/>
    </row>
    <row r="938" ht="15.75" customHeight="1">
      <c r="S938" s="2"/>
    </row>
    <row r="939" ht="15.75" customHeight="1">
      <c r="S939" s="2"/>
    </row>
    <row r="940" ht="15.75" customHeight="1">
      <c r="S940" s="2"/>
    </row>
    <row r="941" ht="15.75" customHeight="1">
      <c r="S941" s="2"/>
    </row>
    <row r="942" ht="15.75" customHeight="1">
      <c r="S942" s="2"/>
    </row>
    <row r="943" ht="15.75" customHeight="1">
      <c r="S943" s="2"/>
    </row>
    <row r="944" ht="15.75" customHeight="1">
      <c r="S944" s="2"/>
    </row>
    <row r="945" ht="15.75" customHeight="1">
      <c r="S945" s="2"/>
    </row>
    <row r="946" ht="15.75" customHeight="1">
      <c r="S946" s="2"/>
    </row>
    <row r="947" ht="15.75" customHeight="1">
      <c r="S947" s="2"/>
    </row>
    <row r="948" ht="15.75" customHeight="1">
      <c r="S948" s="2"/>
    </row>
    <row r="949" ht="15.75" customHeight="1">
      <c r="S949" s="2"/>
    </row>
    <row r="950" ht="15.75" customHeight="1">
      <c r="S950" s="2"/>
    </row>
    <row r="951" ht="15.75" customHeight="1">
      <c r="S951" s="2"/>
    </row>
    <row r="952" ht="15.75" customHeight="1">
      <c r="S952" s="2"/>
    </row>
    <row r="953" ht="15.75" customHeight="1">
      <c r="S953" s="2"/>
    </row>
    <row r="954" ht="15.75" customHeight="1">
      <c r="S954" s="2"/>
    </row>
    <row r="955" ht="15.75" customHeight="1">
      <c r="S955" s="2"/>
    </row>
    <row r="956" ht="15.75" customHeight="1">
      <c r="S956" s="2"/>
    </row>
    <row r="957" ht="15.75" customHeight="1">
      <c r="S957" s="2"/>
    </row>
    <row r="958" ht="15.75" customHeight="1">
      <c r="S958" s="2"/>
    </row>
    <row r="959" ht="15.75" customHeight="1">
      <c r="S959" s="2"/>
    </row>
    <row r="960" ht="15.75" customHeight="1">
      <c r="S960" s="2"/>
    </row>
    <row r="961" ht="15.75" customHeight="1">
      <c r="S961" s="2"/>
    </row>
    <row r="962" ht="15.75" customHeight="1">
      <c r="S962" s="2"/>
    </row>
    <row r="963" ht="15.75" customHeight="1">
      <c r="S963" s="2"/>
    </row>
    <row r="964" ht="15.75" customHeight="1">
      <c r="S964" s="2"/>
    </row>
    <row r="965" ht="15.75" customHeight="1">
      <c r="S965" s="2"/>
    </row>
    <row r="966" ht="15.75" customHeight="1">
      <c r="S966" s="2"/>
    </row>
    <row r="967" ht="15.75" customHeight="1">
      <c r="S967" s="2"/>
    </row>
    <row r="968" ht="15.75" customHeight="1">
      <c r="S968" s="2"/>
    </row>
    <row r="969" ht="15.75" customHeight="1">
      <c r="S969" s="2"/>
    </row>
    <row r="970" ht="15.75" customHeight="1">
      <c r="S970" s="2"/>
    </row>
    <row r="971" ht="15.75" customHeight="1">
      <c r="S971" s="2"/>
    </row>
    <row r="972" ht="15.75" customHeight="1">
      <c r="S972" s="2"/>
    </row>
    <row r="973" ht="15.75" customHeight="1">
      <c r="S973" s="2"/>
    </row>
    <row r="974" ht="15.75" customHeight="1">
      <c r="S974" s="2"/>
    </row>
    <row r="975" ht="15.75" customHeight="1">
      <c r="S975" s="2"/>
    </row>
    <row r="976" ht="15.75" customHeight="1">
      <c r="S976" s="2"/>
    </row>
    <row r="977" ht="15.75" customHeight="1">
      <c r="S977" s="2"/>
    </row>
    <row r="978" ht="15.75" customHeight="1">
      <c r="S978" s="2"/>
    </row>
    <row r="979" ht="15.75" customHeight="1">
      <c r="S979" s="2"/>
    </row>
    <row r="980" ht="15.75" customHeight="1">
      <c r="S980" s="2"/>
    </row>
    <row r="981" ht="15.75" customHeight="1">
      <c r="S981" s="2"/>
    </row>
    <row r="982" ht="15.75" customHeight="1">
      <c r="S982" s="2"/>
    </row>
    <row r="983" ht="15.75" customHeight="1">
      <c r="S983" s="2"/>
    </row>
    <row r="984" ht="15.75" customHeight="1">
      <c r="S984" s="2"/>
    </row>
    <row r="985" ht="15.75" customHeight="1">
      <c r="S985" s="2"/>
    </row>
    <row r="986" ht="15.75" customHeight="1">
      <c r="S986" s="2"/>
    </row>
    <row r="987" ht="15.75" customHeight="1">
      <c r="S987" s="2"/>
    </row>
    <row r="988" ht="15.75" customHeight="1">
      <c r="S988" s="2"/>
    </row>
    <row r="989" ht="15.75" customHeight="1">
      <c r="S989" s="2"/>
    </row>
    <row r="990" ht="15.75" customHeight="1">
      <c r="S990" s="2"/>
    </row>
    <row r="991" ht="15.75" customHeight="1">
      <c r="S991" s="2"/>
    </row>
    <row r="992" ht="15.75" customHeight="1">
      <c r="S992" s="2"/>
    </row>
    <row r="993" ht="15.75" customHeight="1">
      <c r="S993" s="2"/>
    </row>
    <row r="994" ht="15.75" customHeight="1">
      <c r="S994" s="2"/>
    </row>
    <row r="995" ht="15.75" customHeight="1">
      <c r="S995" s="2"/>
    </row>
    <row r="996" ht="15.75" customHeight="1">
      <c r="S996" s="2"/>
    </row>
    <row r="997" ht="15.75" customHeight="1">
      <c r="S997" s="2"/>
    </row>
    <row r="998" ht="15.75" customHeight="1">
      <c r="S998" s="2"/>
    </row>
    <row r="999" ht="15.75" customHeight="1">
      <c r="S999" s="2"/>
    </row>
    <row r="1000" ht="15.75" customHeight="1">
      <c r="S1000" s="2"/>
    </row>
  </sheetData>
  <mergeCells count="4">
    <mergeCell ref="B6:F6"/>
    <mergeCell ref="H6:M6"/>
    <mergeCell ref="U6:U7"/>
    <mergeCell ref="V6:V7"/>
  </mergeCells>
  <conditionalFormatting sqref="V8:V2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2018-08-24T17:16:48Z</dcterms:created>
  <dc:creator>(DFG)</dc:creator>
</cp:coreProperties>
</file>