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.brenner\Desktop\Cook Inlet TEMP\Data Request from the State of Alaska\"/>
    </mc:Choice>
  </mc:AlternateContent>
  <bookViews>
    <workbookView xWindow="0" yWindow="0" windowWidth="23040" windowHeight="8616" firstSheet="2" activeTab="2"/>
  </bookViews>
  <sheets>
    <sheet name="Forecasts" sheetId="1" state="hidden" r:id="rId1"/>
    <sheet name="Table 3-7" sheetId="2" state="hidden" r:id="rId2"/>
    <sheet name="Kenai late-run Chinook Data" sheetId="3" r:id="rId3"/>
    <sheet name="EG info" sheetId="4" state="hidden" r:id="rId4"/>
  </sheets>
  <calcPr calcId="162913"/>
  <extLst>
    <ext uri="GoogleSheetsCustomDataVersion2">
      <go:sheetsCustomData xmlns:go="http://customooxmlschemas.google.com/" r:id="rId8" roundtripDataChecksum="r+1KiCDViPnneionOpQQWdWiYPi9dw/J6scvDWLXCkk="/>
    </ext>
  </extLst>
</workbook>
</file>

<file path=xl/calcChain.xml><?xml version="1.0" encoding="utf-8"?>
<calcChain xmlns="http://schemas.openxmlformats.org/spreadsheetml/2006/main">
  <c r="C6" i="4" l="1"/>
  <c r="C5" i="4"/>
  <c r="C4" i="4"/>
  <c r="D29" i="3"/>
  <c r="B28" i="2" s="1"/>
  <c r="D28" i="3"/>
  <c r="B27" i="2" s="1"/>
  <c r="D27" i="3"/>
  <c r="B26" i="2" s="1"/>
  <c r="C25" i="2"/>
  <c r="D26" i="3"/>
  <c r="D25" i="3"/>
  <c r="D24" i="3"/>
  <c r="B23" i="2" s="1"/>
  <c r="D23" i="3"/>
  <c r="B22" i="2" s="1"/>
  <c r="D22" i="3"/>
  <c r="B21" i="2" s="1"/>
  <c r="D21" i="3"/>
  <c r="C19" i="2"/>
  <c r="D20" i="3"/>
  <c r="B19" i="2" s="1"/>
  <c r="C18" i="2"/>
  <c r="D19" i="3"/>
  <c r="D18" i="3"/>
  <c r="D17" i="3"/>
  <c r="B16" i="2" s="1"/>
  <c r="D16" i="3"/>
  <c r="D15" i="3"/>
  <c r="C13" i="2"/>
  <c r="D14" i="3"/>
  <c r="B13" i="2" s="1"/>
  <c r="D13" i="3"/>
  <c r="B12" i="2" s="1"/>
  <c r="D12" i="3"/>
  <c r="D11" i="3"/>
  <c r="B10" i="2" s="1"/>
  <c r="C9" i="2"/>
  <c r="D10" i="3"/>
  <c r="D9" i="3"/>
  <c r="D8" i="3"/>
  <c r="D7" i="3"/>
  <c r="B6" i="2" s="1"/>
  <c r="C5" i="2"/>
  <c r="D6" i="3"/>
  <c r="E29" i="2"/>
  <c r="D29" i="2"/>
  <c r="C29" i="2"/>
  <c r="B29" i="2"/>
  <c r="E28" i="2"/>
  <c r="D28" i="2"/>
  <c r="C28" i="2"/>
  <c r="J27" i="2"/>
  <c r="E27" i="2"/>
  <c r="D27" i="2"/>
  <c r="J26" i="2"/>
  <c r="E26" i="2"/>
  <c r="D26" i="2"/>
  <c r="C26" i="2"/>
  <c r="J25" i="2"/>
  <c r="E25" i="2"/>
  <c r="D25" i="2"/>
  <c r="B25" i="2"/>
  <c r="J24" i="2"/>
  <c r="E24" i="2"/>
  <c r="D24" i="2"/>
  <c r="B24" i="2"/>
  <c r="J23" i="2"/>
  <c r="E23" i="2"/>
  <c r="D23" i="2"/>
  <c r="C23" i="2"/>
  <c r="J22" i="2"/>
  <c r="E22" i="2"/>
  <c r="D22" i="2"/>
  <c r="C22" i="2"/>
  <c r="J21" i="2"/>
  <c r="E21" i="2"/>
  <c r="D21" i="2"/>
  <c r="J20" i="2"/>
  <c r="E20" i="2"/>
  <c r="D20" i="2"/>
  <c r="C20" i="2"/>
  <c r="B20" i="2"/>
  <c r="J19" i="2"/>
  <c r="E19" i="2"/>
  <c r="D19" i="2"/>
  <c r="J18" i="2"/>
  <c r="E18" i="2"/>
  <c r="D18" i="2"/>
  <c r="B18" i="2"/>
  <c r="J17" i="2"/>
  <c r="E17" i="2"/>
  <c r="D17" i="2"/>
  <c r="C17" i="2"/>
  <c r="B17" i="2"/>
  <c r="J16" i="2"/>
  <c r="E16" i="2"/>
  <c r="D16" i="2"/>
  <c r="C16" i="2"/>
  <c r="J15" i="2"/>
  <c r="E15" i="2"/>
  <c r="D15" i="2"/>
  <c r="B15" i="2"/>
  <c r="J14" i="2"/>
  <c r="E14" i="2"/>
  <c r="D14" i="2"/>
  <c r="C14" i="2"/>
  <c r="B14" i="2"/>
  <c r="J13" i="2"/>
  <c r="E13" i="2"/>
  <c r="D13" i="2"/>
  <c r="J12" i="2"/>
  <c r="E12" i="2"/>
  <c r="D12" i="2"/>
  <c r="J11" i="2"/>
  <c r="E11" i="2"/>
  <c r="D11" i="2"/>
  <c r="C11" i="2"/>
  <c r="B11" i="2"/>
  <c r="J10" i="2"/>
  <c r="E10" i="2"/>
  <c r="D10" i="2"/>
  <c r="C10" i="2"/>
  <c r="E9" i="2"/>
  <c r="D9" i="2"/>
  <c r="B9" i="2"/>
  <c r="E8" i="2"/>
  <c r="G8" i="2" s="1"/>
  <c r="D8" i="2"/>
  <c r="C8" i="2"/>
  <c r="B8" i="2"/>
  <c r="E7" i="2"/>
  <c r="D7" i="2"/>
  <c r="C7" i="2"/>
  <c r="B7" i="2"/>
  <c r="E6" i="2"/>
  <c r="D6" i="2"/>
  <c r="E5" i="2"/>
  <c r="D5" i="2"/>
  <c r="B5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11" i="2" l="1"/>
  <c r="O11" i="2" s="1"/>
  <c r="G25" i="2"/>
  <c r="K27" i="2"/>
  <c r="O27" i="2" s="1"/>
  <c r="G7" i="2"/>
  <c r="K19" i="2"/>
  <c r="O19" i="2" s="1"/>
  <c r="G11" i="2"/>
  <c r="K25" i="2"/>
  <c r="O25" i="2" s="1"/>
  <c r="K26" i="2"/>
  <c r="O26" i="2" s="1"/>
  <c r="K20" i="2"/>
  <c r="O20" i="2" s="1"/>
  <c r="G10" i="2"/>
  <c r="G23" i="2"/>
  <c r="K18" i="2"/>
  <c r="O18" i="2" s="1"/>
  <c r="K21" i="2"/>
  <c r="O21" i="2" s="1"/>
  <c r="G17" i="2"/>
  <c r="K10" i="2"/>
  <c r="O10" i="2" s="1"/>
  <c r="K13" i="2"/>
  <c r="O13" i="2" s="1"/>
  <c r="K16" i="2"/>
  <c r="O16" i="2" s="1"/>
  <c r="G16" i="2"/>
  <c r="K24" i="2"/>
  <c r="O24" i="2" s="1"/>
  <c r="K14" i="2"/>
  <c r="O14" i="2" s="1"/>
  <c r="G14" i="2"/>
  <c r="G22" i="2"/>
  <c r="G9" i="2"/>
  <c r="K22" i="2"/>
  <c r="O22" i="2" s="1"/>
  <c r="K12" i="2"/>
  <c r="O12" i="2" s="1"/>
  <c r="K15" i="2"/>
  <c r="O15" i="2" s="1"/>
  <c r="G26" i="2"/>
  <c r="H23" i="2"/>
  <c r="M23" i="2"/>
  <c r="M15" i="2"/>
  <c r="H24" i="2"/>
  <c r="M24" i="2"/>
  <c r="G19" i="2"/>
  <c r="H22" i="2"/>
  <c r="G18" i="2"/>
  <c r="L22" i="2" s="1"/>
  <c r="G5" i="2"/>
  <c r="H10" i="2"/>
  <c r="M10" i="2"/>
  <c r="M14" i="2"/>
  <c r="H14" i="2"/>
  <c r="M18" i="2"/>
  <c r="G13" i="2"/>
  <c r="M19" i="2"/>
  <c r="M27" i="2"/>
  <c r="G27" i="2"/>
  <c r="K17" i="2"/>
  <c r="O17" i="2" s="1"/>
  <c r="K23" i="2"/>
  <c r="O23" i="2" s="1"/>
  <c r="H13" i="2"/>
  <c r="C15" i="2"/>
  <c r="G15" i="2" s="1"/>
  <c r="H19" i="2"/>
  <c r="C21" i="2"/>
  <c r="G21" i="2" s="1"/>
  <c r="C27" i="2"/>
  <c r="M22" i="2"/>
  <c r="G20" i="2"/>
  <c r="M12" i="2"/>
  <c r="H15" i="2"/>
  <c r="H21" i="2"/>
  <c r="H27" i="2"/>
  <c r="C6" i="2"/>
  <c r="G6" i="2" s="1"/>
  <c r="C24" i="2"/>
  <c r="H25" i="2" s="1"/>
  <c r="C12" i="2"/>
  <c r="M16" i="2" s="1"/>
  <c r="G24" i="2" l="1"/>
  <c r="L27" i="2" s="1"/>
  <c r="P27" i="2"/>
  <c r="I27" i="2"/>
  <c r="N27" i="2" s="1"/>
  <c r="I22" i="2"/>
  <c r="N22" i="2" s="1"/>
  <c r="I21" i="2"/>
  <c r="L25" i="2"/>
  <c r="I25" i="2"/>
  <c r="N25" i="2" s="1"/>
  <c r="P22" i="2"/>
  <c r="M25" i="2"/>
  <c r="P25" i="2" s="1"/>
  <c r="I23" i="2"/>
  <c r="N23" i="2" s="1"/>
  <c r="L23" i="2"/>
  <c r="P23" i="2" s="1"/>
  <c r="N21" i="2"/>
  <c r="L20" i="2"/>
  <c r="I20" i="2"/>
  <c r="H17" i="2"/>
  <c r="M17" i="2"/>
  <c r="L21" i="2"/>
  <c r="I11" i="2"/>
  <c r="L11" i="2"/>
  <c r="H16" i="2"/>
  <c r="H11" i="2"/>
  <c r="N11" i="2" s="1"/>
  <c r="M11" i="2"/>
  <c r="P11" i="2" s="1"/>
  <c r="M26" i="2"/>
  <c r="H26" i="2"/>
  <c r="L18" i="2"/>
  <c r="I18" i="2"/>
  <c r="M13" i="2"/>
  <c r="H12" i="2"/>
  <c r="G12" i="2"/>
  <c r="I19" i="2"/>
  <c r="N19" i="2" s="1"/>
  <c r="L10" i="2"/>
  <c r="P10" i="2" s="1"/>
  <c r="I10" i="2"/>
  <c r="N10" i="2" s="1"/>
  <c r="L19" i="2"/>
  <c r="P19" i="2" s="1"/>
  <c r="P18" i="2"/>
  <c r="L26" i="2"/>
  <c r="I26" i="2"/>
  <c r="M20" i="2"/>
  <c r="P20" i="2" s="1"/>
  <c r="H20" i="2"/>
  <c r="N20" i="2" s="1"/>
  <c r="H18" i="2"/>
  <c r="N18" i="2" s="1"/>
  <c r="M21" i="2"/>
  <c r="P21" i="2" s="1"/>
  <c r="I24" i="2"/>
  <c r="N24" i="2" s="1"/>
  <c r="L24" i="2"/>
  <c r="P24" i="2" s="1"/>
  <c r="P26" i="2" l="1"/>
  <c r="N26" i="2"/>
  <c r="I17" i="2"/>
  <c r="N17" i="2" s="1"/>
  <c r="L17" i="2"/>
  <c r="P17" i="2" s="1"/>
  <c r="L14" i="2"/>
  <c r="P14" i="2" s="1"/>
  <c r="I14" i="2"/>
  <c r="N14" i="2" s="1"/>
  <c r="L13" i="2"/>
  <c r="P13" i="2" s="1"/>
  <c r="L16" i="2"/>
  <c r="P16" i="2" s="1"/>
  <c r="I13" i="2"/>
  <c r="N13" i="2" s="1"/>
  <c r="L15" i="2"/>
  <c r="P15" i="2" s="1"/>
  <c r="L12" i="2"/>
  <c r="P12" i="2" s="1"/>
  <c r="I16" i="2"/>
  <c r="N16" i="2" s="1"/>
  <c r="I15" i="2"/>
  <c r="N15" i="2" s="1"/>
  <c r="I12" i="2"/>
  <c r="N12" i="2" s="1"/>
</calcChain>
</file>

<file path=xl/comments1.xml><?xml version="1.0" encoding="utf-8"?>
<comments xmlns="http://schemas.openxmlformats.org/spreadsheetml/2006/main">
  <authors>
    <author/>
  </authors>
  <commentList>
    <comment ref="G4" authorId="0" shapeId="0">
      <text>
        <r>
          <rPr>
            <sz val="11"/>
            <color theme="1"/>
            <rFont val="Calibri"/>
            <scheme val="minor"/>
          </rPr>
          <t>======
ID#AAAAjf7pkAA
(DFG)    (2022-11-18 18:53:31)
Estimated number of large Kenai River late-run Chinook salmon harvested in the Central District drift gillnet fishery.</t>
        </r>
      </text>
    </comment>
    <comment ref="D5" authorId="0" shapeId="0">
      <text>
        <r>
          <rPr>
            <sz val="11"/>
            <color theme="1"/>
            <rFont val="Calibri"/>
            <scheme val="minor"/>
          </rPr>
          <t>======
ID#AAAAjf7pkAI
(DFG)    (2022-11-18 18:53:31)
By subtraction - includes all harvest (freshwater and marine) used to estimate total run.</t>
        </r>
      </text>
    </comment>
    <comment ref="B29" authorId="0" shapeId="0">
      <text>
        <r>
          <rPr>
            <sz val="11"/>
            <color theme="1"/>
            <rFont val="Calibri"/>
            <scheme val="minor"/>
          </rPr>
          <t>======
ID#AAAA_Oy-W5s
Joshua Russell - NOAA Federal    (2023-10-30 21:47:34)
https://www.wildlifenews.alaska.gov/static/fishing/pdfs/sport/byarea/southcentral/2023KenaiLateRunOutlook.pdf
------
ID#AAABAq_8dBk
Richard Brenner - NOAA Federal    (2023-11-17 21:26:19)
Let's use this link instead:  https://www.adfg.alaska.gov/static/fishing/pdfs/sport/byarea/southcentral/2023KenaiLateRunOutlook.pdf</t>
        </r>
      </text>
    </comment>
    <comment ref="C29" authorId="0" shapeId="0">
      <text>
        <r>
          <rPr>
            <sz val="11"/>
            <color theme="1"/>
            <rFont val="Calibri"/>
            <scheme val="minor"/>
          </rPr>
          <t>======
ID#AAAA_Oy-W5w
Joshua Russell - NOAA Federal    (2023-10-30 21:47:53)
https://www.wildlifenews.alaska.gov/static/fishing/pdfs/sport/byarea/southcentral/2023KenaiLateRunOutlook.pdf
------
ID#AAABAq_8dBo
Richard Brenner - NOAA Federal    (2023-11-17 21:26:36)
Let's use this link instead: https://www.adfg.alaska.gov/static/fishing/pdfs/sport/byarea/southcentral/2023KenaiLateRunOutlook.pdf</t>
        </r>
      </text>
    </comment>
    <comment ref="F29" authorId="0" shapeId="0">
      <text>
        <r>
          <rPr>
            <sz val="11"/>
            <color theme="1"/>
            <rFont val="Calibri"/>
            <scheme val="minor"/>
          </rPr>
          <t>======
ID#AAABAq_8dBs
Richard Brenner - NOAA Federal    (2023-11-17 21:27:41)
Unlike 2023, the 2022 UCI commercial season summary does not have a breakdown by gear and area.</t>
        </r>
      </text>
    </comment>
    <comment ref="G29" authorId="0" shapeId="0">
      <text>
        <r>
          <rPr>
            <sz val="11"/>
            <color theme="1"/>
            <rFont val="Calibri"/>
            <scheme val="minor"/>
          </rPr>
          <t>======
ID#AAAA8ovU1Qw
Richard Brenner - NOAA Federal    (2023-11-18 00:48:07)
Received directly from the State in recent years as this is not contained in any known report.</t>
        </r>
      </text>
    </comment>
    <comment ref="C30" authorId="0" shapeId="0">
      <text>
        <r>
          <rPr>
            <sz val="11"/>
            <color theme="1"/>
            <rFont val="Calibri"/>
            <scheme val="minor"/>
          </rPr>
          <t>======
ID#AAABAyConac
Richard Brenner - NOAA Federal    (2023-11-17 19:13:28)
Preliminary. From here:  https://www.adfg.alaska.gov/static/applications/dcfnewsrelease/1546815985.pdf</t>
        </r>
      </text>
    </comment>
    <comment ref="F30" authorId="0" shapeId="0">
      <text>
        <r>
          <rPr>
            <sz val="11"/>
            <color theme="1"/>
            <rFont val="Calibri"/>
            <scheme val="minor"/>
          </rPr>
          <t>======
ID#AAABAyConag
Richard Brenner - NOAA Federal    (2023-11-17 19:16:26)
Preliminary. From here: https://www.adfg.alaska.gov/static/applications/dcfnewsrelease/1546815985.pdf</t>
        </r>
      </text>
    </comment>
    <comment ref="A32" authorId="0" shapeId="0">
      <text>
        <r>
          <rPr>
            <sz val="11"/>
            <color theme="1"/>
            <rFont val="Calibri"/>
            <scheme val="minor"/>
          </rPr>
          <t>======
ID#AAAA_Oy-W5k
Joshua Russell - NOAA Federal    (2023-10-30 21:41:55)
@richard.brenner@noaa.gov I am working on tracking down the 2022-2023 numbers, and running into a lot of road blocks. I am looking for historic numbers to validate the sources for the data. A lot of times I am finding discrepancies. For example, on this sheet, the numbers for total run, and escapement do not match the linked source for 2016-2019. Any ideas what would cause these discrepancies?
------
ID#AAAA_Oy-W5o
Joshua Russell - NOAA Federal    (2023-10-30 21:46:29)
Found the updated source. For the data, I'm going to update the other locations I've found with these issues</t>
        </r>
      </text>
    </comment>
    <comment ref="A38" authorId="0" shapeId="0">
      <text>
        <r>
          <rPr>
            <sz val="11"/>
            <color theme="1"/>
            <rFont val="Calibri"/>
            <scheme val="minor"/>
          </rPr>
          <t>======
ID#AAAAjf7pkAQ
tc={EB229512-C45F-4E46-8F7E-CD12A97D2E31}    (2022-11-18 18:53:31)
[Threaded comment]
Your version of Excel allows you to read this threaded comment; however, any edits to it will get removed if the file is opened in a newer version of Excel. Learn more: https://go.microsoft.com/fwlink/?linkid=870924
Comment:
    Waiting for large Chinook estimates
------
ID#AAAAjf7pkAY
Andrew Munro    (2022-11-18 18:58:01)
@doug.duncan@noaa.gov I received estimates for large Kenai late run Chinook for 2020 and 2021,  so match units for previous years.  Table 3-7  should update with the change here.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bMEhXg2srGgANKItrlrwCgx3rkw=="/>
    </ext>
  </extLst>
</comments>
</file>

<file path=xl/sharedStrings.xml><?xml version="1.0" encoding="utf-8"?>
<sst xmlns="http://schemas.openxmlformats.org/spreadsheetml/2006/main" count="65" uniqueCount="59">
  <si>
    <t>Year</t>
  </si>
  <si>
    <t>Total Run Forecast</t>
  </si>
  <si>
    <t>Total run actual</t>
  </si>
  <si>
    <t>Table 3‑7   Tier 1, Kenai River late-run Chinook salmon catch, estimated catch in the EEZ, escapements, run size, and lower bound of escapement goal from 1999-2021 and retrospective estimates of the Status Determination Criteria and Annual Catch Limits from 2004 to 2021.</t>
  </si>
  <si>
    <t>EEZ</t>
  </si>
  <si>
    <r>
      <rPr>
        <b/>
        <sz val="9"/>
        <color theme="1"/>
        <rFont val="Arial"/>
      </rPr>
      <t>Total Kenai late-run Catch    (</t>
    </r>
    <r>
      <rPr>
        <b/>
        <i/>
        <sz val="9"/>
        <color theme="1"/>
        <rFont val="Arial"/>
      </rPr>
      <t>C</t>
    </r>
    <r>
      <rPr>
        <b/>
        <i/>
        <vertAlign val="subscript"/>
        <sz val="9"/>
        <color theme="1"/>
        <rFont val="Arial"/>
      </rPr>
      <t>Total</t>
    </r>
    <r>
      <rPr>
        <b/>
        <sz val="9"/>
        <color theme="1"/>
        <rFont val="Arial"/>
      </rPr>
      <t>)</t>
    </r>
  </si>
  <si>
    <r>
      <rPr>
        <b/>
        <sz val="9"/>
        <color theme="1"/>
        <rFont val="Arial"/>
      </rPr>
      <t>Kenai late-run EEZ Catch (</t>
    </r>
    <r>
      <rPr>
        <b/>
        <i/>
        <sz val="9"/>
        <color theme="1"/>
        <rFont val="Arial"/>
      </rPr>
      <t>C</t>
    </r>
    <r>
      <rPr>
        <b/>
        <i/>
        <vertAlign val="subscript"/>
        <sz val="9"/>
        <color theme="1"/>
        <rFont val="Arial"/>
      </rPr>
      <t>EEZ</t>
    </r>
    <r>
      <rPr>
        <b/>
        <sz val="9"/>
        <color theme="1"/>
        <rFont val="Arial"/>
      </rPr>
      <t>)</t>
    </r>
  </si>
  <si>
    <r>
      <rPr>
        <b/>
        <sz val="9"/>
        <color theme="1"/>
        <rFont val="Arial"/>
      </rPr>
      <t>Escapement (</t>
    </r>
    <r>
      <rPr>
        <b/>
        <i/>
        <sz val="9"/>
        <color theme="1"/>
        <rFont val="Arial"/>
      </rPr>
      <t>S</t>
    </r>
    <r>
      <rPr>
        <b/>
        <sz val="9"/>
        <color theme="1"/>
        <rFont val="Arial"/>
      </rPr>
      <t>)</t>
    </r>
  </si>
  <si>
    <r>
      <rPr>
        <b/>
        <sz val="9"/>
        <color theme="1"/>
        <rFont val="Arial"/>
      </rPr>
      <t>Run        (</t>
    </r>
    <r>
      <rPr>
        <b/>
        <i/>
        <sz val="9"/>
        <color theme="1"/>
        <rFont val="Arial"/>
      </rPr>
      <t>R</t>
    </r>
    <r>
      <rPr>
        <b/>
        <sz val="9"/>
        <color theme="1"/>
        <rFont val="Arial"/>
      </rPr>
      <t>)</t>
    </r>
  </si>
  <si>
    <r>
      <rPr>
        <b/>
        <sz val="9"/>
        <color theme="1"/>
        <rFont val="Arial"/>
      </rPr>
      <t>Lower Bound of Goal       (</t>
    </r>
    <r>
      <rPr>
        <b/>
        <i/>
        <sz val="9"/>
        <color theme="1"/>
        <rFont val="Arial"/>
      </rPr>
      <t>G</t>
    </r>
    <r>
      <rPr>
        <b/>
        <sz val="9"/>
        <color theme="1"/>
        <rFont val="Arial"/>
      </rPr>
      <t>)</t>
    </r>
  </si>
  <si>
    <r>
      <rPr>
        <b/>
        <sz val="9"/>
        <color theme="1"/>
        <rFont val="Arial"/>
      </rPr>
      <t>Potential Yield (</t>
    </r>
    <r>
      <rPr>
        <b/>
        <i/>
        <sz val="9"/>
        <color theme="1"/>
        <rFont val="Arial"/>
      </rPr>
      <t>Y</t>
    </r>
    <r>
      <rPr>
        <b/>
        <i/>
        <vertAlign val="subscript"/>
        <sz val="9"/>
        <color theme="1"/>
        <rFont val="Arial"/>
      </rPr>
      <t>EEZ</t>
    </r>
    <r>
      <rPr>
        <b/>
        <sz val="9"/>
        <color theme="1"/>
        <rFont val="Arial"/>
      </rPr>
      <t>)</t>
    </r>
  </si>
  <si>
    <r>
      <rPr>
        <b/>
        <i/>
        <sz val="9"/>
        <color theme="1"/>
        <rFont val="Arial"/>
      </rPr>
      <t>F</t>
    </r>
    <r>
      <rPr>
        <b/>
        <i/>
        <vertAlign val="subscript"/>
        <sz val="9"/>
        <color theme="1"/>
        <rFont val="Arial"/>
      </rPr>
      <t>EEZ</t>
    </r>
  </si>
  <si>
    <t>MFMT</t>
  </si>
  <si>
    <t>MSST</t>
  </si>
  <si>
    <r>
      <rPr>
        <b/>
        <sz val="9"/>
        <color theme="1"/>
        <rFont val="Arial"/>
      </rPr>
      <t>Cumulative Escapement (∑</t>
    </r>
    <r>
      <rPr>
        <b/>
        <i/>
        <sz val="9"/>
        <color theme="1"/>
        <rFont val="Arial"/>
      </rPr>
      <t>S</t>
    </r>
    <r>
      <rPr>
        <b/>
        <i/>
        <vertAlign val="subscript"/>
        <sz val="9"/>
        <color theme="1"/>
        <rFont val="Arial"/>
      </rPr>
      <t>t</t>
    </r>
    <r>
      <rPr>
        <b/>
        <i/>
        <sz val="9"/>
        <color theme="1"/>
        <rFont val="Arial"/>
      </rPr>
      <t>)</t>
    </r>
  </si>
  <si>
    <r>
      <rPr>
        <b/>
        <sz val="9"/>
        <color theme="1"/>
        <rFont val="Arial"/>
      </rPr>
      <t>ACL (∑</t>
    </r>
    <r>
      <rPr>
        <b/>
        <i/>
        <sz val="9"/>
        <color theme="1"/>
        <rFont val="Arial"/>
      </rPr>
      <t>Y</t>
    </r>
    <r>
      <rPr>
        <b/>
        <i/>
        <vertAlign val="subscript"/>
        <sz val="9"/>
        <color theme="1"/>
        <rFont val="Arial"/>
      </rPr>
      <t>EEZ,t</t>
    </r>
    <r>
      <rPr>
        <b/>
        <sz val="9"/>
        <color theme="1"/>
        <rFont val="Arial"/>
      </rPr>
      <t>)</t>
    </r>
  </si>
  <si>
    <r>
      <rPr>
        <b/>
        <sz val="9"/>
        <color theme="1"/>
        <rFont val="Arial"/>
      </rPr>
      <t>Cumulative Catch (∑</t>
    </r>
    <r>
      <rPr>
        <b/>
        <i/>
        <sz val="9"/>
        <color theme="1"/>
        <rFont val="Arial"/>
      </rPr>
      <t>C</t>
    </r>
    <r>
      <rPr>
        <b/>
        <i/>
        <vertAlign val="subscript"/>
        <sz val="9"/>
        <color theme="1"/>
        <rFont val="Arial"/>
      </rPr>
      <t>EEZ</t>
    </r>
    <r>
      <rPr>
        <b/>
        <i/>
        <sz val="9"/>
        <color theme="1"/>
        <rFont val="Arial"/>
      </rPr>
      <t>)</t>
    </r>
  </si>
  <si>
    <t>Overfishing?</t>
  </si>
  <si>
    <t>Overfished?</t>
  </si>
  <si>
    <t>ACL Exceeded?</t>
  </si>
  <si>
    <t>Escapements in bold did not meet the lower bound of the escapement goal.</t>
  </si>
  <si>
    <t>NOTE: The escapement goal was in terms of all fish prior to 2017.  In 2017 the escapement goal was revised to a large fish goal (&gt;=75 cm).  All fish numbers in this table are in terms of large Chinook salmon.</t>
  </si>
  <si>
    <r>
      <rPr>
        <sz val="9"/>
        <color theme="1"/>
        <rFont val="Arial"/>
      </rPr>
      <t>NOTE: Average generation time (</t>
    </r>
    <r>
      <rPr>
        <i/>
        <sz val="9"/>
        <color theme="1"/>
        <rFont val="Arial"/>
      </rPr>
      <t>T</t>
    </r>
    <r>
      <rPr>
        <sz val="9"/>
        <color theme="1"/>
        <rFont val="Arial"/>
      </rPr>
      <t>) is assummed to be 6 years in this example.</t>
    </r>
  </si>
  <si>
    <t>Source: Developed by ADF&amp;G fisheries scientists using harvest and escapement data from ADF&amp;G</t>
  </si>
  <si>
    <t>Kenai River late-run Chinook (&gt;= 75 cm METF) data 1999-2021</t>
  </si>
  <si>
    <t>Lower</t>
  </si>
  <si>
    <t>All Chinook</t>
  </si>
  <si>
    <t>Kenai late-run</t>
  </si>
  <si>
    <t>Total Run</t>
  </si>
  <si>
    <t>Escapement</t>
  </si>
  <si>
    <t>Total Harvest</t>
  </si>
  <si>
    <t>Drift Gillnet Catch</t>
  </si>
  <si>
    <t>Total run and escapement data from 2020 Kenai Late Run Chinook Outlook: http://www.adfg.alaska.gov/static/fishing/pdfs/sport/byarea/southcentral/2020KenaiLateRunOutlook.pdf.</t>
  </si>
  <si>
    <t>'All Chinook Drift Gillnet Harvest' and 'Drift Gillnet Harvest proportion in EEZ' are data provided by Marcus Hartley (email 3/26/2020) and available in EA/RIR (harvest data from Fish Ticket Database).</t>
  </si>
  <si>
    <t>Kenai late-run catch is estimated number of large Kenai River late-run Chinook salmon harvested in the drift gillnet fishery from Appendix B3 in Reimer and Fleischman (2017) for the years 1999-2015, and Robert Begich, ADF&amp;G (pers. comm.) for 2016-2018.</t>
  </si>
  <si>
    <t>2022 update</t>
  </si>
  <si>
    <t xml:space="preserve"> </t>
  </si>
  <si>
    <t>Total run and escapement from  2022 Kenai Late Run Chinook Outlook: https://www.adfg.alaska.gov/static/fishing/pdfs/sport/byarea/southcentral/2022KenaiLateRunOutlook.pdf (2016-2018 data also updated)</t>
  </si>
  <si>
    <t>Drift gillnet harvest Appendix A8 in FMR21-26, FMR22-12, FMR22-16</t>
  </si>
  <si>
    <t>large Kenai River late-run Chinook salmon harvested in the drift gillnet fishery. Email 11/18/22 from Tony Eskelin, ADF&amp;G for 2020-2021.</t>
  </si>
  <si>
    <t>Drift gillnet catch proportion in EEZ updated from data provided by M. Hartley in email 11/14/2022</t>
  </si>
  <si>
    <t>Kenai River late-run Chinook escapement goal history</t>
  </si>
  <si>
    <t>Initial Year</t>
  </si>
  <si>
    <t>mid-point</t>
  </si>
  <si>
    <t>Upper</t>
  </si>
  <si>
    <t>Type</t>
  </si>
  <si>
    <t>Smsy</t>
  </si>
  <si>
    <t>CV</t>
  </si>
  <si>
    <t>90%CI</t>
  </si>
  <si>
    <t>Ref.</t>
  </si>
  <si>
    <t>BEG</t>
  </si>
  <si>
    <t>all fish</t>
  </si>
  <si>
    <t>SEG</t>
  </si>
  <si>
    <t>FMS13-02</t>
  </si>
  <si>
    <t>large fish</t>
  </si>
  <si>
    <t>FMS17-02</t>
  </si>
  <si>
    <t xml:space="preserve">0.0                0.2                0.4                0.6                0.8                1.0  </t>
  </si>
  <si>
    <t xml:space="preserve">              1.2                1.4                1.6                1.8                2.0</t>
  </si>
  <si>
    <t>Multiples of SMSY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</si>
</sst>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FF"/>
      <name val="Calibri"/>
      <scheme val="minor"/>
    </font>
    <font>
      <sz val="9"/>
      <color rgb="FF000000"/>
      <name val="Arial"/>
    </font>
    <font>
      <sz val="11"/>
      <name val="Calibri"/>
    </font>
    <font>
      <b/>
      <sz val="9"/>
      <color theme="1"/>
      <name val="Arial"/>
    </font>
    <font>
      <b/>
      <i/>
      <sz val="9"/>
      <color theme="1"/>
      <name val="Arial"/>
    </font>
    <font>
      <sz val="9"/>
      <color theme="1"/>
      <name val="Arial"/>
    </font>
    <font>
      <sz val="9"/>
      <color rgb="FF0000FF"/>
      <name val="Arial"/>
    </font>
    <font>
      <sz val="9"/>
      <color theme="1"/>
      <name val="Times New Roman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i/>
      <sz val="11"/>
      <color theme="1"/>
      <name val="Calibri"/>
    </font>
    <font>
      <i/>
      <sz val="11"/>
      <color rgb="FF0000FF"/>
      <name val="Calibri"/>
    </font>
    <font>
      <sz val="11"/>
      <color rgb="FF000000"/>
      <name val="Calibri"/>
    </font>
    <font>
      <i/>
      <sz val="11"/>
      <color theme="1"/>
      <name val="Calibri"/>
    </font>
    <font>
      <b/>
      <i/>
      <vertAlign val="subscript"/>
      <sz val="9"/>
      <color theme="1"/>
      <name val="Arial"/>
    </font>
    <font>
      <i/>
      <sz val="9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2" tint="-0.249977111117893"/>
        <bgColor rgb="FFFF0000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3" fillId="0" borderId="0" xfId="0" applyNumberFormat="1" applyFont="1"/>
    <xf numFmtId="0" fontId="3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0" borderId="0" xfId="0" applyFont="1"/>
    <xf numFmtId="0" fontId="8" fillId="0" borderId="0" xfId="0" applyFont="1"/>
    <xf numFmtId="3" fontId="10" fillId="0" borderId="0" xfId="0" applyNumberFormat="1" applyFont="1" applyAlignment="1">
      <alignment horizontal="right"/>
    </xf>
    <xf numFmtId="3" fontId="10" fillId="0" borderId="0" xfId="0" applyNumberFormat="1" applyFont="1"/>
    <xf numFmtId="0" fontId="11" fillId="0" borderId="0" xfId="0" applyFont="1"/>
    <xf numFmtId="0" fontId="12" fillId="0" borderId="0" xfId="0" applyFont="1"/>
    <xf numFmtId="3" fontId="13" fillId="0" borderId="0" xfId="0" applyNumberFormat="1" applyFont="1"/>
    <xf numFmtId="0" fontId="13" fillId="0" borderId="11" xfId="0" applyFont="1" applyBorder="1"/>
    <xf numFmtId="0" fontId="11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right"/>
    </xf>
    <xf numFmtId="0" fontId="14" fillId="0" borderId="12" xfId="0" applyFont="1" applyBorder="1" applyAlignment="1">
      <alignment horizontal="right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3" fontId="15" fillId="0" borderId="0" xfId="0" applyNumberFormat="1" applyFont="1"/>
    <xf numFmtId="0" fontId="13" fillId="0" borderId="0" xfId="0" applyFont="1"/>
    <xf numFmtId="0" fontId="13" fillId="0" borderId="0" xfId="0" applyFont="1" applyAlignment="1"/>
    <xf numFmtId="3" fontId="13" fillId="0" borderId="0" xfId="0" applyNumberFormat="1" applyFont="1" applyAlignment="1"/>
    <xf numFmtId="0" fontId="13" fillId="0" borderId="12" xfId="0" applyFont="1" applyBorder="1" applyAlignment="1"/>
    <xf numFmtId="3" fontId="13" fillId="3" borderId="12" xfId="0" applyNumberFormat="1" applyFont="1" applyFill="1" applyBorder="1" applyAlignment="1"/>
    <xf numFmtId="3" fontId="15" fillId="0" borderId="12" xfId="0" applyNumberFormat="1" applyFont="1" applyBorder="1"/>
    <xf numFmtId="0" fontId="13" fillId="0" borderId="12" xfId="0" applyFont="1" applyBorder="1"/>
    <xf numFmtId="0" fontId="17" fillId="0" borderId="0" xfId="0" applyFont="1"/>
    <xf numFmtId="3" fontId="17" fillId="0" borderId="0" xfId="0" applyNumberFormat="1" applyFont="1"/>
    <xf numFmtId="3" fontId="13" fillId="4" borderId="12" xfId="0" applyNumberFormat="1" applyFont="1" applyFill="1" applyBorder="1"/>
    <xf numFmtId="3" fontId="13" fillId="4" borderId="0" xfId="0" applyNumberFormat="1" applyFont="1" applyFill="1"/>
    <xf numFmtId="0" fontId="13" fillId="4" borderId="0" xfId="0" applyFont="1" applyFill="1"/>
    <xf numFmtId="0" fontId="13" fillId="4" borderId="12" xfId="0" applyFont="1" applyFill="1" applyBorder="1"/>
    <xf numFmtId="0" fontId="4" fillId="0" borderId="1" xfId="0" applyFont="1" applyBorder="1" applyAlignment="1">
      <alignment horizontal="left" wrapText="1"/>
    </xf>
    <xf numFmtId="0" fontId="5" fillId="0" borderId="1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3" fontId="13" fillId="0" borderId="0" xfId="0" applyNumberFormat="1" applyFont="1" applyAlignment="1">
      <alignment horizontal="left" vertical="top" wrapText="1"/>
    </xf>
    <xf numFmtId="0" fontId="0" fillId="0" borderId="0" xfId="0" applyFont="1" applyAlignment="1"/>
    <xf numFmtId="0" fontId="13" fillId="0" borderId="0" xfId="0" quotePrefix="1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152400</xdr:rowOff>
    </xdr:from>
    <xdr:ext cx="7277100" cy="60579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workbookViewId="0"/>
  </sheetViews>
  <sheetFormatPr defaultColWidth="14.44140625" defaultRowHeight="15" customHeight="1"/>
  <cols>
    <col min="2" max="2" width="18" customWidth="1"/>
    <col min="3" max="3" width="15.6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1999</v>
      </c>
      <c r="C2" s="3">
        <f>'Kenai late-run Chinook Data'!B6</f>
        <v>45657</v>
      </c>
    </row>
    <row r="3" spans="1:3">
      <c r="A3" s="2">
        <v>2000</v>
      </c>
      <c r="C3" s="3">
        <f>'Kenai late-run Chinook Data'!B7</f>
        <v>41719</v>
      </c>
    </row>
    <row r="4" spans="1:3">
      <c r="A4" s="2">
        <v>2001</v>
      </c>
      <c r="C4" s="3">
        <f>'Kenai late-run Chinook Data'!B8</f>
        <v>45754</v>
      </c>
    </row>
    <row r="5" spans="1:3">
      <c r="A5" s="2">
        <v>2002</v>
      </c>
      <c r="C5" s="3">
        <f>'Kenai late-run Chinook Data'!B9</f>
        <v>55910</v>
      </c>
    </row>
    <row r="6" spans="1:3">
      <c r="A6" s="2">
        <v>2003</v>
      </c>
      <c r="C6" s="3">
        <f>'Kenai late-run Chinook Data'!B10</f>
        <v>67984</v>
      </c>
    </row>
    <row r="7" spans="1:3">
      <c r="A7" s="2">
        <v>2004</v>
      </c>
      <c r="C7" s="3">
        <f>'Kenai late-run Chinook Data'!B11</f>
        <v>91312</v>
      </c>
    </row>
    <row r="8" spans="1:3">
      <c r="A8" s="2">
        <v>2005</v>
      </c>
      <c r="C8" s="3">
        <f>'Kenai late-run Chinook Data'!B12</f>
        <v>84189</v>
      </c>
    </row>
    <row r="9" spans="1:3">
      <c r="A9" s="2">
        <v>2006</v>
      </c>
      <c r="C9" s="3">
        <f>'Kenai late-run Chinook Data'!B13</f>
        <v>57122</v>
      </c>
    </row>
    <row r="10" spans="1:3">
      <c r="A10" s="2">
        <v>2007</v>
      </c>
      <c r="C10" s="3">
        <f>'Kenai late-run Chinook Data'!B14</f>
        <v>44421</v>
      </c>
    </row>
    <row r="11" spans="1:3">
      <c r="A11" s="2">
        <v>2008</v>
      </c>
      <c r="C11" s="3">
        <f>'Kenai late-run Chinook Data'!B15</f>
        <v>42680</v>
      </c>
    </row>
    <row r="12" spans="1:3">
      <c r="A12" s="2">
        <v>2009</v>
      </c>
      <c r="C12" s="3">
        <f>'Kenai late-run Chinook Data'!B16</f>
        <v>28044</v>
      </c>
    </row>
    <row r="13" spans="1:3">
      <c r="A13" s="2">
        <v>2010</v>
      </c>
      <c r="C13" s="3">
        <f>'Kenai late-run Chinook Data'!B17</f>
        <v>22180</v>
      </c>
    </row>
    <row r="14" spans="1:3">
      <c r="A14" s="2">
        <v>2011</v>
      </c>
      <c r="C14" s="3">
        <f>'Kenai late-run Chinook Data'!B18</f>
        <v>26381</v>
      </c>
    </row>
    <row r="15" spans="1:3">
      <c r="A15" s="2">
        <v>2012</v>
      </c>
      <c r="C15" s="3">
        <f>'Kenai late-run Chinook Data'!B19</f>
        <v>23206</v>
      </c>
    </row>
    <row r="16" spans="1:3">
      <c r="A16" s="2">
        <v>2013</v>
      </c>
      <c r="C16" s="3">
        <f>'Kenai late-run Chinook Data'!B20</f>
        <v>14382</v>
      </c>
    </row>
    <row r="17" spans="1:3">
      <c r="A17" s="2">
        <v>2014</v>
      </c>
      <c r="C17" s="3">
        <f>'Kenai late-run Chinook Data'!B21</f>
        <v>13403</v>
      </c>
    </row>
    <row r="18" spans="1:3">
      <c r="A18" s="2">
        <v>2015</v>
      </c>
      <c r="C18" s="3">
        <f>'Kenai late-run Chinook Data'!B22</f>
        <v>22796</v>
      </c>
    </row>
    <row r="19" spans="1:3">
      <c r="A19" s="2">
        <v>2016</v>
      </c>
      <c r="C19" s="3">
        <f>'Kenai late-run Chinook Data'!B23</f>
        <v>25129</v>
      </c>
    </row>
    <row r="20" spans="1:3">
      <c r="A20" s="2">
        <v>2017</v>
      </c>
      <c r="C20" s="3">
        <f>'Kenai late-run Chinook Data'!B24</f>
        <v>31262</v>
      </c>
    </row>
    <row r="21" spans="1:3">
      <c r="A21" s="2">
        <v>2018</v>
      </c>
      <c r="C21" s="3">
        <f>'Kenai late-run Chinook Data'!B25</f>
        <v>18511</v>
      </c>
    </row>
    <row r="22" spans="1:3">
      <c r="A22" s="2">
        <v>2019</v>
      </c>
      <c r="C22" s="3">
        <f>'Kenai late-run Chinook Data'!B26</f>
        <v>13271</v>
      </c>
    </row>
    <row r="23" spans="1:3">
      <c r="A23" s="2">
        <v>2020</v>
      </c>
      <c r="B23" s="2">
        <v>22707</v>
      </c>
      <c r="C23" s="3">
        <f>'Kenai late-run Chinook Data'!B27</f>
        <v>12219</v>
      </c>
    </row>
    <row r="24" spans="1:3">
      <c r="A24" s="2">
        <v>2021</v>
      </c>
      <c r="B24" s="2">
        <v>18406</v>
      </c>
      <c r="C24" s="3">
        <f>'Kenai late-run Chinook Data'!B28</f>
        <v>12665</v>
      </c>
    </row>
    <row r="25" spans="1:3">
      <c r="A25" s="2">
        <v>2022</v>
      </c>
      <c r="B25" s="2">
        <v>16004</v>
      </c>
      <c r="C25" s="3">
        <f>'Kenai late-run Chinook Data'!B29</f>
        <v>14113</v>
      </c>
    </row>
    <row r="26" spans="1:3">
      <c r="A26" s="2">
        <v>2023</v>
      </c>
      <c r="B26" s="2">
        <v>13630</v>
      </c>
      <c r="C26" s="4"/>
    </row>
    <row r="27" spans="1:3">
      <c r="A27" s="2">
        <v>2024</v>
      </c>
      <c r="C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2"/>
  <sheetViews>
    <sheetView workbookViewId="0"/>
  </sheetViews>
  <sheetFormatPr defaultColWidth="14.44140625" defaultRowHeight="15" customHeight="1"/>
  <cols>
    <col min="1" max="1" width="8.6640625" customWidth="1"/>
    <col min="2" max="2" width="11.6640625" customWidth="1"/>
    <col min="3" max="3" width="9.44140625" customWidth="1"/>
    <col min="4" max="4" width="12" customWidth="1"/>
    <col min="5" max="6" width="8.6640625" customWidth="1"/>
    <col min="7" max="7" width="9.109375" customWidth="1"/>
    <col min="8" max="10" width="8.6640625" customWidth="1"/>
    <col min="11" max="11" width="10.88671875" customWidth="1"/>
    <col min="12" max="12" width="8.6640625" customWidth="1"/>
    <col min="13" max="13" width="10" customWidth="1"/>
    <col min="14" max="15" width="11" customWidth="1"/>
    <col min="16" max="16" width="10.44140625" customWidth="1"/>
    <col min="17" max="26" width="8.6640625" customWidth="1"/>
  </cols>
  <sheetData>
    <row r="2" spans="1:16" ht="34.5" customHeight="1">
      <c r="A2" s="60" t="s">
        <v>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16" ht="14.4">
      <c r="A3" s="5"/>
      <c r="B3" s="6"/>
      <c r="C3" s="6"/>
      <c r="D3" s="6"/>
      <c r="E3" s="6"/>
      <c r="F3" s="6"/>
      <c r="G3" s="62" t="s">
        <v>4</v>
      </c>
      <c r="H3" s="63"/>
      <c r="I3" s="63"/>
      <c r="J3" s="6"/>
      <c r="K3" s="6"/>
      <c r="L3" s="62" t="s">
        <v>4</v>
      </c>
      <c r="M3" s="63"/>
      <c r="N3" s="6"/>
      <c r="O3" s="6"/>
      <c r="P3" s="7"/>
    </row>
    <row r="4" spans="1:16" ht="49.8">
      <c r="A4" s="8" t="s">
        <v>0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10" t="s">
        <v>11</v>
      </c>
      <c r="I4" s="11" t="s">
        <v>12</v>
      </c>
      <c r="J4" s="9" t="s">
        <v>13</v>
      </c>
      <c r="K4" s="9" t="s">
        <v>14</v>
      </c>
      <c r="L4" s="9" t="s">
        <v>15</v>
      </c>
      <c r="M4" s="10" t="s">
        <v>16</v>
      </c>
      <c r="N4" s="9" t="s">
        <v>17</v>
      </c>
      <c r="O4" s="9" t="s">
        <v>18</v>
      </c>
      <c r="P4" s="12" t="s">
        <v>19</v>
      </c>
    </row>
    <row r="5" spans="1:16" ht="14.4">
      <c r="A5" s="13">
        <v>1999</v>
      </c>
      <c r="B5" s="14">
        <f>'Kenai late-run Chinook Data'!D6</f>
        <v>16557</v>
      </c>
      <c r="C5" s="14" t="e">
        <f>'Kenai late-run Chinook Data'!#REF!</f>
        <v>#REF!</v>
      </c>
      <c r="D5" s="14">
        <f>'Kenai late-run Chinook Data'!C6</f>
        <v>29100</v>
      </c>
      <c r="E5" s="15">
        <f>'Kenai late-run Chinook Data'!B6</f>
        <v>45657</v>
      </c>
      <c r="F5" s="16">
        <v>13500</v>
      </c>
      <c r="G5" s="14" t="e">
        <f t="shared" ref="G5:G27" si="0">MAX(E5-F5-(B5-C5),0)</f>
        <v>#REF!</v>
      </c>
      <c r="H5" s="17"/>
      <c r="I5" s="17"/>
      <c r="J5" s="17"/>
      <c r="K5" s="17"/>
      <c r="L5" s="17"/>
      <c r="M5" s="17"/>
      <c r="N5" s="18"/>
      <c r="O5" s="18"/>
      <c r="P5" s="18"/>
    </row>
    <row r="6" spans="1:16" ht="14.4">
      <c r="A6" s="13">
        <v>2000</v>
      </c>
      <c r="B6" s="14">
        <f>'Kenai late-run Chinook Data'!D7</f>
        <v>16217</v>
      </c>
      <c r="C6" s="14" t="e">
        <f>'Kenai late-run Chinook Data'!#REF!</f>
        <v>#REF!</v>
      </c>
      <c r="D6" s="14">
        <f>'Kenai late-run Chinook Data'!C7</f>
        <v>25502</v>
      </c>
      <c r="E6" s="15">
        <f>'Kenai late-run Chinook Data'!B7</f>
        <v>41719</v>
      </c>
      <c r="F6" s="16">
        <v>13500</v>
      </c>
      <c r="G6" s="14" t="e">
        <f t="shared" si="0"/>
        <v>#REF!</v>
      </c>
      <c r="H6" s="17"/>
      <c r="I6" s="17"/>
      <c r="J6" s="17"/>
      <c r="K6" s="17"/>
      <c r="L6" s="17"/>
      <c r="M6" s="17"/>
      <c r="N6" s="18"/>
      <c r="O6" s="18"/>
      <c r="P6" s="18"/>
    </row>
    <row r="7" spans="1:16" ht="14.4">
      <c r="A7" s="13">
        <v>2001</v>
      </c>
      <c r="B7" s="14">
        <f>'Kenai late-run Chinook Data'!D8</f>
        <v>16223</v>
      </c>
      <c r="C7" s="14" t="e">
        <f>'Kenai late-run Chinook Data'!#REF!</f>
        <v>#REF!</v>
      </c>
      <c r="D7" s="14">
        <f>'Kenai late-run Chinook Data'!C8</f>
        <v>29531</v>
      </c>
      <c r="E7" s="15">
        <f>'Kenai late-run Chinook Data'!B8</f>
        <v>45754</v>
      </c>
      <c r="F7" s="16">
        <v>13500</v>
      </c>
      <c r="G7" s="14" t="e">
        <f t="shared" si="0"/>
        <v>#REF!</v>
      </c>
      <c r="H7" s="17"/>
      <c r="I7" s="17"/>
      <c r="J7" s="17"/>
      <c r="K7" s="17"/>
      <c r="L7" s="17"/>
      <c r="M7" s="17"/>
      <c r="N7" s="18"/>
      <c r="O7" s="18"/>
      <c r="P7" s="18"/>
    </row>
    <row r="8" spans="1:16" ht="14.4">
      <c r="A8" s="13">
        <v>2002</v>
      </c>
      <c r="B8" s="14">
        <f>'Kenai late-run Chinook Data'!D9</f>
        <v>15396</v>
      </c>
      <c r="C8" s="14" t="e">
        <f>'Kenai late-run Chinook Data'!#REF!</f>
        <v>#REF!</v>
      </c>
      <c r="D8" s="14">
        <f>'Kenai late-run Chinook Data'!C9</f>
        <v>40514</v>
      </c>
      <c r="E8" s="15">
        <f>'Kenai late-run Chinook Data'!B9</f>
        <v>55910</v>
      </c>
      <c r="F8" s="16">
        <v>13500</v>
      </c>
      <c r="G8" s="14" t="e">
        <f t="shared" si="0"/>
        <v>#REF!</v>
      </c>
      <c r="H8" s="17"/>
      <c r="I8" s="17"/>
      <c r="J8" s="17"/>
      <c r="K8" s="17"/>
      <c r="L8" s="17"/>
      <c r="M8" s="17"/>
      <c r="N8" s="18"/>
      <c r="O8" s="18"/>
      <c r="P8" s="18"/>
    </row>
    <row r="9" spans="1:16" ht="14.4">
      <c r="A9" s="13">
        <v>2003</v>
      </c>
      <c r="B9" s="14">
        <f>'Kenai late-run Chinook Data'!D10</f>
        <v>19523</v>
      </c>
      <c r="C9" s="14" t="e">
        <f>'Kenai late-run Chinook Data'!#REF!</f>
        <v>#REF!</v>
      </c>
      <c r="D9" s="14">
        <f>'Kenai late-run Chinook Data'!C10</f>
        <v>48461</v>
      </c>
      <c r="E9" s="15">
        <f>'Kenai late-run Chinook Data'!B10</f>
        <v>67984</v>
      </c>
      <c r="F9" s="16">
        <v>13500</v>
      </c>
      <c r="G9" s="14" t="e">
        <f t="shared" si="0"/>
        <v>#REF!</v>
      </c>
      <c r="H9" s="19"/>
      <c r="I9" s="20"/>
      <c r="J9" s="21"/>
      <c r="K9" s="15"/>
      <c r="L9" s="15"/>
      <c r="M9" s="15"/>
      <c r="N9" s="22"/>
      <c r="O9" s="22"/>
      <c r="P9" s="22"/>
    </row>
    <row r="10" spans="1:16" ht="14.4">
      <c r="A10" s="13">
        <v>2004</v>
      </c>
      <c r="B10" s="14">
        <f>'Kenai late-run Chinook Data'!D11</f>
        <v>26200</v>
      </c>
      <c r="C10" s="14" t="e">
        <f>'Kenai late-run Chinook Data'!#REF!</f>
        <v>#REF!</v>
      </c>
      <c r="D10" s="14">
        <f>'Kenai late-run Chinook Data'!C11</f>
        <v>65112</v>
      </c>
      <c r="E10" s="15">
        <f>'Kenai late-run Chinook Data'!B11</f>
        <v>91312</v>
      </c>
      <c r="F10" s="16">
        <v>13500</v>
      </c>
      <c r="G10" s="14" t="e">
        <f t="shared" si="0"/>
        <v>#REF!</v>
      </c>
      <c r="H10" s="19" t="e">
        <f t="shared" ref="H10:H27" si="1">SUM(C5:C10)/SUM(E5:E10)</f>
        <v>#REF!</v>
      </c>
      <c r="I10" s="20" t="e">
        <f>SUM(G5:G10)/SUM('Table 3-7'!E5:E10)</f>
        <v>#REF!</v>
      </c>
      <c r="J10" s="21">
        <f t="shared" ref="J10:J27" si="2">SUM(F5:F10)/2</f>
        <v>40500</v>
      </c>
      <c r="K10" s="15">
        <f t="shared" ref="K10:K27" si="3">SUM(D5:D10)</f>
        <v>238220</v>
      </c>
      <c r="L10" s="15" t="e">
        <f t="shared" ref="L10:L27" si="4">SUM(G5:G10)</f>
        <v>#REF!</v>
      </c>
      <c r="M10" s="15" t="e">
        <f t="shared" ref="M10:M27" si="5">SUM(C5:C10)</f>
        <v>#REF!</v>
      </c>
      <c r="N10" s="22" t="e">
        <f t="shared" ref="N10:N27" si="6">IF(H10&gt;I10,"Yes","No")</f>
        <v>#REF!</v>
      </c>
      <c r="O10" s="22" t="str">
        <f t="shared" ref="O10:O27" si="7">IF(K10&lt;J10,"Yes", "No")</f>
        <v>No</v>
      </c>
      <c r="P10" s="22" t="e">
        <f t="shared" ref="P10:P27" si="8">IF(M10&lt;=L10,"No","Yes")</f>
        <v>#REF!</v>
      </c>
    </row>
    <row r="11" spans="1:16" ht="14.4">
      <c r="A11" s="13">
        <v>2005</v>
      </c>
      <c r="B11" s="14">
        <f>'Kenai late-run Chinook Data'!D12</f>
        <v>28501</v>
      </c>
      <c r="C11" s="14" t="e">
        <f>'Kenai late-run Chinook Data'!#REF!</f>
        <v>#REF!</v>
      </c>
      <c r="D11" s="14">
        <f>'Kenai late-run Chinook Data'!C12</f>
        <v>55688</v>
      </c>
      <c r="E11" s="15">
        <f>'Kenai late-run Chinook Data'!B12</f>
        <v>84189</v>
      </c>
      <c r="F11" s="16">
        <v>13500</v>
      </c>
      <c r="G11" s="14" t="e">
        <f t="shared" si="0"/>
        <v>#REF!</v>
      </c>
      <c r="H11" s="19" t="e">
        <f t="shared" si="1"/>
        <v>#REF!</v>
      </c>
      <c r="I11" s="20" t="e">
        <f>SUM(G6:G11)/SUM('Table 3-7'!E6:E11)</f>
        <v>#REF!</v>
      </c>
      <c r="J11" s="21">
        <f t="shared" si="2"/>
        <v>40500</v>
      </c>
      <c r="K11" s="15">
        <f t="shared" si="3"/>
        <v>264808</v>
      </c>
      <c r="L11" s="15" t="e">
        <f t="shared" si="4"/>
        <v>#REF!</v>
      </c>
      <c r="M11" s="15" t="e">
        <f t="shared" si="5"/>
        <v>#REF!</v>
      </c>
      <c r="N11" s="22" t="e">
        <f t="shared" si="6"/>
        <v>#REF!</v>
      </c>
      <c r="O11" s="22" t="str">
        <f t="shared" si="7"/>
        <v>No</v>
      </c>
      <c r="P11" s="22" t="e">
        <f t="shared" si="8"/>
        <v>#REF!</v>
      </c>
    </row>
    <row r="12" spans="1:16" ht="14.4">
      <c r="A12" s="13">
        <v>2006</v>
      </c>
      <c r="B12" s="14">
        <f>'Kenai late-run Chinook Data'!D13</f>
        <v>17817</v>
      </c>
      <c r="C12" s="14" t="e">
        <f>'Kenai late-run Chinook Data'!#REF!</f>
        <v>#REF!</v>
      </c>
      <c r="D12" s="14">
        <f>'Kenai late-run Chinook Data'!C13</f>
        <v>39305</v>
      </c>
      <c r="E12" s="15">
        <f>'Kenai late-run Chinook Data'!B13</f>
        <v>57122</v>
      </c>
      <c r="F12" s="16">
        <v>13500</v>
      </c>
      <c r="G12" s="14" t="e">
        <f t="shared" si="0"/>
        <v>#REF!</v>
      </c>
      <c r="H12" s="19" t="e">
        <f t="shared" si="1"/>
        <v>#REF!</v>
      </c>
      <c r="I12" s="20" t="e">
        <f>SUM(G7:G12)/SUM('Table 3-7'!E7:E12)</f>
        <v>#REF!</v>
      </c>
      <c r="J12" s="21">
        <f t="shared" si="2"/>
        <v>40500</v>
      </c>
      <c r="K12" s="15">
        <f t="shared" si="3"/>
        <v>278611</v>
      </c>
      <c r="L12" s="15" t="e">
        <f t="shared" si="4"/>
        <v>#REF!</v>
      </c>
      <c r="M12" s="15" t="e">
        <f t="shared" si="5"/>
        <v>#REF!</v>
      </c>
      <c r="N12" s="22" t="e">
        <f t="shared" si="6"/>
        <v>#REF!</v>
      </c>
      <c r="O12" s="22" t="str">
        <f t="shared" si="7"/>
        <v>No</v>
      </c>
      <c r="P12" s="22" t="e">
        <f t="shared" si="8"/>
        <v>#REF!</v>
      </c>
    </row>
    <row r="13" spans="1:16" ht="14.4">
      <c r="A13" s="13">
        <v>2007</v>
      </c>
      <c r="B13" s="14">
        <f>'Kenai late-run Chinook Data'!D14</f>
        <v>14757</v>
      </c>
      <c r="C13" s="14" t="e">
        <f>'Kenai late-run Chinook Data'!#REF!</f>
        <v>#REF!</v>
      </c>
      <c r="D13" s="14">
        <f>'Kenai late-run Chinook Data'!C14</f>
        <v>29664</v>
      </c>
      <c r="E13" s="15">
        <f>'Kenai late-run Chinook Data'!B14</f>
        <v>44421</v>
      </c>
      <c r="F13" s="16">
        <v>13500</v>
      </c>
      <c r="G13" s="14" t="e">
        <f t="shared" si="0"/>
        <v>#REF!</v>
      </c>
      <c r="H13" s="19" t="e">
        <f t="shared" si="1"/>
        <v>#REF!</v>
      </c>
      <c r="I13" s="20" t="e">
        <f>SUM(G8:G13)/SUM('Table 3-7'!E8:E13)</f>
        <v>#REF!</v>
      </c>
      <c r="J13" s="21">
        <f t="shared" si="2"/>
        <v>40500</v>
      </c>
      <c r="K13" s="15">
        <f t="shared" si="3"/>
        <v>278744</v>
      </c>
      <c r="L13" s="15" t="e">
        <f t="shared" si="4"/>
        <v>#REF!</v>
      </c>
      <c r="M13" s="15" t="e">
        <f t="shared" si="5"/>
        <v>#REF!</v>
      </c>
      <c r="N13" s="22" t="e">
        <f t="shared" si="6"/>
        <v>#REF!</v>
      </c>
      <c r="O13" s="22" t="str">
        <f t="shared" si="7"/>
        <v>No</v>
      </c>
      <c r="P13" s="22" t="e">
        <f t="shared" si="8"/>
        <v>#REF!</v>
      </c>
    </row>
    <row r="14" spans="1:16" ht="14.4">
      <c r="A14" s="13">
        <v>2008</v>
      </c>
      <c r="B14" s="14">
        <f>'Kenai late-run Chinook Data'!D15</f>
        <v>14586</v>
      </c>
      <c r="C14" s="14" t="e">
        <f>'Kenai late-run Chinook Data'!#REF!</f>
        <v>#REF!</v>
      </c>
      <c r="D14" s="14">
        <f>'Kenai late-run Chinook Data'!C15</f>
        <v>28094</v>
      </c>
      <c r="E14" s="15">
        <f>'Kenai late-run Chinook Data'!B15</f>
        <v>42680</v>
      </c>
      <c r="F14" s="16">
        <v>13500</v>
      </c>
      <c r="G14" s="14" t="e">
        <f t="shared" si="0"/>
        <v>#REF!</v>
      </c>
      <c r="H14" s="19" t="e">
        <f t="shared" si="1"/>
        <v>#REF!</v>
      </c>
      <c r="I14" s="20" t="e">
        <f>SUM(G9:G14)/SUM('Table 3-7'!E9:E14)</f>
        <v>#REF!</v>
      </c>
      <c r="J14" s="21">
        <f t="shared" si="2"/>
        <v>40500</v>
      </c>
      <c r="K14" s="15">
        <f t="shared" si="3"/>
        <v>266324</v>
      </c>
      <c r="L14" s="15" t="e">
        <f t="shared" si="4"/>
        <v>#REF!</v>
      </c>
      <c r="M14" s="15" t="e">
        <f t="shared" si="5"/>
        <v>#REF!</v>
      </c>
      <c r="N14" s="22" t="e">
        <f t="shared" si="6"/>
        <v>#REF!</v>
      </c>
      <c r="O14" s="22" t="str">
        <f t="shared" si="7"/>
        <v>No</v>
      </c>
      <c r="P14" s="22" t="e">
        <f t="shared" si="8"/>
        <v>#REF!</v>
      </c>
    </row>
    <row r="15" spans="1:16" ht="14.4">
      <c r="A15" s="13">
        <v>2009</v>
      </c>
      <c r="B15" s="14">
        <f>'Kenai late-run Chinook Data'!D16</f>
        <v>9793</v>
      </c>
      <c r="C15" s="14" t="e">
        <f>'Kenai late-run Chinook Data'!#REF!</f>
        <v>#REF!</v>
      </c>
      <c r="D15" s="14">
        <f>'Kenai late-run Chinook Data'!C16</f>
        <v>18251</v>
      </c>
      <c r="E15" s="15">
        <f>'Kenai late-run Chinook Data'!B16</f>
        <v>28044</v>
      </c>
      <c r="F15" s="16">
        <v>13500</v>
      </c>
      <c r="G15" s="14" t="e">
        <f t="shared" si="0"/>
        <v>#REF!</v>
      </c>
      <c r="H15" s="19" t="e">
        <f t="shared" si="1"/>
        <v>#REF!</v>
      </c>
      <c r="I15" s="20" t="e">
        <f>SUM(G10:G15)/SUM('Table 3-7'!E10:E15)</f>
        <v>#REF!</v>
      </c>
      <c r="J15" s="21">
        <f t="shared" si="2"/>
        <v>40500</v>
      </c>
      <c r="K15" s="15">
        <f t="shared" si="3"/>
        <v>236114</v>
      </c>
      <c r="L15" s="15" t="e">
        <f t="shared" si="4"/>
        <v>#REF!</v>
      </c>
      <c r="M15" s="15" t="e">
        <f t="shared" si="5"/>
        <v>#REF!</v>
      </c>
      <c r="N15" s="22" t="e">
        <f t="shared" si="6"/>
        <v>#REF!</v>
      </c>
      <c r="O15" s="22" t="str">
        <f t="shared" si="7"/>
        <v>No</v>
      </c>
      <c r="P15" s="22" t="e">
        <f t="shared" si="8"/>
        <v>#REF!</v>
      </c>
    </row>
    <row r="16" spans="1:16" ht="14.4">
      <c r="A16" s="13">
        <v>2010</v>
      </c>
      <c r="B16" s="14">
        <f>'Kenai late-run Chinook Data'!D17</f>
        <v>9143</v>
      </c>
      <c r="C16" s="14" t="e">
        <f>'Kenai late-run Chinook Data'!#REF!</f>
        <v>#REF!</v>
      </c>
      <c r="D16" s="14">
        <f>'Kenai late-run Chinook Data'!C17</f>
        <v>13037</v>
      </c>
      <c r="E16" s="15">
        <f>'Kenai late-run Chinook Data'!B17</f>
        <v>22180</v>
      </c>
      <c r="F16" s="16">
        <v>13500</v>
      </c>
      <c r="G16" s="14" t="e">
        <f t="shared" si="0"/>
        <v>#REF!</v>
      </c>
      <c r="H16" s="19" t="e">
        <f t="shared" si="1"/>
        <v>#REF!</v>
      </c>
      <c r="I16" s="20" t="e">
        <f>SUM(G11:G16)/SUM('Table 3-7'!E11:E16)</f>
        <v>#REF!</v>
      </c>
      <c r="J16" s="21">
        <f t="shared" si="2"/>
        <v>40500</v>
      </c>
      <c r="K16" s="15">
        <f t="shared" si="3"/>
        <v>184039</v>
      </c>
      <c r="L16" s="15" t="e">
        <f t="shared" si="4"/>
        <v>#REF!</v>
      </c>
      <c r="M16" s="15" t="e">
        <f t="shared" si="5"/>
        <v>#REF!</v>
      </c>
      <c r="N16" s="22" t="e">
        <f t="shared" si="6"/>
        <v>#REF!</v>
      </c>
      <c r="O16" s="22" t="str">
        <f t="shared" si="7"/>
        <v>No</v>
      </c>
      <c r="P16" s="22" t="e">
        <f t="shared" si="8"/>
        <v>#REF!</v>
      </c>
    </row>
    <row r="17" spans="1:16" ht="14.4">
      <c r="A17" s="13">
        <v>2011</v>
      </c>
      <c r="B17" s="14">
        <f>'Kenai late-run Chinook Data'!D18</f>
        <v>10650</v>
      </c>
      <c r="C17" s="14" t="e">
        <f>'Kenai late-run Chinook Data'!#REF!</f>
        <v>#REF!</v>
      </c>
      <c r="D17" s="14">
        <f>'Kenai late-run Chinook Data'!C18</f>
        <v>15731</v>
      </c>
      <c r="E17" s="15">
        <f>'Kenai late-run Chinook Data'!B18</f>
        <v>26381</v>
      </c>
      <c r="F17" s="16">
        <v>13500</v>
      </c>
      <c r="G17" s="14" t="e">
        <f t="shared" si="0"/>
        <v>#REF!</v>
      </c>
      <c r="H17" s="19" t="e">
        <f t="shared" si="1"/>
        <v>#REF!</v>
      </c>
      <c r="I17" s="20" t="e">
        <f>SUM(G12:G17)/SUM('Table 3-7'!E12:E17)</f>
        <v>#REF!</v>
      </c>
      <c r="J17" s="21">
        <f t="shared" si="2"/>
        <v>40500</v>
      </c>
      <c r="K17" s="15">
        <f t="shared" si="3"/>
        <v>144082</v>
      </c>
      <c r="L17" s="15" t="e">
        <f t="shared" si="4"/>
        <v>#REF!</v>
      </c>
      <c r="M17" s="15" t="e">
        <f t="shared" si="5"/>
        <v>#REF!</v>
      </c>
      <c r="N17" s="22" t="e">
        <f t="shared" si="6"/>
        <v>#REF!</v>
      </c>
      <c r="O17" s="22" t="str">
        <f t="shared" si="7"/>
        <v>No</v>
      </c>
      <c r="P17" s="22" t="e">
        <f t="shared" si="8"/>
        <v>#REF!</v>
      </c>
    </row>
    <row r="18" spans="1:16" ht="14.4">
      <c r="A18" s="13">
        <v>2012</v>
      </c>
      <c r="B18" s="14">
        <f>'Kenai late-run Chinook Data'!D19</f>
        <v>753</v>
      </c>
      <c r="C18" s="14" t="e">
        <f>'Kenai late-run Chinook Data'!#REF!</f>
        <v>#REF!</v>
      </c>
      <c r="D18" s="14">
        <f>'Kenai late-run Chinook Data'!C19</f>
        <v>22453</v>
      </c>
      <c r="E18" s="15">
        <f>'Kenai late-run Chinook Data'!B19</f>
        <v>23206</v>
      </c>
      <c r="F18" s="16">
        <v>13500</v>
      </c>
      <c r="G18" s="14" t="e">
        <f t="shared" si="0"/>
        <v>#REF!</v>
      </c>
      <c r="H18" s="19" t="e">
        <f t="shared" si="1"/>
        <v>#REF!</v>
      </c>
      <c r="I18" s="20" t="e">
        <f>SUM(G13:G18)/SUM('Table 3-7'!E13:E18)</f>
        <v>#REF!</v>
      </c>
      <c r="J18" s="21">
        <f t="shared" si="2"/>
        <v>40500</v>
      </c>
      <c r="K18" s="15">
        <f t="shared" si="3"/>
        <v>127230</v>
      </c>
      <c r="L18" s="15" t="e">
        <f t="shared" si="4"/>
        <v>#REF!</v>
      </c>
      <c r="M18" s="15" t="e">
        <f t="shared" si="5"/>
        <v>#REF!</v>
      </c>
      <c r="N18" s="22" t="e">
        <f t="shared" si="6"/>
        <v>#REF!</v>
      </c>
      <c r="O18" s="22" t="str">
        <f t="shared" si="7"/>
        <v>No</v>
      </c>
      <c r="P18" s="22" t="e">
        <f t="shared" si="8"/>
        <v>#REF!</v>
      </c>
    </row>
    <row r="19" spans="1:16" ht="14.4">
      <c r="A19" s="13">
        <v>2013</v>
      </c>
      <c r="B19" s="14">
        <f>'Kenai late-run Chinook Data'!D20</f>
        <v>2077</v>
      </c>
      <c r="C19" s="14" t="e">
        <f>'Kenai late-run Chinook Data'!#REF!</f>
        <v>#REF!</v>
      </c>
      <c r="D19" s="14">
        <f>'Kenai late-run Chinook Data'!C20</f>
        <v>12305</v>
      </c>
      <c r="E19" s="15">
        <f>'Kenai late-run Chinook Data'!B20</f>
        <v>14382</v>
      </c>
      <c r="F19" s="16">
        <v>13500</v>
      </c>
      <c r="G19" s="14" t="e">
        <f t="shared" si="0"/>
        <v>#REF!</v>
      </c>
      <c r="H19" s="19" t="e">
        <f t="shared" si="1"/>
        <v>#REF!</v>
      </c>
      <c r="I19" s="20" t="e">
        <f>SUM(G14:G19)/SUM('Table 3-7'!E14:E19)</f>
        <v>#REF!</v>
      </c>
      <c r="J19" s="21">
        <f t="shared" si="2"/>
        <v>40500</v>
      </c>
      <c r="K19" s="15">
        <f t="shared" si="3"/>
        <v>109871</v>
      </c>
      <c r="L19" s="15" t="e">
        <f t="shared" si="4"/>
        <v>#REF!</v>
      </c>
      <c r="M19" s="15" t="e">
        <f t="shared" si="5"/>
        <v>#REF!</v>
      </c>
      <c r="N19" s="22" t="e">
        <f t="shared" si="6"/>
        <v>#REF!</v>
      </c>
      <c r="O19" s="22" t="str">
        <f t="shared" si="7"/>
        <v>No</v>
      </c>
      <c r="P19" s="22" t="e">
        <f t="shared" si="8"/>
        <v>#REF!</v>
      </c>
    </row>
    <row r="20" spans="1:16" ht="14.4">
      <c r="A20" s="13">
        <v>2014</v>
      </c>
      <c r="B20" s="14">
        <f>'Kenai late-run Chinook Data'!D21</f>
        <v>1423</v>
      </c>
      <c r="C20" s="14" t="e">
        <f>'Kenai late-run Chinook Data'!#REF!</f>
        <v>#REF!</v>
      </c>
      <c r="D20" s="14">
        <f>'Kenai late-run Chinook Data'!C21</f>
        <v>11980</v>
      </c>
      <c r="E20" s="15">
        <f>'Kenai late-run Chinook Data'!B21</f>
        <v>13403</v>
      </c>
      <c r="F20" s="16">
        <v>13500</v>
      </c>
      <c r="G20" s="14" t="e">
        <f t="shared" si="0"/>
        <v>#REF!</v>
      </c>
      <c r="H20" s="19" t="e">
        <f t="shared" si="1"/>
        <v>#REF!</v>
      </c>
      <c r="I20" s="20" t="e">
        <f>SUM(G15:G20)/SUM('Table 3-7'!E15:E20)</f>
        <v>#REF!</v>
      </c>
      <c r="J20" s="21">
        <f t="shared" si="2"/>
        <v>40500</v>
      </c>
      <c r="K20" s="15">
        <f t="shared" si="3"/>
        <v>93757</v>
      </c>
      <c r="L20" s="15" t="e">
        <f t="shared" si="4"/>
        <v>#REF!</v>
      </c>
      <c r="M20" s="15" t="e">
        <f t="shared" si="5"/>
        <v>#REF!</v>
      </c>
      <c r="N20" s="22" t="e">
        <f t="shared" si="6"/>
        <v>#REF!</v>
      </c>
      <c r="O20" s="22" t="str">
        <f t="shared" si="7"/>
        <v>No</v>
      </c>
      <c r="P20" s="22" t="e">
        <f t="shared" si="8"/>
        <v>#REF!</v>
      </c>
    </row>
    <row r="21" spans="1:16" ht="15.75" customHeight="1">
      <c r="A21" s="13">
        <v>2015</v>
      </c>
      <c r="B21" s="14">
        <f>'Kenai late-run Chinook Data'!D22</f>
        <v>5971</v>
      </c>
      <c r="C21" s="14" t="e">
        <f>'Kenai late-run Chinook Data'!#REF!</f>
        <v>#REF!</v>
      </c>
      <c r="D21" s="14">
        <f>'Kenai late-run Chinook Data'!C22</f>
        <v>16825</v>
      </c>
      <c r="E21" s="15">
        <f>'Kenai late-run Chinook Data'!B22</f>
        <v>22796</v>
      </c>
      <c r="F21" s="16">
        <v>13500</v>
      </c>
      <c r="G21" s="14" t="e">
        <f t="shared" si="0"/>
        <v>#REF!</v>
      </c>
      <c r="H21" s="19" t="e">
        <f t="shared" si="1"/>
        <v>#REF!</v>
      </c>
      <c r="I21" s="20" t="e">
        <f>SUM(G16:G21)/SUM('Table 3-7'!E16:E21)</f>
        <v>#REF!</v>
      </c>
      <c r="J21" s="21">
        <f t="shared" si="2"/>
        <v>40500</v>
      </c>
      <c r="K21" s="15">
        <f t="shared" si="3"/>
        <v>92331</v>
      </c>
      <c r="L21" s="15" t="e">
        <f t="shared" si="4"/>
        <v>#REF!</v>
      </c>
      <c r="M21" s="15" t="e">
        <f t="shared" si="5"/>
        <v>#REF!</v>
      </c>
      <c r="N21" s="22" t="e">
        <f t="shared" si="6"/>
        <v>#REF!</v>
      </c>
      <c r="O21" s="22" t="str">
        <f t="shared" si="7"/>
        <v>No</v>
      </c>
      <c r="P21" s="22" t="e">
        <f t="shared" si="8"/>
        <v>#REF!</v>
      </c>
    </row>
    <row r="22" spans="1:16" ht="15.75" customHeight="1">
      <c r="A22" s="13">
        <v>2016</v>
      </c>
      <c r="B22" s="14">
        <f>'Kenai late-run Chinook Data'!D23</f>
        <v>10453</v>
      </c>
      <c r="C22" s="14" t="e">
        <f>'Kenai late-run Chinook Data'!#REF!</f>
        <v>#REF!</v>
      </c>
      <c r="D22" s="14">
        <f>'Kenai late-run Chinook Data'!C23</f>
        <v>14676</v>
      </c>
      <c r="E22" s="15">
        <f>'Kenai late-run Chinook Data'!B23</f>
        <v>25129</v>
      </c>
      <c r="F22" s="16">
        <v>13500</v>
      </c>
      <c r="G22" s="14" t="e">
        <f t="shared" si="0"/>
        <v>#REF!</v>
      </c>
      <c r="H22" s="19" t="e">
        <f t="shared" si="1"/>
        <v>#REF!</v>
      </c>
      <c r="I22" s="20" t="e">
        <f>SUM(G17:G22)/SUM('Table 3-7'!E17:E22)</f>
        <v>#REF!</v>
      </c>
      <c r="J22" s="21">
        <f t="shared" si="2"/>
        <v>40500</v>
      </c>
      <c r="K22" s="15">
        <f t="shared" si="3"/>
        <v>93970</v>
      </c>
      <c r="L22" s="15" t="e">
        <f t="shared" si="4"/>
        <v>#REF!</v>
      </c>
      <c r="M22" s="15" t="e">
        <f t="shared" si="5"/>
        <v>#REF!</v>
      </c>
      <c r="N22" s="22" t="e">
        <f t="shared" si="6"/>
        <v>#REF!</v>
      </c>
      <c r="O22" s="22" t="str">
        <f t="shared" si="7"/>
        <v>No</v>
      </c>
      <c r="P22" s="22" t="e">
        <f t="shared" si="8"/>
        <v>#REF!</v>
      </c>
    </row>
    <row r="23" spans="1:16" ht="15.75" customHeight="1">
      <c r="A23" s="13">
        <v>2017</v>
      </c>
      <c r="B23" s="14">
        <f>'Kenai late-run Chinook Data'!D24</f>
        <v>10647</v>
      </c>
      <c r="C23" s="14" t="e">
        <f>'Kenai late-run Chinook Data'!#REF!</f>
        <v>#REF!</v>
      </c>
      <c r="D23" s="14">
        <f>'Kenai late-run Chinook Data'!C24</f>
        <v>20615</v>
      </c>
      <c r="E23" s="15">
        <f>'Kenai late-run Chinook Data'!B24</f>
        <v>31262</v>
      </c>
      <c r="F23" s="16">
        <v>13500</v>
      </c>
      <c r="G23" s="14" t="e">
        <f t="shared" si="0"/>
        <v>#REF!</v>
      </c>
      <c r="H23" s="19" t="e">
        <f t="shared" si="1"/>
        <v>#REF!</v>
      </c>
      <c r="I23" s="20" t="e">
        <f>SUM(G18:G23)/SUM('Table 3-7'!E18:E23)</f>
        <v>#REF!</v>
      </c>
      <c r="J23" s="21">
        <f t="shared" si="2"/>
        <v>40500</v>
      </c>
      <c r="K23" s="15">
        <f t="shared" si="3"/>
        <v>98854</v>
      </c>
      <c r="L23" s="15" t="e">
        <f t="shared" si="4"/>
        <v>#REF!</v>
      </c>
      <c r="M23" s="15" t="e">
        <f t="shared" si="5"/>
        <v>#REF!</v>
      </c>
      <c r="N23" s="22" t="e">
        <f t="shared" si="6"/>
        <v>#REF!</v>
      </c>
      <c r="O23" s="22" t="str">
        <f t="shared" si="7"/>
        <v>No</v>
      </c>
      <c r="P23" s="22" t="e">
        <f t="shared" si="8"/>
        <v>#REF!</v>
      </c>
    </row>
    <row r="24" spans="1:16" ht="15.75" customHeight="1">
      <c r="A24" s="13">
        <v>2018</v>
      </c>
      <c r="B24" s="14">
        <f>'Kenai late-run Chinook Data'!D25</f>
        <v>1222</v>
      </c>
      <c r="C24" s="14" t="e">
        <f>'Kenai late-run Chinook Data'!#REF!</f>
        <v>#REF!</v>
      </c>
      <c r="D24" s="14">
        <f>'Kenai late-run Chinook Data'!C25</f>
        <v>17289</v>
      </c>
      <c r="E24" s="15">
        <f>'Kenai late-run Chinook Data'!B25</f>
        <v>18511</v>
      </c>
      <c r="F24" s="16">
        <v>13500</v>
      </c>
      <c r="G24" s="14" t="e">
        <f t="shared" si="0"/>
        <v>#REF!</v>
      </c>
      <c r="H24" s="19" t="e">
        <f t="shared" si="1"/>
        <v>#REF!</v>
      </c>
      <c r="I24" s="20" t="e">
        <f>SUM(G19:G24)/SUM('Table 3-7'!E19:E24)</f>
        <v>#REF!</v>
      </c>
      <c r="J24" s="21">
        <f t="shared" si="2"/>
        <v>40500</v>
      </c>
      <c r="K24" s="15">
        <f t="shared" si="3"/>
        <v>93690</v>
      </c>
      <c r="L24" s="15" t="e">
        <f t="shared" si="4"/>
        <v>#REF!</v>
      </c>
      <c r="M24" s="15" t="e">
        <f t="shared" si="5"/>
        <v>#REF!</v>
      </c>
      <c r="N24" s="22" t="e">
        <f t="shared" si="6"/>
        <v>#REF!</v>
      </c>
      <c r="O24" s="22" t="str">
        <f t="shared" si="7"/>
        <v>No</v>
      </c>
      <c r="P24" s="22" t="e">
        <f t="shared" si="8"/>
        <v>#REF!</v>
      </c>
    </row>
    <row r="25" spans="1:16" ht="15.75" customHeight="1">
      <c r="A25" s="13">
        <v>2019</v>
      </c>
      <c r="B25" s="14">
        <f>'Kenai late-run Chinook Data'!D26</f>
        <v>1633</v>
      </c>
      <c r="C25" s="14" t="e">
        <f>'Kenai late-run Chinook Data'!#REF!</f>
        <v>#REF!</v>
      </c>
      <c r="D25" s="14">
        <f>'Kenai late-run Chinook Data'!C26</f>
        <v>11638</v>
      </c>
      <c r="E25" s="15">
        <f>'Kenai late-run Chinook Data'!B26</f>
        <v>13271</v>
      </c>
      <c r="F25" s="16">
        <v>13500</v>
      </c>
      <c r="G25" s="14" t="e">
        <f t="shared" si="0"/>
        <v>#REF!</v>
      </c>
      <c r="H25" s="19" t="e">
        <f t="shared" si="1"/>
        <v>#REF!</v>
      </c>
      <c r="I25" s="20" t="e">
        <f>SUM(G20:G25)/SUM('Table 3-7'!E20:E25)</f>
        <v>#REF!</v>
      </c>
      <c r="J25" s="21">
        <f t="shared" si="2"/>
        <v>40500</v>
      </c>
      <c r="K25" s="15">
        <f t="shared" si="3"/>
        <v>93023</v>
      </c>
      <c r="L25" s="15" t="e">
        <f t="shared" si="4"/>
        <v>#REF!</v>
      </c>
      <c r="M25" s="15" t="e">
        <f t="shared" si="5"/>
        <v>#REF!</v>
      </c>
      <c r="N25" s="22" t="e">
        <f t="shared" si="6"/>
        <v>#REF!</v>
      </c>
      <c r="O25" s="22" t="str">
        <f t="shared" si="7"/>
        <v>No</v>
      </c>
      <c r="P25" s="22" t="e">
        <f t="shared" si="8"/>
        <v>#REF!</v>
      </c>
    </row>
    <row r="26" spans="1:16" ht="15.75" customHeight="1">
      <c r="A26" s="13">
        <v>2020</v>
      </c>
      <c r="B26" s="14">
        <f>'Kenai late-run Chinook Data'!D27</f>
        <v>310</v>
      </c>
      <c r="C26" s="14" t="e">
        <f>'Kenai late-run Chinook Data'!#REF!</f>
        <v>#REF!</v>
      </c>
      <c r="D26" s="14">
        <f>'Kenai late-run Chinook Data'!C27</f>
        <v>11909</v>
      </c>
      <c r="E26" s="15">
        <f>'Kenai late-run Chinook Data'!B27</f>
        <v>12219</v>
      </c>
      <c r="F26" s="16">
        <v>13500</v>
      </c>
      <c r="G26" s="14" t="e">
        <f t="shared" si="0"/>
        <v>#REF!</v>
      </c>
      <c r="H26" s="19" t="e">
        <f t="shared" si="1"/>
        <v>#REF!</v>
      </c>
      <c r="I26" s="20" t="e">
        <f>SUM(G21:G26)/SUM('Table 3-7'!E21:E26)</f>
        <v>#REF!</v>
      </c>
      <c r="J26" s="21">
        <f t="shared" si="2"/>
        <v>40500</v>
      </c>
      <c r="K26" s="15">
        <f t="shared" si="3"/>
        <v>92952</v>
      </c>
      <c r="L26" s="15" t="e">
        <f t="shared" si="4"/>
        <v>#REF!</v>
      </c>
      <c r="M26" s="15" t="e">
        <f t="shared" si="5"/>
        <v>#REF!</v>
      </c>
      <c r="N26" s="22" t="e">
        <f t="shared" si="6"/>
        <v>#REF!</v>
      </c>
      <c r="O26" s="22" t="str">
        <f t="shared" si="7"/>
        <v>No</v>
      </c>
      <c r="P26" s="22" t="e">
        <f t="shared" si="8"/>
        <v>#REF!</v>
      </c>
    </row>
    <row r="27" spans="1:16" ht="15.75" customHeight="1">
      <c r="A27" s="13">
        <v>2021</v>
      </c>
      <c r="B27" s="14">
        <f>'Kenai late-run Chinook Data'!D28</f>
        <v>518</v>
      </c>
      <c r="C27" s="14" t="e">
        <f>'Kenai late-run Chinook Data'!#REF!</f>
        <v>#REF!</v>
      </c>
      <c r="D27" s="14">
        <f>'Kenai late-run Chinook Data'!C28</f>
        <v>12147</v>
      </c>
      <c r="E27" s="15">
        <f>'Kenai late-run Chinook Data'!B28</f>
        <v>12665</v>
      </c>
      <c r="F27" s="16">
        <v>13500</v>
      </c>
      <c r="G27" s="14" t="e">
        <f t="shared" si="0"/>
        <v>#REF!</v>
      </c>
      <c r="H27" s="19" t="e">
        <f t="shared" si="1"/>
        <v>#REF!</v>
      </c>
      <c r="I27" s="20" t="e">
        <f>SUM(G22:G27)/SUM('Table 3-7'!E22:E27)</f>
        <v>#REF!</v>
      </c>
      <c r="J27" s="21">
        <f t="shared" si="2"/>
        <v>40500</v>
      </c>
      <c r="K27" s="15">
        <f t="shared" si="3"/>
        <v>88274</v>
      </c>
      <c r="L27" s="15" t="e">
        <f t="shared" si="4"/>
        <v>#REF!</v>
      </c>
      <c r="M27" s="15" t="e">
        <f t="shared" si="5"/>
        <v>#REF!</v>
      </c>
      <c r="N27" s="22" t="e">
        <f t="shared" si="6"/>
        <v>#REF!</v>
      </c>
      <c r="O27" s="22" t="str">
        <f t="shared" si="7"/>
        <v>No</v>
      </c>
      <c r="P27" s="22" t="e">
        <f t="shared" si="8"/>
        <v>#REF!</v>
      </c>
    </row>
    <row r="28" spans="1:16" ht="15.75" customHeight="1">
      <c r="A28" s="23">
        <v>2022</v>
      </c>
      <c r="B28" s="14">
        <f>'Kenai late-run Chinook Data'!D29</f>
        <v>139</v>
      </c>
      <c r="C28" s="14" t="e">
        <f>'Kenai late-run Chinook Data'!#REF!</f>
        <v>#REF!</v>
      </c>
      <c r="D28" s="14">
        <f>'Kenai late-run Chinook Data'!C29</f>
        <v>13974</v>
      </c>
      <c r="E28" s="15">
        <f>'Kenai late-run Chinook Data'!B29</f>
        <v>14113</v>
      </c>
      <c r="F28" s="16"/>
      <c r="G28" s="14"/>
      <c r="H28" s="19"/>
      <c r="I28" s="20"/>
      <c r="J28" s="21"/>
      <c r="K28" s="15"/>
      <c r="L28" s="15"/>
      <c r="M28" s="15"/>
      <c r="N28" s="22"/>
      <c r="O28" s="22"/>
      <c r="P28" s="22"/>
    </row>
    <row r="29" spans="1:16" ht="15.75" customHeight="1">
      <c r="A29" s="24">
        <v>2023</v>
      </c>
      <c r="B29" s="14">
        <f>'Kenai late-run Chinook Data'!D30</f>
        <v>0</v>
      </c>
      <c r="C29" s="14" t="e">
        <f>'Kenai late-run Chinook Data'!#REF!</f>
        <v>#REF!</v>
      </c>
      <c r="D29" s="14">
        <f>'Kenai late-run Chinook Data'!C30</f>
        <v>14502</v>
      </c>
      <c r="E29" s="15">
        <f>'Kenai late-run Chinook Data'!B30</f>
        <v>0</v>
      </c>
      <c r="F29" s="25"/>
      <c r="G29" s="26"/>
      <c r="H29" s="27"/>
      <c r="I29" s="28"/>
      <c r="J29" s="29"/>
      <c r="K29" s="30"/>
      <c r="L29" s="30"/>
      <c r="M29" s="30"/>
      <c r="N29" s="31"/>
      <c r="O29" s="31"/>
      <c r="P29" s="31"/>
    </row>
    <row r="30" spans="1:16" ht="15.75" customHeight="1">
      <c r="B30" s="16"/>
    </row>
    <row r="31" spans="1:16" ht="15.75" customHeight="1">
      <c r="A31" s="32" t="s">
        <v>20</v>
      </c>
      <c r="B31" s="16"/>
    </row>
    <row r="32" spans="1:16" ht="15.75" customHeight="1">
      <c r="A32" s="32" t="s">
        <v>21</v>
      </c>
    </row>
    <row r="33" spans="1:7" ht="15.75" customHeight="1">
      <c r="A33" s="33" t="s">
        <v>22</v>
      </c>
    </row>
    <row r="34" spans="1:7" ht="15.75" customHeight="1">
      <c r="A34" s="33" t="s">
        <v>23</v>
      </c>
    </row>
    <row r="35" spans="1:7" ht="15.75" customHeight="1"/>
    <row r="36" spans="1:7" ht="15.75" customHeight="1">
      <c r="G36" s="34"/>
    </row>
    <row r="37" spans="1:7" ht="15.75" customHeight="1">
      <c r="G37" s="35"/>
    </row>
    <row r="38" spans="1:7" ht="15.75" customHeight="1">
      <c r="G38" s="35"/>
    </row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A2:P2"/>
    <mergeCell ref="G3:I3"/>
    <mergeCell ref="L3:M3"/>
  </mergeCells>
  <conditionalFormatting sqref="D5:D29">
    <cfRule type="cellIs" dxfId="1" priority="1" operator="lessThan">
      <formula>$F$5</formula>
    </cfRule>
  </conditionalFormatting>
  <conditionalFormatting sqref="N9:P29">
    <cfRule type="cellIs" dxfId="0" priority="2" operator="equal">
      <formula>"Yes"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9"/>
  <sheetViews>
    <sheetView tabSelected="1" workbookViewId="0">
      <pane ySplit="5" topLeftCell="A12" activePane="bottomLeft" state="frozen"/>
      <selection pane="bottomLeft" activeCell="A5" sqref="A3:XFD5"/>
    </sheetView>
  </sheetViews>
  <sheetFormatPr defaultColWidth="14.44140625" defaultRowHeight="15" customHeight="1"/>
  <cols>
    <col min="1" max="1" width="8.6640625" customWidth="1"/>
    <col min="2" max="2" width="9.33203125" customWidth="1"/>
    <col min="3" max="3" width="11.6640625" customWidth="1"/>
    <col min="4" max="4" width="13.44140625" customWidth="1"/>
    <col min="5" max="5" width="15.109375" customWidth="1"/>
    <col min="6" max="6" width="19" customWidth="1"/>
    <col min="7" max="7" width="19.44140625" customWidth="1"/>
    <col min="8" max="23" width="8.6640625" customWidth="1"/>
  </cols>
  <sheetData>
    <row r="1" spans="1:13" ht="14.4">
      <c r="A1" s="36" t="s">
        <v>24</v>
      </c>
    </row>
    <row r="2" spans="1:13" ht="1.5" customHeight="1">
      <c r="A2" s="36"/>
    </row>
    <row r="3" spans="1:13" ht="14.4">
      <c r="A3" s="36"/>
      <c r="M3" s="38"/>
    </row>
    <row r="4" spans="1:13" ht="14.4">
      <c r="A4" s="39"/>
      <c r="B4" s="39"/>
      <c r="C4" s="39"/>
      <c r="D4" s="39"/>
      <c r="F4" s="40" t="s">
        <v>26</v>
      </c>
      <c r="G4" s="41" t="s">
        <v>27</v>
      </c>
      <c r="M4" s="38"/>
    </row>
    <row r="5" spans="1:13" ht="14.4">
      <c r="A5" s="42" t="s">
        <v>0</v>
      </c>
      <c r="B5" s="42" t="s">
        <v>28</v>
      </c>
      <c r="C5" s="42" t="s">
        <v>29</v>
      </c>
      <c r="D5" s="43" t="s">
        <v>30</v>
      </c>
      <c r="F5" s="44" t="s">
        <v>31</v>
      </c>
      <c r="G5" s="45" t="s">
        <v>31</v>
      </c>
      <c r="M5" s="38"/>
    </row>
    <row r="6" spans="1:13" ht="14.4">
      <c r="A6" s="37">
        <v>1999</v>
      </c>
      <c r="B6" s="38">
        <v>45657</v>
      </c>
      <c r="C6" s="38">
        <v>29100</v>
      </c>
      <c r="D6" s="46">
        <f t="shared" ref="D6:D29" si="0">B6-C6</f>
        <v>16557</v>
      </c>
      <c r="F6" s="38">
        <v>575</v>
      </c>
      <c r="G6" s="37">
        <v>231</v>
      </c>
      <c r="M6" s="38"/>
    </row>
    <row r="7" spans="1:13" ht="14.4">
      <c r="A7" s="37">
        <v>2000</v>
      </c>
      <c r="B7" s="38">
        <v>41719</v>
      </c>
      <c r="C7" s="38">
        <v>25502</v>
      </c>
      <c r="D7" s="46">
        <f t="shared" si="0"/>
        <v>16217</v>
      </c>
      <c r="F7" s="38">
        <v>270</v>
      </c>
      <c r="G7" s="37">
        <v>114</v>
      </c>
      <c r="M7" s="38"/>
    </row>
    <row r="8" spans="1:13" ht="14.4">
      <c r="A8" s="37">
        <v>2001</v>
      </c>
      <c r="B8" s="38">
        <v>45754</v>
      </c>
      <c r="C8" s="38">
        <v>29531</v>
      </c>
      <c r="D8" s="46">
        <f t="shared" si="0"/>
        <v>16223</v>
      </c>
      <c r="F8" s="38">
        <v>619</v>
      </c>
      <c r="G8" s="37">
        <v>170</v>
      </c>
      <c r="M8" s="38"/>
    </row>
    <row r="9" spans="1:13" ht="14.4">
      <c r="A9" s="37">
        <v>2002</v>
      </c>
      <c r="B9" s="38">
        <v>55910</v>
      </c>
      <c r="C9" s="38">
        <v>40514</v>
      </c>
      <c r="D9" s="46">
        <f t="shared" si="0"/>
        <v>15396</v>
      </c>
      <c r="F9" s="38">
        <v>415</v>
      </c>
      <c r="G9" s="37">
        <v>132</v>
      </c>
      <c r="M9" s="38"/>
    </row>
    <row r="10" spans="1:13" ht="14.4">
      <c r="A10" s="37">
        <v>2003</v>
      </c>
      <c r="B10" s="38">
        <v>67984</v>
      </c>
      <c r="C10" s="38">
        <v>48461</v>
      </c>
      <c r="D10" s="46">
        <f t="shared" si="0"/>
        <v>19523</v>
      </c>
      <c r="F10" s="38">
        <v>1240</v>
      </c>
      <c r="G10" s="37">
        <v>317</v>
      </c>
      <c r="M10" s="38"/>
    </row>
    <row r="11" spans="1:13" ht="14.4">
      <c r="A11" s="37">
        <v>2004</v>
      </c>
      <c r="B11" s="38">
        <v>91312</v>
      </c>
      <c r="C11" s="38">
        <v>65112</v>
      </c>
      <c r="D11" s="46">
        <f t="shared" si="0"/>
        <v>26200</v>
      </c>
      <c r="F11" s="38">
        <v>1104</v>
      </c>
      <c r="G11" s="37">
        <v>439</v>
      </c>
      <c r="M11" s="38"/>
    </row>
    <row r="12" spans="1:13" ht="14.4">
      <c r="A12" s="37">
        <v>2005</v>
      </c>
      <c r="B12" s="38">
        <v>84189</v>
      </c>
      <c r="C12" s="38">
        <v>55688</v>
      </c>
      <c r="D12" s="46">
        <f t="shared" si="0"/>
        <v>28501</v>
      </c>
      <c r="F12" s="38">
        <v>1958</v>
      </c>
      <c r="G12" s="37">
        <v>744</v>
      </c>
      <c r="M12" s="38"/>
    </row>
    <row r="13" spans="1:13" ht="14.4">
      <c r="A13" s="37">
        <v>2006</v>
      </c>
      <c r="B13" s="38">
        <v>57122</v>
      </c>
      <c r="C13" s="38">
        <v>39305</v>
      </c>
      <c r="D13" s="46">
        <f t="shared" si="0"/>
        <v>17817</v>
      </c>
      <c r="F13" s="38">
        <v>2782</v>
      </c>
      <c r="G13" s="37">
        <v>742</v>
      </c>
      <c r="M13" s="38"/>
    </row>
    <row r="14" spans="1:13" ht="14.4">
      <c r="A14" s="37">
        <v>2007</v>
      </c>
      <c r="B14" s="38">
        <v>44421</v>
      </c>
      <c r="C14" s="38">
        <v>29664</v>
      </c>
      <c r="D14" s="46">
        <f t="shared" si="0"/>
        <v>14757</v>
      </c>
      <c r="F14" s="38">
        <v>912</v>
      </c>
      <c r="G14" s="37">
        <v>260</v>
      </c>
      <c r="M14" s="38"/>
    </row>
    <row r="15" spans="1:13" ht="14.4">
      <c r="A15" s="37">
        <v>2008</v>
      </c>
      <c r="B15" s="38">
        <v>42680</v>
      </c>
      <c r="C15" s="38">
        <v>28094</v>
      </c>
      <c r="D15" s="46">
        <f t="shared" si="0"/>
        <v>14586</v>
      </c>
      <c r="F15" s="38">
        <v>653</v>
      </c>
      <c r="G15" s="37">
        <v>255</v>
      </c>
      <c r="M15" s="38"/>
    </row>
    <row r="16" spans="1:13" ht="14.4">
      <c r="A16" s="37">
        <v>2009</v>
      </c>
      <c r="B16" s="38">
        <v>28044</v>
      </c>
      <c r="C16" s="38">
        <v>18251</v>
      </c>
      <c r="D16" s="46">
        <f t="shared" si="0"/>
        <v>9793</v>
      </c>
      <c r="F16" s="38">
        <v>859</v>
      </c>
      <c r="G16" s="37">
        <v>187</v>
      </c>
      <c r="M16" s="38"/>
    </row>
    <row r="17" spans="1:13" ht="14.4">
      <c r="A17" s="37">
        <v>2010</v>
      </c>
      <c r="B17" s="38">
        <v>22180</v>
      </c>
      <c r="C17" s="38">
        <v>13037</v>
      </c>
      <c r="D17" s="46">
        <f t="shared" si="0"/>
        <v>9143</v>
      </c>
      <c r="F17" s="38">
        <v>538</v>
      </c>
      <c r="G17" s="37">
        <v>170</v>
      </c>
      <c r="M17" s="38"/>
    </row>
    <row r="18" spans="1:13" ht="15.75" customHeight="1">
      <c r="A18" s="37">
        <v>2011</v>
      </c>
      <c r="B18" s="38">
        <v>26381</v>
      </c>
      <c r="C18" s="38">
        <v>15731</v>
      </c>
      <c r="D18" s="46">
        <f t="shared" si="0"/>
        <v>10650</v>
      </c>
      <c r="F18" s="38">
        <v>593</v>
      </c>
      <c r="G18" s="37">
        <v>208</v>
      </c>
      <c r="M18" s="38"/>
    </row>
    <row r="19" spans="1:13" ht="15.75" customHeight="1">
      <c r="A19" s="37">
        <v>2012</v>
      </c>
      <c r="B19" s="38">
        <v>23206</v>
      </c>
      <c r="C19" s="38">
        <v>22453</v>
      </c>
      <c r="D19" s="46">
        <f t="shared" si="0"/>
        <v>753</v>
      </c>
      <c r="F19" s="38">
        <v>218</v>
      </c>
      <c r="G19" s="37">
        <v>89</v>
      </c>
    </row>
    <row r="20" spans="1:13" ht="15.75" customHeight="1">
      <c r="A20" s="37">
        <v>2013</v>
      </c>
      <c r="B20" s="38">
        <v>14382</v>
      </c>
      <c r="C20" s="38">
        <v>12305</v>
      </c>
      <c r="D20" s="46">
        <f t="shared" si="0"/>
        <v>2077</v>
      </c>
      <c r="F20" s="38">
        <v>493</v>
      </c>
      <c r="G20" s="37">
        <v>89</v>
      </c>
    </row>
    <row r="21" spans="1:13" ht="15.75" customHeight="1">
      <c r="A21" s="37">
        <v>2014</v>
      </c>
      <c r="B21" s="38">
        <v>13403</v>
      </c>
      <c r="C21" s="38">
        <v>11980</v>
      </c>
      <c r="D21" s="46">
        <f t="shared" si="0"/>
        <v>1423</v>
      </c>
      <c r="F21" s="38">
        <v>382</v>
      </c>
      <c r="G21" s="37">
        <v>93</v>
      </c>
    </row>
    <row r="22" spans="1:13" ht="15.75" customHeight="1">
      <c r="A22" s="37">
        <v>2015</v>
      </c>
      <c r="B22" s="38">
        <v>22796</v>
      </c>
      <c r="C22" s="38">
        <v>16825</v>
      </c>
      <c r="D22" s="46">
        <f t="shared" si="0"/>
        <v>5971</v>
      </c>
      <c r="F22" s="38">
        <v>556</v>
      </c>
      <c r="G22" s="37">
        <v>143</v>
      </c>
    </row>
    <row r="23" spans="1:13" ht="15.75" customHeight="1">
      <c r="A23" s="37">
        <v>2016</v>
      </c>
      <c r="B23" s="38">
        <v>25129</v>
      </c>
      <c r="C23" s="38">
        <v>14676</v>
      </c>
      <c r="D23" s="46">
        <f t="shared" si="0"/>
        <v>10453</v>
      </c>
      <c r="F23" s="38">
        <v>606</v>
      </c>
      <c r="G23" s="47">
        <v>268</v>
      </c>
    </row>
    <row r="24" spans="1:13" ht="15" customHeight="1">
      <c r="A24" s="37">
        <v>2017</v>
      </c>
      <c r="B24" s="38">
        <v>31262</v>
      </c>
      <c r="C24" s="38">
        <v>20615</v>
      </c>
      <c r="D24" s="46">
        <f t="shared" si="0"/>
        <v>10647</v>
      </c>
      <c r="F24" s="38">
        <v>264</v>
      </c>
      <c r="G24" s="47">
        <v>145</v>
      </c>
    </row>
    <row r="25" spans="1:13" ht="15" customHeight="1">
      <c r="A25" s="47">
        <v>2018</v>
      </c>
      <c r="B25" s="38">
        <v>18511</v>
      </c>
      <c r="C25" s="38">
        <v>17289</v>
      </c>
      <c r="D25" s="46">
        <f t="shared" si="0"/>
        <v>1222</v>
      </c>
      <c r="E25" s="47"/>
      <c r="F25" s="38">
        <v>503</v>
      </c>
      <c r="G25" s="47">
        <v>199</v>
      </c>
    </row>
    <row r="26" spans="1:13" ht="15" customHeight="1">
      <c r="A26" s="47">
        <v>2019</v>
      </c>
      <c r="B26" s="38">
        <v>13271</v>
      </c>
      <c r="C26" s="38">
        <v>11638</v>
      </c>
      <c r="D26" s="46">
        <f t="shared" si="0"/>
        <v>1633</v>
      </c>
      <c r="E26" s="47"/>
      <c r="F26" s="38">
        <v>178</v>
      </c>
      <c r="G26" s="47">
        <v>64</v>
      </c>
    </row>
    <row r="27" spans="1:13" ht="15" customHeight="1">
      <c r="A27" s="47">
        <v>2020</v>
      </c>
      <c r="B27" s="38">
        <v>12219</v>
      </c>
      <c r="C27" s="38">
        <v>11909</v>
      </c>
      <c r="D27" s="46">
        <f t="shared" si="0"/>
        <v>310</v>
      </c>
      <c r="E27" s="47"/>
      <c r="F27" s="38">
        <v>181</v>
      </c>
      <c r="G27" s="47">
        <v>69</v>
      </c>
    </row>
    <row r="28" spans="1:13" ht="15" customHeight="1">
      <c r="A28" s="47">
        <v>2021</v>
      </c>
      <c r="B28" s="38">
        <v>12665</v>
      </c>
      <c r="C28" s="38">
        <v>12147</v>
      </c>
      <c r="D28" s="46">
        <f t="shared" si="0"/>
        <v>518</v>
      </c>
      <c r="E28" s="47"/>
      <c r="F28" s="38">
        <v>217</v>
      </c>
      <c r="G28" s="47">
        <v>61</v>
      </c>
    </row>
    <row r="29" spans="1:13" ht="15" customHeight="1">
      <c r="A29" s="48">
        <v>2022</v>
      </c>
      <c r="B29" s="49">
        <v>14113</v>
      </c>
      <c r="C29" s="49">
        <v>13974</v>
      </c>
      <c r="D29" s="46">
        <f t="shared" si="0"/>
        <v>139</v>
      </c>
      <c r="E29" s="47"/>
      <c r="F29" s="57"/>
      <c r="G29" s="58"/>
    </row>
    <row r="30" spans="1:13" ht="15" customHeight="1">
      <c r="A30" s="50">
        <v>2023</v>
      </c>
      <c r="B30" s="56"/>
      <c r="C30" s="51">
        <v>14502</v>
      </c>
      <c r="D30" s="52"/>
      <c r="E30" s="53"/>
      <c r="F30" s="51">
        <v>108</v>
      </c>
      <c r="G30" s="59"/>
    </row>
    <row r="31" spans="1:13" ht="15.75" customHeight="1">
      <c r="A31" s="38"/>
    </row>
    <row r="32" spans="1:13" ht="58.5" customHeight="1">
      <c r="A32" s="64" t="s">
        <v>32</v>
      </c>
      <c r="B32" s="65"/>
      <c r="C32" s="65"/>
      <c r="D32" s="65"/>
      <c r="F32" s="66" t="s">
        <v>33</v>
      </c>
      <c r="G32" s="65"/>
    </row>
    <row r="33" spans="1:7" ht="48.75" customHeight="1">
      <c r="F33" s="67" t="s">
        <v>34</v>
      </c>
      <c r="G33" s="65"/>
    </row>
    <row r="34" spans="1:7" ht="15.75" customHeight="1">
      <c r="A34" s="38"/>
    </row>
    <row r="35" spans="1:7" ht="15.75" customHeight="1">
      <c r="A35" s="37" t="s">
        <v>35</v>
      </c>
      <c r="E35" s="37" t="s">
        <v>36</v>
      </c>
    </row>
    <row r="36" spans="1:7" ht="15.75" customHeight="1">
      <c r="A36" s="47" t="s">
        <v>37</v>
      </c>
    </row>
    <row r="37" spans="1:7" ht="15.75" customHeight="1">
      <c r="A37" s="37" t="s">
        <v>38</v>
      </c>
    </row>
    <row r="38" spans="1:7" ht="15.75" customHeight="1">
      <c r="A38" s="68" t="s">
        <v>39</v>
      </c>
      <c r="B38" s="65"/>
      <c r="C38" s="65"/>
      <c r="D38" s="65"/>
      <c r="E38" s="65"/>
    </row>
    <row r="39" spans="1:7" ht="15.75" customHeight="1">
      <c r="A39" s="38" t="s">
        <v>40</v>
      </c>
    </row>
    <row r="40" spans="1:7" ht="15.75" customHeight="1"/>
    <row r="41" spans="1:7" ht="15.75" customHeight="1">
      <c r="A41" s="38"/>
    </row>
    <row r="42" spans="1:7" ht="15.75" customHeight="1">
      <c r="A42" s="38"/>
    </row>
    <row r="43" spans="1:7" ht="15.75" customHeight="1"/>
    <row r="44" spans="1:7" ht="15.75" customHeight="1">
      <c r="A44" s="38"/>
    </row>
    <row r="45" spans="1:7" ht="15.75" customHeight="1"/>
    <row r="46" spans="1:7" ht="15.75" customHeight="1">
      <c r="A46" s="38"/>
    </row>
    <row r="47" spans="1:7" ht="15.75" customHeight="1">
      <c r="A47" s="38"/>
    </row>
    <row r="48" spans="1:7" ht="15.75" customHeight="1"/>
    <row r="49" spans="1:1" ht="15.75" customHeight="1">
      <c r="A49" s="38"/>
    </row>
    <row r="50" spans="1:1" ht="15.75" customHeight="1">
      <c r="A50" s="38"/>
    </row>
    <row r="51" spans="1:1" ht="15.75" customHeight="1"/>
    <row r="52" spans="1:1" ht="15.75" customHeight="1">
      <c r="A52" s="38"/>
    </row>
    <row r="53" spans="1:1" ht="15.75" customHeight="1"/>
    <row r="54" spans="1:1" ht="15.75" customHeight="1">
      <c r="A54" s="38"/>
    </row>
    <row r="55" spans="1:1" ht="15.75" customHeight="1">
      <c r="A55" s="38"/>
    </row>
    <row r="56" spans="1:1" ht="15.75" customHeight="1"/>
    <row r="57" spans="1:1" ht="15.75" customHeight="1">
      <c r="A57" s="38"/>
    </row>
    <row r="58" spans="1:1" ht="15.75" customHeight="1">
      <c r="A58" s="38"/>
    </row>
    <row r="59" spans="1:1" ht="15.75" customHeight="1"/>
    <row r="60" spans="1:1" ht="15.75" customHeight="1">
      <c r="A60" s="38"/>
    </row>
    <row r="61" spans="1:1" ht="15.75" customHeight="1"/>
    <row r="62" spans="1:1" ht="15.75" customHeight="1">
      <c r="A62" s="38"/>
    </row>
    <row r="63" spans="1:1" ht="15.75" customHeight="1">
      <c r="A63" s="38"/>
    </row>
    <row r="64" spans="1:1" ht="15.75" customHeight="1"/>
    <row r="65" spans="1:1" ht="15.75" customHeight="1">
      <c r="A65" s="38"/>
    </row>
    <row r="66" spans="1:1" ht="15.75" customHeight="1">
      <c r="A66" s="38"/>
    </row>
    <row r="67" spans="1:1" ht="15.75" customHeight="1"/>
    <row r="68" spans="1:1" ht="15.75" customHeight="1">
      <c r="A68" s="38"/>
    </row>
    <row r="69" spans="1:1" ht="15.75" customHeight="1"/>
    <row r="70" spans="1:1" ht="15.75" customHeight="1">
      <c r="A70" s="38"/>
    </row>
    <row r="71" spans="1:1" ht="15.75" customHeight="1">
      <c r="A71" s="38"/>
    </row>
    <row r="72" spans="1:1" ht="15.75" customHeight="1"/>
    <row r="73" spans="1:1" ht="15.75" customHeight="1">
      <c r="A73" s="38"/>
    </row>
    <row r="74" spans="1:1" ht="15.75" customHeight="1">
      <c r="A74" s="38"/>
    </row>
    <row r="75" spans="1:1" ht="15.75" customHeight="1"/>
    <row r="76" spans="1:1" ht="15.75" customHeight="1">
      <c r="A76" s="38"/>
    </row>
    <row r="77" spans="1:1" ht="15.75" customHeight="1"/>
    <row r="78" spans="1:1" ht="15.75" customHeight="1">
      <c r="A78" s="38"/>
    </row>
    <row r="79" spans="1:1" ht="15.75" customHeight="1">
      <c r="A79" s="38"/>
    </row>
    <row r="80" spans="1:1" ht="15.75" customHeight="1"/>
    <row r="81" spans="1:1" ht="15.75" customHeight="1">
      <c r="A81" s="38"/>
    </row>
    <row r="82" spans="1:1" ht="15.75" customHeight="1">
      <c r="A82" s="38"/>
    </row>
    <row r="83" spans="1:1" ht="15.75" customHeight="1"/>
    <row r="84" spans="1:1" ht="15.75" customHeight="1">
      <c r="A84" s="38"/>
    </row>
    <row r="85" spans="1:1" ht="15.75" customHeight="1"/>
    <row r="86" spans="1:1" ht="15.75" customHeight="1">
      <c r="A86" s="38"/>
    </row>
    <row r="87" spans="1:1" ht="15.75" customHeight="1">
      <c r="A87" s="38"/>
    </row>
    <row r="88" spans="1:1" ht="15.75" customHeight="1"/>
    <row r="89" spans="1:1" ht="15.75" customHeight="1">
      <c r="A89" s="38"/>
    </row>
    <row r="90" spans="1:1" ht="15.75" customHeight="1">
      <c r="A90" s="38"/>
    </row>
    <row r="91" spans="1:1" ht="15.75" customHeight="1"/>
    <row r="92" spans="1:1" ht="15.75" customHeight="1">
      <c r="A92" s="38"/>
    </row>
    <row r="93" spans="1:1" ht="15.75" customHeight="1"/>
    <row r="94" spans="1:1" ht="15.75" customHeight="1">
      <c r="A94" s="38"/>
    </row>
    <row r="95" spans="1:1" ht="15.75" customHeight="1">
      <c r="A95" s="38"/>
    </row>
    <row r="96" spans="1:1" ht="15.75" customHeight="1"/>
    <row r="97" spans="1:1" ht="15.75" customHeight="1">
      <c r="A97" s="38"/>
    </row>
    <row r="98" spans="1:1" ht="15.75" customHeight="1">
      <c r="A98" s="38"/>
    </row>
    <row r="99" spans="1:1" ht="15.75" customHeight="1"/>
    <row r="100" spans="1:1" ht="15.75" customHeight="1">
      <c r="A100" s="38"/>
    </row>
    <row r="101" spans="1:1" ht="15.75" customHeight="1"/>
    <row r="102" spans="1:1" ht="15.75" customHeight="1">
      <c r="A102" s="38"/>
    </row>
    <row r="103" spans="1:1" ht="15.75" customHeight="1">
      <c r="A103" s="38"/>
    </row>
    <row r="104" spans="1:1" ht="15.75" customHeight="1"/>
    <row r="105" spans="1:1" ht="15.75" customHeight="1">
      <c r="A105" s="38"/>
    </row>
    <row r="106" spans="1:1" ht="15.75" customHeight="1">
      <c r="A106" s="38"/>
    </row>
    <row r="107" spans="1:1" ht="15.75" customHeight="1"/>
    <row r="108" spans="1:1" ht="15.75" customHeight="1">
      <c r="A108" s="38"/>
    </row>
    <row r="109" spans="1:1" ht="15.75" customHeight="1"/>
    <row r="110" spans="1:1" ht="15.75" customHeight="1">
      <c r="A110" s="38"/>
    </row>
    <row r="111" spans="1:1" ht="15.75" customHeight="1">
      <c r="A111" s="38"/>
    </row>
    <row r="112" spans="1:1" ht="15.75" customHeight="1"/>
    <row r="113" spans="1:1" ht="15.75" customHeight="1">
      <c r="A113" s="38"/>
    </row>
    <row r="114" spans="1:1" ht="15.75" customHeight="1">
      <c r="A114" s="38"/>
    </row>
    <row r="115" spans="1:1" ht="15.75" customHeight="1"/>
    <row r="116" spans="1:1" ht="15.75" customHeight="1">
      <c r="A116" s="38"/>
    </row>
    <row r="117" spans="1:1" ht="15.75" customHeight="1"/>
    <row r="118" spans="1:1" ht="15.75" customHeight="1">
      <c r="A118" s="38"/>
    </row>
    <row r="119" spans="1:1" ht="15.75" customHeight="1">
      <c r="A119" s="38"/>
    </row>
    <row r="120" spans="1:1" ht="15.75" customHeight="1"/>
    <row r="121" spans="1:1" ht="15.75" customHeight="1">
      <c r="A121" s="38"/>
    </row>
    <row r="122" spans="1:1" ht="15.75" customHeight="1">
      <c r="A122" s="38"/>
    </row>
    <row r="123" spans="1:1" ht="15.75" customHeight="1">
      <c r="A123" s="38"/>
    </row>
    <row r="124" spans="1:1" ht="15.75" customHeight="1"/>
    <row r="125" spans="1:1" ht="15.75" customHeight="1">
      <c r="A125" s="38"/>
    </row>
    <row r="126" spans="1:1" ht="15.75" customHeight="1">
      <c r="A126" s="38"/>
    </row>
    <row r="127" spans="1:1" ht="15.75" customHeight="1">
      <c r="A127" s="38"/>
    </row>
    <row r="128" spans="1:1" ht="15.75" customHeight="1"/>
    <row r="129" spans="1:1" ht="15.75" customHeight="1">
      <c r="A129" s="38"/>
    </row>
    <row r="130" spans="1:1" ht="15.75" customHeight="1">
      <c r="A130" s="38"/>
    </row>
    <row r="131" spans="1:1" ht="15.75" customHeight="1">
      <c r="A131" s="38"/>
    </row>
    <row r="132" spans="1:1" ht="15.75" customHeight="1"/>
    <row r="133" spans="1:1" ht="15.75" customHeight="1">
      <c r="A133" s="38"/>
    </row>
    <row r="134" spans="1:1" ht="15.75" customHeight="1">
      <c r="A134" s="38"/>
    </row>
    <row r="135" spans="1:1" ht="15.75" customHeight="1">
      <c r="A135" s="38"/>
    </row>
    <row r="136" spans="1:1" ht="15.75" customHeight="1"/>
    <row r="137" spans="1:1" ht="15.75" customHeight="1">
      <c r="A137" s="38"/>
    </row>
    <row r="138" spans="1:1" ht="15.75" customHeight="1">
      <c r="A138" s="38"/>
    </row>
    <row r="139" spans="1:1" ht="15.75" customHeight="1">
      <c r="A139" s="38"/>
    </row>
    <row r="140" spans="1:1" ht="15.75" customHeight="1"/>
    <row r="141" spans="1:1" ht="15.75" customHeight="1">
      <c r="A141" s="38"/>
    </row>
    <row r="142" spans="1:1" ht="15.75" customHeight="1">
      <c r="A142" s="38"/>
    </row>
    <row r="143" spans="1:1" ht="15.75" customHeight="1">
      <c r="A143" s="38"/>
    </row>
    <row r="144" spans="1:1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A32:D32"/>
    <mergeCell ref="F32:G32"/>
    <mergeCell ref="F33:G33"/>
    <mergeCell ref="A38:E38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44140625" defaultRowHeight="15" customHeight="1"/>
  <cols>
    <col min="1" max="1" width="14.109375" customWidth="1"/>
    <col min="2" max="2" width="8.6640625" customWidth="1"/>
    <col min="3" max="3" width="9.88671875" customWidth="1"/>
    <col min="4" max="26" width="8.6640625" customWidth="1"/>
  </cols>
  <sheetData>
    <row r="1" spans="1:13" ht="14.4">
      <c r="A1" s="37" t="s">
        <v>41</v>
      </c>
      <c r="C1" s="54"/>
    </row>
    <row r="2" spans="1:13" ht="14.4">
      <c r="C2" s="54"/>
    </row>
    <row r="3" spans="1:13" ht="14.4">
      <c r="A3" s="37" t="s">
        <v>42</v>
      </c>
      <c r="B3" s="37" t="s">
        <v>25</v>
      </c>
      <c r="C3" s="54" t="s">
        <v>43</v>
      </c>
      <c r="D3" s="37" t="s">
        <v>44</v>
      </c>
      <c r="E3" s="37" t="s">
        <v>45</v>
      </c>
      <c r="H3" s="37" t="s">
        <v>46</v>
      </c>
      <c r="I3" s="37" t="s">
        <v>47</v>
      </c>
      <c r="J3" s="69" t="s">
        <v>48</v>
      </c>
      <c r="K3" s="65"/>
      <c r="M3" s="37" t="s">
        <v>49</v>
      </c>
    </row>
    <row r="4" spans="1:13" ht="14.4">
      <c r="A4" s="37">
        <v>1999</v>
      </c>
      <c r="B4" s="38">
        <v>17800</v>
      </c>
      <c r="C4" s="55">
        <f t="shared" ref="C4:C6" si="0">B4+(D4-B4)/2</f>
        <v>26750</v>
      </c>
      <c r="D4" s="38">
        <v>35700</v>
      </c>
      <c r="E4" s="37" t="s">
        <v>50</v>
      </c>
      <c r="F4" s="37" t="s">
        <v>51</v>
      </c>
    </row>
    <row r="5" spans="1:13" ht="14.4">
      <c r="A5" s="37">
        <v>2013</v>
      </c>
      <c r="B5" s="38">
        <v>15000</v>
      </c>
      <c r="C5" s="55">
        <f t="shared" si="0"/>
        <v>22500</v>
      </c>
      <c r="D5" s="38">
        <v>30000</v>
      </c>
      <c r="E5" s="37" t="s">
        <v>52</v>
      </c>
      <c r="F5" s="37" t="s">
        <v>51</v>
      </c>
      <c r="H5" s="38">
        <v>20260</v>
      </c>
      <c r="I5" s="37">
        <v>0.24</v>
      </c>
      <c r="J5" s="38">
        <v>15140</v>
      </c>
      <c r="K5" s="38">
        <v>32590</v>
      </c>
      <c r="M5" s="37" t="s">
        <v>53</v>
      </c>
    </row>
    <row r="6" spans="1:13" ht="14.4">
      <c r="A6" s="37">
        <v>2017</v>
      </c>
      <c r="B6" s="38">
        <v>13500</v>
      </c>
      <c r="C6" s="55">
        <f t="shared" si="0"/>
        <v>20250</v>
      </c>
      <c r="D6" s="38">
        <v>27000</v>
      </c>
      <c r="E6" s="37" t="s">
        <v>52</v>
      </c>
      <c r="F6" s="37" t="s">
        <v>54</v>
      </c>
      <c r="H6" s="38">
        <v>18477</v>
      </c>
      <c r="I6" s="37">
        <v>0.31</v>
      </c>
      <c r="J6" s="38">
        <v>11731</v>
      </c>
      <c r="K6" s="38">
        <v>31832</v>
      </c>
      <c r="M6" s="37" t="s">
        <v>55</v>
      </c>
    </row>
    <row r="7" spans="1:13" ht="14.4">
      <c r="C7" s="54"/>
    </row>
    <row r="8" spans="1:13" ht="14.4">
      <c r="C8" s="54"/>
    </row>
    <row r="9" spans="1:13" ht="14.4">
      <c r="C9" s="5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3:3" ht="15.75" customHeight="1"/>
    <row r="50" spans="3:3" ht="15.75" customHeight="1"/>
    <row r="51" spans="3:3" ht="15.75" customHeight="1"/>
    <row r="52" spans="3:3" ht="15.75" customHeight="1"/>
    <row r="53" spans="3:3" ht="15.75" customHeight="1"/>
    <row r="54" spans="3:3" ht="15.75" customHeight="1"/>
    <row r="55" spans="3:3" ht="15.75" customHeight="1"/>
    <row r="56" spans="3:3" ht="15.75" customHeight="1"/>
    <row r="57" spans="3:3" ht="15.75" customHeight="1"/>
    <row r="58" spans="3:3" ht="15.75" customHeight="1"/>
    <row r="59" spans="3:3" ht="15.75" customHeight="1"/>
    <row r="60" spans="3:3" ht="15.75" customHeight="1"/>
    <row r="61" spans="3:3" ht="15.75" customHeight="1"/>
    <row r="62" spans="3:3" ht="15.75" customHeight="1"/>
    <row r="63" spans="3:3" ht="15.75" customHeight="1"/>
    <row r="64" spans="3:3" ht="15.75" customHeight="1">
      <c r="C64" s="54"/>
    </row>
    <row r="65" spans="2:3" ht="15.75" customHeight="1">
      <c r="C65" s="54"/>
    </row>
    <row r="66" spans="2:3" ht="15.75" customHeight="1">
      <c r="C66" s="54"/>
    </row>
    <row r="67" spans="2:3" ht="15.75" customHeight="1">
      <c r="C67" s="54"/>
    </row>
    <row r="68" spans="2:3" ht="15.75" customHeight="1">
      <c r="C68" s="54"/>
    </row>
    <row r="69" spans="2:3" ht="15.75" customHeight="1">
      <c r="C69" s="54"/>
    </row>
    <row r="70" spans="2:3" ht="15.75" customHeight="1">
      <c r="C70" s="54"/>
    </row>
    <row r="71" spans="2:3" ht="15.75" customHeight="1">
      <c r="C71" s="54"/>
    </row>
    <row r="72" spans="2:3" ht="15.75" customHeight="1">
      <c r="C72" s="54"/>
    </row>
    <row r="73" spans="2:3" ht="15.75" customHeight="1">
      <c r="C73" s="54"/>
    </row>
    <row r="74" spans="2:3" ht="15.75" customHeight="1">
      <c r="C74" s="54"/>
    </row>
    <row r="75" spans="2:3" ht="15.75" customHeight="1">
      <c r="C75" s="54"/>
    </row>
    <row r="76" spans="2:3" ht="15.75" customHeight="1">
      <c r="B76" s="37" t="s">
        <v>56</v>
      </c>
      <c r="C76" s="54"/>
    </row>
    <row r="77" spans="2:3" ht="15.75" customHeight="1">
      <c r="B77" s="37" t="s">
        <v>57</v>
      </c>
      <c r="C77" s="54"/>
    </row>
    <row r="78" spans="2:3" ht="15.75" customHeight="1">
      <c r="B78" s="37" t="s">
        <v>58</v>
      </c>
      <c r="C78" s="54"/>
    </row>
    <row r="79" spans="2:3" ht="15.75" customHeight="1">
      <c r="C79" s="54"/>
    </row>
    <row r="80" spans="2:3" ht="15.75" customHeight="1">
      <c r="C80" s="54"/>
    </row>
    <row r="81" spans="3:3" ht="15.75" customHeight="1">
      <c r="C81" s="54"/>
    </row>
    <row r="82" spans="3:3" ht="15.75" customHeight="1">
      <c r="C82" s="54"/>
    </row>
    <row r="83" spans="3:3" ht="15.75" customHeight="1">
      <c r="C83" s="54"/>
    </row>
    <row r="84" spans="3:3" ht="15.75" customHeight="1">
      <c r="C84" s="54"/>
    </row>
    <row r="85" spans="3:3" ht="15.75" customHeight="1">
      <c r="C85" s="54"/>
    </row>
    <row r="86" spans="3:3" ht="15.75" customHeight="1">
      <c r="C86" s="54"/>
    </row>
    <row r="87" spans="3:3" ht="15.75" customHeight="1">
      <c r="C87" s="54"/>
    </row>
    <row r="88" spans="3:3" ht="15.75" customHeight="1">
      <c r="C88" s="54"/>
    </row>
    <row r="89" spans="3:3" ht="15.75" customHeight="1">
      <c r="C89" s="54"/>
    </row>
    <row r="90" spans="3:3" ht="15.75" customHeight="1">
      <c r="C90" s="54"/>
    </row>
    <row r="91" spans="3:3" ht="15.75" customHeight="1">
      <c r="C91" s="54"/>
    </row>
    <row r="92" spans="3:3" ht="15.75" customHeight="1">
      <c r="C92" s="54"/>
    </row>
    <row r="93" spans="3:3" ht="15.75" customHeight="1">
      <c r="C93" s="54"/>
    </row>
    <row r="94" spans="3:3" ht="15.75" customHeight="1">
      <c r="C94" s="54"/>
    </row>
    <row r="95" spans="3:3" ht="15.75" customHeight="1">
      <c r="C95" s="54"/>
    </row>
    <row r="96" spans="3:3" ht="15.75" customHeight="1">
      <c r="C96" s="54"/>
    </row>
    <row r="97" spans="3:3" ht="15.75" customHeight="1">
      <c r="C97" s="54"/>
    </row>
    <row r="98" spans="3:3" ht="15.75" customHeight="1">
      <c r="C98" s="54"/>
    </row>
    <row r="99" spans="3:3" ht="15.75" customHeight="1">
      <c r="C99" s="54"/>
    </row>
    <row r="100" spans="3:3" ht="15.75" customHeight="1">
      <c r="C100" s="54"/>
    </row>
    <row r="101" spans="3:3" ht="15.75" customHeight="1">
      <c r="C101" s="54"/>
    </row>
    <row r="102" spans="3:3" ht="15.75" customHeight="1">
      <c r="C102" s="54"/>
    </row>
    <row r="103" spans="3:3" ht="15.75" customHeight="1">
      <c r="C103" s="54"/>
    </row>
    <row r="104" spans="3:3" ht="15.75" customHeight="1">
      <c r="C104" s="54"/>
    </row>
    <row r="105" spans="3:3" ht="15.75" customHeight="1">
      <c r="C105" s="54"/>
    </row>
    <row r="106" spans="3:3" ht="15.75" customHeight="1">
      <c r="C106" s="54"/>
    </row>
    <row r="107" spans="3:3" ht="15.75" customHeight="1">
      <c r="C107" s="54"/>
    </row>
    <row r="108" spans="3:3" ht="15.75" customHeight="1">
      <c r="C108" s="54"/>
    </row>
    <row r="109" spans="3:3" ht="15.75" customHeight="1">
      <c r="C109" s="54"/>
    </row>
    <row r="110" spans="3:3" ht="15.75" customHeight="1">
      <c r="C110" s="54"/>
    </row>
    <row r="111" spans="3:3" ht="15.75" customHeight="1">
      <c r="C111" s="54"/>
    </row>
    <row r="112" spans="3:3" ht="15.75" customHeight="1">
      <c r="C112" s="54"/>
    </row>
    <row r="113" spans="3:3" ht="15.75" customHeight="1">
      <c r="C113" s="54"/>
    </row>
    <row r="114" spans="3:3" ht="15.75" customHeight="1">
      <c r="C114" s="54"/>
    </row>
    <row r="115" spans="3:3" ht="15.75" customHeight="1">
      <c r="C115" s="54"/>
    </row>
    <row r="116" spans="3:3" ht="15.75" customHeight="1">
      <c r="C116" s="54"/>
    </row>
    <row r="117" spans="3:3" ht="15.75" customHeight="1">
      <c r="C117" s="54"/>
    </row>
    <row r="118" spans="3:3" ht="15.75" customHeight="1">
      <c r="C118" s="54"/>
    </row>
    <row r="119" spans="3:3" ht="15.75" customHeight="1">
      <c r="C119" s="54"/>
    </row>
    <row r="120" spans="3:3" ht="15.75" customHeight="1">
      <c r="C120" s="54"/>
    </row>
    <row r="121" spans="3:3" ht="15.75" customHeight="1">
      <c r="C121" s="54"/>
    </row>
    <row r="122" spans="3:3" ht="15.75" customHeight="1">
      <c r="C122" s="54"/>
    </row>
    <row r="123" spans="3:3" ht="15.75" customHeight="1">
      <c r="C123" s="54"/>
    </row>
    <row r="124" spans="3:3" ht="15.75" customHeight="1">
      <c r="C124" s="54"/>
    </row>
    <row r="125" spans="3:3" ht="15.75" customHeight="1">
      <c r="C125" s="54"/>
    </row>
    <row r="126" spans="3:3" ht="15.75" customHeight="1">
      <c r="C126" s="54"/>
    </row>
    <row r="127" spans="3:3" ht="15.75" customHeight="1">
      <c r="C127" s="54"/>
    </row>
    <row r="128" spans="3:3" ht="15.75" customHeight="1">
      <c r="C128" s="54"/>
    </row>
    <row r="129" spans="3:3" ht="15.75" customHeight="1">
      <c r="C129" s="54"/>
    </row>
    <row r="130" spans="3:3" ht="15.75" customHeight="1">
      <c r="C130" s="54"/>
    </row>
    <row r="131" spans="3:3" ht="15.75" customHeight="1">
      <c r="C131" s="54"/>
    </row>
    <row r="132" spans="3:3" ht="15.75" customHeight="1">
      <c r="C132" s="54"/>
    </row>
    <row r="133" spans="3:3" ht="15.75" customHeight="1">
      <c r="C133" s="54"/>
    </row>
    <row r="134" spans="3:3" ht="15.75" customHeight="1">
      <c r="C134" s="54"/>
    </row>
    <row r="135" spans="3:3" ht="15.75" customHeight="1">
      <c r="C135" s="54"/>
    </row>
    <row r="136" spans="3:3" ht="15.75" customHeight="1">
      <c r="C136" s="54"/>
    </row>
    <row r="137" spans="3:3" ht="15.75" customHeight="1">
      <c r="C137" s="54"/>
    </row>
    <row r="138" spans="3:3" ht="15.75" customHeight="1">
      <c r="C138" s="54"/>
    </row>
    <row r="139" spans="3:3" ht="15.75" customHeight="1">
      <c r="C139" s="54"/>
    </row>
    <row r="140" spans="3:3" ht="15.75" customHeight="1">
      <c r="C140" s="54"/>
    </row>
    <row r="141" spans="3:3" ht="15.75" customHeight="1">
      <c r="C141" s="54"/>
    </row>
    <row r="142" spans="3:3" ht="15.75" customHeight="1">
      <c r="C142" s="54"/>
    </row>
    <row r="143" spans="3:3" ht="15.75" customHeight="1">
      <c r="C143" s="54"/>
    </row>
    <row r="144" spans="3:3" ht="15.75" customHeight="1">
      <c r="C144" s="54"/>
    </row>
    <row r="145" spans="3:3" ht="15.75" customHeight="1">
      <c r="C145" s="54"/>
    </row>
    <row r="146" spans="3:3" ht="15.75" customHeight="1">
      <c r="C146" s="54"/>
    </row>
    <row r="147" spans="3:3" ht="15.75" customHeight="1">
      <c r="C147" s="54"/>
    </row>
    <row r="148" spans="3:3" ht="15.75" customHeight="1">
      <c r="C148" s="54"/>
    </row>
    <row r="149" spans="3:3" ht="15.75" customHeight="1">
      <c r="C149" s="54"/>
    </row>
    <row r="150" spans="3:3" ht="15.75" customHeight="1">
      <c r="C150" s="54"/>
    </row>
    <row r="151" spans="3:3" ht="15.75" customHeight="1">
      <c r="C151" s="54"/>
    </row>
    <row r="152" spans="3:3" ht="15.75" customHeight="1">
      <c r="C152" s="54"/>
    </row>
    <row r="153" spans="3:3" ht="15.75" customHeight="1">
      <c r="C153" s="54"/>
    </row>
    <row r="154" spans="3:3" ht="15.75" customHeight="1">
      <c r="C154" s="54"/>
    </row>
    <row r="155" spans="3:3" ht="15.75" customHeight="1">
      <c r="C155" s="54"/>
    </row>
    <row r="156" spans="3:3" ht="15.75" customHeight="1">
      <c r="C156" s="54"/>
    </row>
    <row r="157" spans="3:3" ht="15.75" customHeight="1">
      <c r="C157" s="54"/>
    </row>
    <row r="158" spans="3:3" ht="15.75" customHeight="1">
      <c r="C158" s="54"/>
    </row>
    <row r="159" spans="3:3" ht="15.75" customHeight="1">
      <c r="C159" s="54"/>
    </row>
    <row r="160" spans="3:3" ht="15.75" customHeight="1">
      <c r="C160" s="54"/>
    </row>
    <row r="161" spans="3:3" ht="15.75" customHeight="1">
      <c r="C161" s="54"/>
    </row>
    <row r="162" spans="3:3" ht="15.75" customHeight="1">
      <c r="C162" s="54"/>
    </row>
    <row r="163" spans="3:3" ht="15.75" customHeight="1">
      <c r="C163" s="54"/>
    </row>
    <row r="164" spans="3:3" ht="15.75" customHeight="1">
      <c r="C164" s="54"/>
    </row>
    <row r="165" spans="3:3" ht="15.75" customHeight="1">
      <c r="C165" s="54"/>
    </row>
    <row r="166" spans="3:3" ht="15.75" customHeight="1">
      <c r="C166" s="54"/>
    </row>
    <row r="167" spans="3:3" ht="15.75" customHeight="1">
      <c r="C167" s="54"/>
    </row>
    <row r="168" spans="3:3" ht="15.75" customHeight="1">
      <c r="C168" s="54"/>
    </row>
    <row r="169" spans="3:3" ht="15.75" customHeight="1">
      <c r="C169" s="54"/>
    </row>
    <row r="170" spans="3:3" ht="15.75" customHeight="1">
      <c r="C170" s="54"/>
    </row>
    <row r="171" spans="3:3" ht="15.75" customHeight="1">
      <c r="C171" s="54"/>
    </row>
    <row r="172" spans="3:3" ht="15.75" customHeight="1">
      <c r="C172" s="54"/>
    </row>
    <row r="173" spans="3:3" ht="15.75" customHeight="1">
      <c r="C173" s="54"/>
    </row>
    <row r="174" spans="3:3" ht="15.75" customHeight="1">
      <c r="C174" s="54"/>
    </row>
    <row r="175" spans="3:3" ht="15.75" customHeight="1">
      <c r="C175" s="54"/>
    </row>
    <row r="176" spans="3:3" ht="15.75" customHeight="1">
      <c r="C176" s="54"/>
    </row>
    <row r="177" spans="3:3" ht="15.75" customHeight="1">
      <c r="C177" s="54"/>
    </row>
    <row r="178" spans="3:3" ht="15.75" customHeight="1">
      <c r="C178" s="54"/>
    </row>
    <row r="179" spans="3:3" ht="15.75" customHeight="1">
      <c r="C179" s="54"/>
    </row>
    <row r="180" spans="3:3" ht="15.75" customHeight="1">
      <c r="C180" s="54"/>
    </row>
    <row r="181" spans="3:3" ht="15.75" customHeight="1">
      <c r="C181" s="54"/>
    </row>
    <row r="182" spans="3:3" ht="15.75" customHeight="1">
      <c r="C182" s="54"/>
    </row>
    <row r="183" spans="3:3" ht="15.75" customHeight="1">
      <c r="C183" s="54"/>
    </row>
    <row r="184" spans="3:3" ht="15.75" customHeight="1">
      <c r="C184" s="54"/>
    </row>
    <row r="185" spans="3:3" ht="15.75" customHeight="1">
      <c r="C185" s="54"/>
    </row>
    <row r="186" spans="3:3" ht="15.75" customHeight="1">
      <c r="C186" s="54"/>
    </row>
    <row r="187" spans="3:3" ht="15.75" customHeight="1">
      <c r="C187" s="54"/>
    </row>
    <row r="188" spans="3:3" ht="15.75" customHeight="1">
      <c r="C188" s="54"/>
    </row>
    <row r="189" spans="3:3" ht="15.75" customHeight="1">
      <c r="C189" s="54"/>
    </row>
    <row r="190" spans="3:3" ht="15.75" customHeight="1">
      <c r="C190" s="54"/>
    </row>
    <row r="191" spans="3:3" ht="15.75" customHeight="1">
      <c r="C191" s="54"/>
    </row>
    <row r="192" spans="3:3" ht="15.75" customHeight="1">
      <c r="C192" s="54"/>
    </row>
    <row r="193" spans="3:3" ht="15.75" customHeight="1">
      <c r="C193" s="54"/>
    </row>
    <row r="194" spans="3:3" ht="15.75" customHeight="1">
      <c r="C194" s="54"/>
    </row>
    <row r="195" spans="3:3" ht="15.75" customHeight="1">
      <c r="C195" s="54"/>
    </row>
    <row r="196" spans="3:3" ht="15.75" customHeight="1">
      <c r="C196" s="54"/>
    </row>
    <row r="197" spans="3:3" ht="15.75" customHeight="1">
      <c r="C197" s="54"/>
    </row>
    <row r="198" spans="3:3" ht="15.75" customHeight="1">
      <c r="C198" s="54"/>
    </row>
    <row r="199" spans="3:3" ht="15.75" customHeight="1">
      <c r="C199" s="54"/>
    </row>
    <row r="200" spans="3:3" ht="15.75" customHeight="1">
      <c r="C200" s="54"/>
    </row>
    <row r="201" spans="3:3" ht="15.75" customHeight="1">
      <c r="C201" s="54"/>
    </row>
    <row r="202" spans="3:3" ht="15.75" customHeight="1">
      <c r="C202" s="54"/>
    </row>
    <row r="203" spans="3:3" ht="15.75" customHeight="1">
      <c r="C203" s="54"/>
    </row>
    <row r="204" spans="3:3" ht="15.75" customHeight="1">
      <c r="C204" s="54"/>
    </row>
    <row r="205" spans="3:3" ht="15.75" customHeight="1">
      <c r="C205" s="54"/>
    </row>
    <row r="206" spans="3:3" ht="15.75" customHeight="1">
      <c r="C206" s="54"/>
    </row>
    <row r="207" spans="3:3" ht="15.75" customHeight="1">
      <c r="C207" s="54"/>
    </row>
    <row r="208" spans="3:3" ht="15.75" customHeight="1">
      <c r="C208" s="54"/>
    </row>
    <row r="209" spans="3:3" ht="15.75" customHeight="1">
      <c r="C209" s="54"/>
    </row>
    <row r="210" spans="3:3" ht="15.75" customHeight="1">
      <c r="C210" s="54"/>
    </row>
    <row r="211" spans="3:3" ht="15.75" customHeight="1">
      <c r="C211" s="54"/>
    </row>
    <row r="212" spans="3:3" ht="15.75" customHeight="1">
      <c r="C212" s="54"/>
    </row>
    <row r="213" spans="3:3" ht="15.75" customHeight="1">
      <c r="C213" s="54"/>
    </row>
    <row r="214" spans="3:3" ht="15.75" customHeight="1">
      <c r="C214" s="54"/>
    </row>
    <row r="215" spans="3:3" ht="15.75" customHeight="1">
      <c r="C215" s="54"/>
    </row>
    <row r="216" spans="3:3" ht="15.75" customHeight="1">
      <c r="C216" s="54"/>
    </row>
    <row r="217" spans="3:3" ht="15.75" customHeight="1">
      <c r="C217" s="54"/>
    </row>
    <row r="218" spans="3:3" ht="15.75" customHeight="1">
      <c r="C218" s="54"/>
    </row>
    <row r="219" spans="3:3" ht="15.75" customHeight="1">
      <c r="C219" s="54"/>
    </row>
    <row r="220" spans="3:3" ht="15.75" customHeight="1">
      <c r="C220" s="54"/>
    </row>
    <row r="221" spans="3:3" ht="15.75" customHeight="1">
      <c r="C221" s="54"/>
    </row>
    <row r="222" spans="3:3" ht="15.75" customHeight="1">
      <c r="C222" s="54"/>
    </row>
    <row r="223" spans="3:3" ht="15.75" customHeight="1">
      <c r="C223" s="54"/>
    </row>
    <row r="224" spans="3:3" ht="15.75" customHeight="1">
      <c r="C224" s="54"/>
    </row>
    <row r="225" spans="3:3" ht="15.75" customHeight="1">
      <c r="C225" s="54"/>
    </row>
    <row r="226" spans="3:3" ht="15.75" customHeight="1">
      <c r="C226" s="54"/>
    </row>
    <row r="227" spans="3:3" ht="15.75" customHeight="1">
      <c r="C227" s="54"/>
    </row>
    <row r="228" spans="3:3" ht="15.75" customHeight="1">
      <c r="C228" s="54"/>
    </row>
    <row r="229" spans="3:3" ht="15.75" customHeight="1">
      <c r="C229" s="54"/>
    </row>
    <row r="230" spans="3:3" ht="15.75" customHeight="1">
      <c r="C230" s="54"/>
    </row>
    <row r="231" spans="3:3" ht="15.75" customHeight="1">
      <c r="C231" s="54"/>
    </row>
    <row r="232" spans="3:3" ht="15.75" customHeight="1">
      <c r="C232" s="54"/>
    </row>
    <row r="233" spans="3:3" ht="15.75" customHeight="1">
      <c r="C233" s="54"/>
    </row>
    <row r="234" spans="3:3" ht="15.75" customHeight="1">
      <c r="C234" s="54"/>
    </row>
    <row r="235" spans="3:3" ht="15.75" customHeight="1">
      <c r="C235" s="54"/>
    </row>
    <row r="236" spans="3:3" ht="15.75" customHeight="1">
      <c r="C236" s="54"/>
    </row>
    <row r="237" spans="3:3" ht="15.75" customHeight="1">
      <c r="C237" s="54"/>
    </row>
    <row r="238" spans="3:3" ht="15.75" customHeight="1">
      <c r="C238" s="54"/>
    </row>
    <row r="239" spans="3:3" ht="15.75" customHeight="1">
      <c r="C239" s="54"/>
    </row>
    <row r="240" spans="3:3" ht="15.75" customHeight="1">
      <c r="C240" s="54"/>
    </row>
    <row r="241" spans="3:3" ht="15.75" customHeight="1">
      <c r="C241" s="54"/>
    </row>
    <row r="242" spans="3:3" ht="15.75" customHeight="1">
      <c r="C242" s="54"/>
    </row>
    <row r="243" spans="3:3" ht="15.75" customHeight="1">
      <c r="C243" s="54"/>
    </row>
    <row r="244" spans="3:3" ht="15.75" customHeight="1">
      <c r="C244" s="54"/>
    </row>
    <row r="245" spans="3:3" ht="15.75" customHeight="1">
      <c r="C245" s="54"/>
    </row>
    <row r="246" spans="3:3" ht="15.75" customHeight="1">
      <c r="C246" s="54"/>
    </row>
    <row r="247" spans="3:3" ht="15.75" customHeight="1">
      <c r="C247" s="54"/>
    </row>
    <row r="248" spans="3:3" ht="15.75" customHeight="1">
      <c r="C248" s="54"/>
    </row>
    <row r="249" spans="3:3" ht="15.75" customHeight="1">
      <c r="C249" s="54"/>
    </row>
    <row r="250" spans="3:3" ht="15.75" customHeight="1">
      <c r="C250" s="54"/>
    </row>
    <row r="251" spans="3:3" ht="15.75" customHeight="1">
      <c r="C251" s="54"/>
    </row>
    <row r="252" spans="3:3" ht="15.75" customHeight="1">
      <c r="C252" s="54"/>
    </row>
    <row r="253" spans="3:3" ht="15.75" customHeight="1">
      <c r="C253" s="54"/>
    </row>
    <row r="254" spans="3:3" ht="15.75" customHeight="1">
      <c r="C254" s="54"/>
    </row>
    <row r="255" spans="3:3" ht="15.75" customHeight="1">
      <c r="C255" s="54"/>
    </row>
    <row r="256" spans="3:3" ht="15.75" customHeight="1">
      <c r="C256" s="54"/>
    </row>
    <row r="257" spans="3:3" ht="15.75" customHeight="1">
      <c r="C257" s="54"/>
    </row>
    <row r="258" spans="3:3" ht="15.75" customHeight="1">
      <c r="C258" s="54"/>
    </row>
    <row r="259" spans="3:3" ht="15.75" customHeight="1">
      <c r="C259" s="54"/>
    </row>
    <row r="260" spans="3:3" ht="15.75" customHeight="1">
      <c r="C260" s="54"/>
    </row>
    <row r="261" spans="3:3" ht="15.75" customHeight="1">
      <c r="C261" s="54"/>
    </row>
    <row r="262" spans="3:3" ht="15.75" customHeight="1">
      <c r="C262" s="54"/>
    </row>
    <row r="263" spans="3:3" ht="15.75" customHeight="1">
      <c r="C263" s="54"/>
    </row>
    <row r="264" spans="3:3" ht="15.75" customHeight="1">
      <c r="C264" s="54"/>
    </row>
    <row r="265" spans="3:3" ht="15.75" customHeight="1">
      <c r="C265" s="54"/>
    </row>
    <row r="266" spans="3:3" ht="15.75" customHeight="1">
      <c r="C266" s="54"/>
    </row>
    <row r="267" spans="3:3" ht="15.75" customHeight="1">
      <c r="C267" s="54"/>
    </row>
    <row r="268" spans="3:3" ht="15.75" customHeight="1">
      <c r="C268" s="54"/>
    </row>
    <row r="269" spans="3:3" ht="15.75" customHeight="1">
      <c r="C269" s="54"/>
    </row>
    <row r="270" spans="3:3" ht="15.75" customHeight="1">
      <c r="C270" s="54"/>
    </row>
    <row r="271" spans="3:3" ht="15.75" customHeight="1">
      <c r="C271" s="54"/>
    </row>
    <row r="272" spans="3:3" ht="15.75" customHeight="1">
      <c r="C272" s="54"/>
    </row>
    <row r="273" spans="3:3" ht="15.75" customHeight="1">
      <c r="C273" s="54"/>
    </row>
    <row r="274" spans="3:3" ht="15.75" customHeight="1">
      <c r="C274" s="54"/>
    </row>
    <row r="275" spans="3:3" ht="15.75" customHeight="1">
      <c r="C275" s="54"/>
    </row>
    <row r="276" spans="3:3" ht="15.75" customHeight="1">
      <c r="C276" s="54"/>
    </row>
    <row r="277" spans="3:3" ht="15.75" customHeight="1">
      <c r="C277" s="54"/>
    </row>
    <row r="278" spans="3:3" ht="15.75" customHeight="1">
      <c r="C278" s="54"/>
    </row>
    <row r="279" spans="3:3" ht="15.75" customHeight="1">
      <c r="C279" s="54"/>
    </row>
    <row r="280" spans="3:3" ht="15.75" customHeight="1">
      <c r="C280" s="54"/>
    </row>
    <row r="281" spans="3:3" ht="15.75" customHeight="1">
      <c r="C281" s="54"/>
    </row>
    <row r="282" spans="3:3" ht="15.75" customHeight="1">
      <c r="C282" s="54"/>
    </row>
    <row r="283" spans="3:3" ht="15.75" customHeight="1">
      <c r="C283" s="54"/>
    </row>
    <row r="284" spans="3:3" ht="15.75" customHeight="1">
      <c r="C284" s="54"/>
    </row>
    <row r="285" spans="3:3" ht="15.75" customHeight="1">
      <c r="C285" s="54"/>
    </row>
    <row r="286" spans="3:3" ht="15.75" customHeight="1">
      <c r="C286" s="54"/>
    </row>
    <row r="287" spans="3:3" ht="15.75" customHeight="1">
      <c r="C287" s="54"/>
    </row>
    <row r="288" spans="3:3" ht="15.75" customHeight="1">
      <c r="C288" s="54"/>
    </row>
    <row r="289" spans="3:3" ht="15.75" customHeight="1">
      <c r="C289" s="54"/>
    </row>
    <row r="290" spans="3:3" ht="15.75" customHeight="1">
      <c r="C290" s="54"/>
    </row>
    <row r="291" spans="3:3" ht="15.75" customHeight="1">
      <c r="C291" s="54"/>
    </row>
    <row r="292" spans="3:3" ht="15.75" customHeight="1">
      <c r="C292" s="54"/>
    </row>
    <row r="293" spans="3:3" ht="15.75" customHeight="1">
      <c r="C293" s="54"/>
    </row>
    <row r="294" spans="3:3" ht="15.75" customHeight="1">
      <c r="C294" s="54"/>
    </row>
    <row r="295" spans="3:3" ht="15.75" customHeight="1">
      <c r="C295" s="54"/>
    </row>
    <row r="296" spans="3:3" ht="15.75" customHeight="1">
      <c r="C296" s="54"/>
    </row>
    <row r="297" spans="3:3" ht="15.75" customHeight="1">
      <c r="C297" s="54"/>
    </row>
    <row r="298" spans="3:3" ht="15.75" customHeight="1">
      <c r="C298" s="54"/>
    </row>
    <row r="299" spans="3:3" ht="15.75" customHeight="1">
      <c r="C299" s="54"/>
    </row>
    <row r="300" spans="3:3" ht="15.75" customHeight="1">
      <c r="C300" s="54"/>
    </row>
    <row r="301" spans="3:3" ht="15.75" customHeight="1">
      <c r="C301" s="54"/>
    </row>
    <row r="302" spans="3:3" ht="15.75" customHeight="1">
      <c r="C302" s="54"/>
    </row>
    <row r="303" spans="3:3" ht="15.75" customHeight="1">
      <c r="C303" s="54"/>
    </row>
    <row r="304" spans="3:3" ht="15.75" customHeight="1">
      <c r="C304" s="54"/>
    </row>
    <row r="305" spans="3:3" ht="15.75" customHeight="1">
      <c r="C305" s="54"/>
    </row>
    <row r="306" spans="3:3" ht="15.75" customHeight="1">
      <c r="C306" s="54"/>
    </row>
    <row r="307" spans="3:3" ht="15.75" customHeight="1">
      <c r="C307" s="54"/>
    </row>
    <row r="308" spans="3:3" ht="15.75" customHeight="1">
      <c r="C308" s="54"/>
    </row>
    <row r="309" spans="3:3" ht="15.75" customHeight="1">
      <c r="C309" s="54"/>
    </row>
    <row r="310" spans="3:3" ht="15.75" customHeight="1">
      <c r="C310" s="54"/>
    </row>
    <row r="311" spans="3:3" ht="15.75" customHeight="1">
      <c r="C311" s="54"/>
    </row>
    <row r="312" spans="3:3" ht="15.75" customHeight="1">
      <c r="C312" s="54"/>
    </row>
    <row r="313" spans="3:3" ht="15.75" customHeight="1">
      <c r="C313" s="54"/>
    </row>
    <row r="314" spans="3:3" ht="15.75" customHeight="1">
      <c r="C314" s="54"/>
    </row>
    <row r="315" spans="3:3" ht="15.75" customHeight="1">
      <c r="C315" s="54"/>
    </row>
    <row r="316" spans="3:3" ht="15.75" customHeight="1">
      <c r="C316" s="54"/>
    </row>
    <row r="317" spans="3:3" ht="15.75" customHeight="1">
      <c r="C317" s="54"/>
    </row>
    <row r="318" spans="3:3" ht="15.75" customHeight="1">
      <c r="C318" s="54"/>
    </row>
    <row r="319" spans="3:3" ht="15.75" customHeight="1">
      <c r="C319" s="54"/>
    </row>
    <row r="320" spans="3:3" ht="15.75" customHeight="1">
      <c r="C320" s="54"/>
    </row>
    <row r="321" spans="3:3" ht="15.75" customHeight="1">
      <c r="C321" s="54"/>
    </row>
    <row r="322" spans="3:3" ht="15.75" customHeight="1">
      <c r="C322" s="54"/>
    </row>
    <row r="323" spans="3:3" ht="15.75" customHeight="1">
      <c r="C323" s="54"/>
    </row>
    <row r="324" spans="3:3" ht="15.75" customHeight="1">
      <c r="C324" s="54"/>
    </row>
    <row r="325" spans="3:3" ht="15.75" customHeight="1">
      <c r="C325" s="54"/>
    </row>
    <row r="326" spans="3:3" ht="15.75" customHeight="1">
      <c r="C326" s="54"/>
    </row>
    <row r="327" spans="3:3" ht="15.75" customHeight="1">
      <c r="C327" s="54"/>
    </row>
    <row r="328" spans="3:3" ht="15.75" customHeight="1">
      <c r="C328" s="54"/>
    </row>
    <row r="329" spans="3:3" ht="15.75" customHeight="1">
      <c r="C329" s="54"/>
    </row>
    <row r="330" spans="3:3" ht="15.75" customHeight="1">
      <c r="C330" s="54"/>
    </row>
    <row r="331" spans="3:3" ht="15.75" customHeight="1">
      <c r="C331" s="54"/>
    </row>
    <row r="332" spans="3:3" ht="15.75" customHeight="1">
      <c r="C332" s="54"/>
    </row>
    <row r="333" spans="3:3" ht="15.75" customHeight="1">
      <c r="C333" s="54"/>
    </row>
    <row r="334" spans="3:3" ht="15.75" customHeight="1">
      <c r="C334" s="54"/>
    </row>
    <row r="335" spans="3:3" ht="15.75" customHeight="1">
      <c r="C335" s="54"/>
    </row>
    <row r="336" spans="3:3" ht="15.75" customHeight="1">
      <c r="C336" s="54"/>
    </row>
    <row r="337" spans="3:3" ht="15.75" customHeight="1">
      <c r="C337" s="54"/>
    </row>
    <row r="338" spans="3:3" ht="15.75" customHeight="1">
      <c r="C338" s="54"/>
    </row>
    <row r="339" spans="3:3" ht="15.75" customHeight="1">
      <c r="C339" s="54"/>
    </row>
    <row r="340" spans="3:3" ht="15.75" customHeight="1">
      <c r="C340" s="54"/>
    </row>
    <row r="341" spans="3:3" ht="15.75" customHeight="1">
      <c r="C341" s="54"/>
    </row>
    <row r="342" spans="3:3" ht="15.75" customHeight="1">
      <c r="C342" s="54"/>
    </row>
    <row r="343" spans="3:3" ht="15.75" customHeight="1">
      <c r="C343" s="54"/>
    </row>
    <row r="344" spans="3:3" ht="15.75" customHeight="1">
      <c r="C344" s="54"/>
    </row>
    <row r="345" spans="3:3" ht="15.75" customHeight="1">
      <c r="C345" s="54"/>
    </row>
    <row r="346" spans="3:3" ht="15.75" customHeight="1">
      <c r="C346" s="54"/>
    </row>
    <row r="347" spans="3:3" ht="15.75" customHeight="1">
      <c r="C347" s="54"/>
    </row>
    <row r="348" spans="3:3" ht="15.75" customHeight="1">
      <c r="C348" s="54"/>
    </row>
    <row r="349" spans="3:3" ht="15.75" customHeight="1">
      <c r="C349" s="54"/>
    </row>
    <row r="350" spans="3:3" ht="15.75" customHeight="1">
      <c r="C350" s="54"/>
    </row>
    <row r="351" spans="3:3" ht="15.75" customHeight="1">
      <c r="C351" s="54"/>
    </row>
    <row r="352" spans="3:3" ht="15.75" customHeight="1">
      <c r="C352" s="54"/>
    </row>
    <row r="353" spans="3:3" ht="15.75" customHeight="1">
      <c r="C353" s="54"/>
    </row>
    <row r="354" spans="3:3" ht="15.75" customHeight="1">
      <c r="C354" s="54"/>
    </row>
    <row r="355" spans="3:3" ht="15.75" customHeight="1">
      <c r="C355" s="54"/>
    </row>
    <row r="356" spans="3:3" ht="15.75" customHeight="1">
      <c r="C356" s="54"/>
    </row>
    <row r="357" spans="3:3" ht="15.75" customHeight="1">
      <c r="C357" s="54"/>
    </row>
    <row r="358" spans="3:3" ht="15.75" customHeight="1">
      <c r="C358" s="54"/>
    </row>
    <row r="359" spans="3:3" ht="15.75" customHeight="1">
      <c r="C359" s="54"/>
    </row>
    <row r="360" spans="3:3" ht="15.75" customHeight="1">
      <c r="C360" s="54"/>
    </row>
    <row r="361" spans="3:3" ht="15.75" customHeight="1">
      <c r="C361" s="54"/>
    </row>
    <row r="362" spans="3:3" ht="15.75" customHeight="1">
      <c r="C362" s="54"/>
    </row>
    <row r="363" spans="3:3" ht="15.75" customHeight="1">
      <c r="C363" s="54"/>
    </row>
    <row r="364" spans="3:3" ht="15.75" customHeight="1">
      <c r="C364" s="54"/>
    </row>
    <row r="365" spans="3:3" ht="15.75" customHeight="1">
      <c r="C365" s="54"/>
    </row>
    <row r="366" spans="3:3" ht="15.75" customHeight="1">
      <c r="C366" s="54"/>
    </row>
    <row r="367" spans="3:3" ht="15.75" customHeight="1">
      <c r="C367" s="54"/>
    </row>
    <row r="368" spans="3:3" ht="15.75" customHeight="1">
      <c r="C368" s="54"/>
    </row>
    <row r="369" spans="3:3" ht="15.75" customHeight="1">
      <c r="C369" s="54"/>
    </row>
    <row r="370" spans="3:3" ht="15.75" customHeight="1">
      <c r="C370" s="54"/>
    </row>
    <row r="371" spans="3:3" ht="15.75" customHeight="1">
      <c r="C371" s="54"/>
    </row>
    <row r="372" spans="3:3" ht="15.75" customHeight="1">
      <c r="C372" s="54"/>
    </row>
    <row r="373" spans="3:3" ht="15.75" customHeight="1">
      <c r="C373" s="54"/>
    </row>
    <row r="374" spans="3:3" ht="15.75" customHeight="1">
      <c r="C374" s="54"/>
    </row>
    <row r="375" spans="3:3" ht="15.75" customHeight="1">
      <c r="C375" s="54"/>
    </row>
    <row r="376" spans="3:3" ht="15.75" customHeight="1">
      <c r="C376" s="54"/>
    </row>
    <row r="377" spans="3:3" ht="15.75" customHeight="1">
      <c r="C377" s="54"/>
    </row>
    <row r="378" spans="3:3" ht="15.75" customHeight="1">
      <c r="C378" s="54"/>
    </row>
    <row r="379" spans="3:3" ht="15.75" customHeight="1">
      <c r="C379" s="54"/>
    </row>
    <row r="380" spans="3:3" ht="15.75" customHeight="1">
      <c r="C380" s="54"/>
    </row>
    <row r="381" spans="3:3" ht="15.75" customHeight="1">
      <c r="C381" s="54"/>
    </row>
    <row r="382" spans="3:3" ht="15.75" customHeight="1">
      <c r="C382" s="54"/>
    </row>
    <row r="383" spans="3:3" ht="15.75" customHeight="1">
      <c r="C383" s="54"/>
    </row>
    <row r="384" spans="3:3" ht="15.75" customHeight="1">
      <c r="C384" s="54"/>
    </row>
    <row r="385" spans="3:3" ht="15.75" customHeight="1">
      <c r="C385" s="54"/>
    </row>
    <row r="386" spans="3:3" ht="15.75" customHeight="1">
      <c r="C386" s="54"/>
    </row>
    <row r="387" spans="3:3" ht="15.75" customHeight="1">
      <c r="C387" s="54"/>
    </row>
    <row r="388" spans="3:3" ht="15.75" customHeight="1">
      <c r="C388" s="54"/>
    </row>
    <row r="389" spans="3:3" ht="15.75" customHeight="1">
      <c r="C389" s="54"/>
    </row>
    <row r="390" spans="3:3" ht="15.75" customHeight="1">
      <c r="C390" s="54"/>
    </row>
    <row r="391" spans="3:3" ht="15.75" customHeight="1">
      <c r="C391" s="54"/>
    </row>
    <row r="392" spans="3:3" ht="15.75" customHeight="1">
      <c r="C392" s="54"/>
    </row>
    <row r="393" spans="3:3" ht="15.75" customHeight="1">
      <c r="C393" s="54"/>
    </row>
    <row r="394" spans="3:3" ht="15.75" customHeight="1">
      <c r="C394" s="54"/>
    </row>
    <row r="395" spans="3:3" ht="15.75" customHeight="1">
      <c r="C395" s="54"/>
    </row>
    <row r="396" spans="3:3" ht="15.75" customHeight="1">
      <c r="C396" s="54"/>
    </row>
    <row r="397" spans="3:3" ht="15.75" customHeight="1">
      <c r="C397" s="54"/>
    </row>
    <row r="398" spans="3:3" ht="15.75" customHeight="1">
      <c r="C398" s="54"/>
    </row>
    <row r="399" spans="3:3" ht="15.75" customHeight="1">
      <c r="C399" s="54"/>
    </row>
    <row r="400" spans="3:3" ht="15.75" customHeight="1">
      <c r="C400" s="54"/>
    </row>
    <row r="401" spans="3:3" ht="15.75" customHeight="1">
      <c r="C401" s="54"/>
    </row>
    <row r="402" spans="3:3" ht="15.75" customHeight="1">
      <c r="C402" s="54"/>
    </row>
    <row r="403" spans="3:3" ht="15.75" customHeight="1">
      <c r="C403" s="54"/>
    </row>
    <row r="404" spans="3:3" ht="15.75" customHeight="1">
      <c r="C404" s="54"/>
    </row>
    <row r="405" spans="3:3" ht="15.75" customHeight="1">
      <c r="C405" s="54"/>
    </row>
    <row r="406" spans="3:3" ht="15.75" customHeight="1">
      <c r="C406" s="54"/>
    </row>
    <row r="407" spans="3:3" ht="15.75" customHeight="1">
      <c r="C407" s="54"/>
    </row>
    <row r="408" spans="3:3" ht="15.75" customHeight="1">
      <c r="C408" s="54"/>
    </row>
    <row r="409" spans="3:3" ht="15.75" customHeight="1">
      <c r="C409" s="54"/>
    </row>
    <row r="410" spans="3:3" ht="15.75" customHeight="1">
      <c r="C410" s="54"/>
    </row>
    <row r="411" spans="3:3" ht="15.75" customHeight="1">
      <c r="C411" s="54"/>
    </row>
    <row r="412" spans="3:3" ht="15.75" customHeight="1">
      <c r="C412" s="54"/>
    </row>
    <row r="413" spans="3:3" ht="15.75" customHeight="1">
      <c r="C413" s="54"/>
    </row>
    <row r="414" spans="3:3" ht="15.75" customHeight="1">
      <c r="C414" s="54"/>
    </row>
    <row r="415" spans="3:3" ht="15.75" customHeight="1">
      <c r="C415" s="54"/>
    </row>
    <row r="416" spans="3:3" ht="15.75" customHeight="1">
      <c r="C416" s="54"/>
    </row>
    <row r="417" spans="3:3" ht="15.75" customHeight="1">
      <c r="C417" s="54"/>
    </row>
    <row r="418" spans="3:3" ht="15.75" customHeight="1">
      <c r="C418" s="54"/>
    </row>
    <row r="419" spans="3:3" ht="15.75" customHeight="1">
      <c r="C419" s="54"/>
    </row>
    <row r="420" spans="3:3" ht="15.75" customHeight="1">
      <c r="C420" s="54"/>
    </row>
    <row r="421" spans="3:3" ht="15.75" customHeight="1">
      <c r="C421" s="54"/>
    </row>
    <row r="422" spans="3:3" ht="15.75" customHeight="1">
      <c r="C422" s="54"/>
    </row>
    <row r="423" spans="3:3" ht="15.75" customHeight="1">
      <c r="C423" s="54"/>
    </row>
    <row r="424" spans="3:3" ht="15.75" customHeight="1">
      <c r="C424" s="54"/>
    </row>
    <row r="425" spans="3:3" ht="15.75" customHeight="1">
      <c r="C425" s="54"/>
    </row>
    <row r="426" spans="3:3" ht="15.75" customHeight="1">
      <c r="C426" s="54"/>
    </row>
    <row r="427" spans="3:3" ht="15.75" customHeight="1">
      <c r="C427" s="54"/>
    </row>
    <row r="428" spans="3:3" ht="15.75" customHeight="1">
      <c r="C428" s="54"/>
    </row>
    <row r="429" spans="3:3" ht="15.75" customHeight="1">
      <c r="C429" s="54"/>
    </row>
    <row r="430" spans="3:3" ht="15.75" customHeight="1">
      <c r="C430" s="54"/>
    </row>
    <row r="431" spans="3:3" ht="15.75" customHeight="1">
      <c r="C431" s="54"/>
    </row>
    <row r="432" spans="3:3" ht="15.75" customHeight="1">
      <c r="C432" s="54"/>
    </row>
    <row r="433" spans="3:3" ht="15.75" customHeight="1">
      <c r="C433" s="54"/>
    </row>
    <row r="434" spans="3:3" ht="15.75" customHeight="1">
      <c r="C434" s="54"/>
    </row>
    <row r="435" spans="3:3" ht="15.75" customHeight="1">
      <c r="C435" s="54"/>
    </row>
    <row r="436" spans="3:3" ht="15.75" customHeight="1">
      <c r="C436" s="54"/>
    </row>
    <row r="437" spans="3:3" ht="15.75" customHeight="1">
      <c r="C437" s="54"/>
    </row>
    <row r="438" spans="3:3" ht="15.75" customHeight="1">
      <c r="C438" s="54"/>
    </row>
    <row r="439" spans="3:3" ht="15.75" customHeight="1">
      <c r="C439" s="54"/>
    </row>
    <row r="440" spans="3:3" ht="15.75" customHeight="1">
      <c r="C440" s="54"/>
    </row>
    <row r="441" spans="3:3" ht="15.75" customHeight="1">
      <c r="C441" s="54"/>
    </row>
    <row r="442" spans="3:3" ht="15.75" customHeight="1">
      <c r="C442" s="54"/>
    </row>
    <row r="443" spans="3:3" ht="15.75" customHeight="1">
      <c r="C443" s="54"/>
    </row>
    <row r="444" spans="3:3" ht="15.75" customHeight="1">
      <c r="C444" s="54"/>
    </row>
    <row r="445" spans="3:3" ht="15.75" customHeight="1">
      <c r="C445" s="54"/>
    </row>
    <row r="446" spans="3:3" ht="15.75" customHeight="1">
      <c r="C446" s="54"/>
    </row>
    <row r="447" spans="3:3" ht="15.75" customHeight="1">
      <c r="C447" s="54"/>
    </row>
    <row r="448" spans="3:3" ht="15.75" customHeight="1">
      <c r="C448" s="54"/>
    </row>
    <row r="449" spans="3:3" ht="15.75" customHeight="1">
      <c r="C449" s="54"/>
    </row>
    <row r="450" spans="3:3" ht="15.75" customHeight="1">
      <c r="C450" s="54"/>
    </row>
    <row r="451" spans="3:3" ht="15.75" customHeight="1">
      <c r="C451" s="54"/>
    </row>
    <row r="452" spans="3:3" ht="15.75" customHeight="1">
      <c r="C452" s="54"/>
    </row>
    <row r="453" spans="3:3" ht="15.75" customHeight="1">
      <c r="C453" s="54"/>
    </row>
    <row r="454" spans="3:3" ht="15.75" customHeight="1">
      <c r="C454" s="54"/>
    </row>
    <row r="455" spans="3:3" ht="15.75" customHeight="1">
      <c r="C455" s="54"/>
    </row>
    <row r="456" spans="3:3" ht="15.75" customHeight="1">
      <c r="C456" s="54"/>
    </row>
    <row r="457" spans="3:3" ht="15.75" customHeight="1">
      <c r="C457" s="54"/>
    </row>
    <row r="458" spans="3:3" ht="15.75" customHeight="1">
      <c r="C458" s="54"/>
    </row>
    <row r="459" spans="3:3" ht="15.75" customHeight="1">
      <c r="C459" s="54"/>
    </row>
    <row r="460" spans="3:3" ht="15.75" customHeight="1">
      <c r="C460" s="54"/>
    </row>
    <row r="461" spans="3:3" ht="15.75" customHeight="1">
      <c r="C461" s="54"/>
    </row>
    <row r="462" spans="3:3" ht="15.75" customHeight="1">
      <c r="C462" s="54"/>
    </row>
    <row r="463" spans="3:3" ht="15.75" customHeight="1">
      <c r="C463" s="54"/>
    </row>
    <row r="464" spans="3:3" ht="15.75" customHeight="1">
      <c r="C464" s="54"/>
    </row>
    <row r="465" spans="3:3" ht="15.75" customHeight="1">
      <c r="C465" s="54"/>
    </row>
    <row r="466" spans="3:3" ht="15.75" customHeight="1">
      <c r="C466" s="54"/>
    </row>
    <row r="467" spans="3:3" ht="15.75" customHeight="1">
      <c r="C467" s="54"/>
    </row>
    <row r="468" spans="3:3" ht="15.75" customHeight="1">
      <c r="C468" s="54"/>
    </row>
    <row r="469" spans="3:3" ht="15.75" customHeight="1">
      <c r="C469" s="54"/>
    </row>
    <row r="470" spans="3:3" ht="15.75" customHeight="1">
      <c r="C470" s="54"/>
    </row>
    <row r="471" spans="3:3" ht="15.75" customHeight="1">
      <c r="C471" s="54"/>
    </row>
    <row r="472" spans="3:3" ht="15.75" customHeight="1">
      <c r="C472" s="54"/>
    </row>
    <row r="473" spans="3:3" ht="15.75" customHeight="1">
      <c r="C473" s="54"/>
    </row>
    <row r="474" spans="3:3" ht="15.75" customHeight="1">
      <c r="C474" s="54"/>
    </row>
    <row r="475" spans="3:3" ht="15.75" customHeight="1">
      <c r="C475" s="54"/>
    </row>
    <row r="476" spans="3:3" ht="15.75" customHeight="1">
      <c r="C476" s="54"/>
    </row>
    <row r="477" spans="3:3" ht="15.75" customHeight="1">
      <c r="C477" s="54"/>
    </row>
    <row r="478" spans="3:3" ht="15.75" customHeight="1">
      <c r="C478" s="54"/>
    </row>
    <row r="479" spans="3:3" ht="15.75" customHeight="1">
      <c r="C479" s="54"/>
    </row>
    <row r="480" spans="3:3" ht="15.75" customHeight="1">
      <c r="C480" s="54"/>
    </row>
    <row r="481" spans="3:3" ht="15.75" customHeight="1">
      <c r="C481" s="54"/>
    </row>
    <row r="482" spans="3:3" ht="15.75" customHeight="1">
      <c r="C482" s="54"/>
    </row>
    <row r="483" spans="3:3" ht="15.75" customHeight="1">
      <c r="C483" s="54"/>
    </row>
    <row r="484" spans="3:3" ht="15.75" customHeight="1">
      <c r="C484" s="54"/>
    </row>
    <row r="485" spans="3:3" ht="15.75" customHeight="1">
      <c r="C485" s="54"/>
    </row>
    <row r="486" spans="3:3" ht="15.75" customHeight="1">
      <c r="C486" s="54"/>
    </row>
    <row r="487" spans="3:3" ht="15.75" customHeight="1">
      <c r="C487" s="54"/>
    </row>
    <row r="488" spans="3:3" ht="15.75" customHeight="1">
      <c r="C488" s="54"/>
    </row>
    <row r="489" spans="3:3" ht="15.75" customHeight="1">
      <c r="C489" s="54"/>
    </row>
    <row r="490" spans="3:3" ht="15.75" customHeight="1">
      <c r="C490" s="54"/>
    </row>
    <row r="491" spans="3:3" ht="15.75" customHeight="1">
      <c r="C491" s="54"/>
    </row>
    <row r="492" spans="3:3" ht="15.75" customHeight="1">
      <c r="C492" s="54"/>
    </row>
    <row r="493" spans="3:3" ht="15.75" customHeight="1">
      <c r="C493" s="54"/>
    </row>
    <row r="494" spans="3:3" ht="15.75" customHeight="1">
      <c r="C494" s="54"/>
    </row>
    <row r="495" spans="3:3" ht="15.75" customHeight="1">
      <c r="C495" s="54"/>
    </row>
    <row r="496" spans="3:3" ht="15.75" customHeight="1">
      <c r="C496" s="54"/>
    </row>
    <row r="497" spans="3:3" ht="15.75" customHeight="1">
      <c r="C497" s="54"/>
    </row>
    <row r="498" spans="3:3" ht="15.75" customHeight="1">
      <c r="C498" s="54"/>
    </row>
    <row r="499" spans="3:3" ht="15.75" customHeight="1">
      <c r="C499" s="54"/>
    </row>
    <row r="500" spans="3:3" ht="15.75" customHeight="1">
      <c r="C500" s="54"/>
    </row>
    <row r="501" spans="3:3" ht="15.75" customHeight="1">
      <c r="C501" s="54"/>
    </row>
    <row r="502" spans="3:3" ht="15.75" customHeight="1">
      <c r="C502" s="54"/>
    </row>
    <row r="503" spans="3:3" ht="15.75" customHeight="1">
      <c r="C503" s="54"/>
    </row>
    <row r="504" spans="3:3" ht="15.75" customHeight="1">
      <c r="C504" s="54"/>
    </row>
    <row r="505" spans="3:3" ht="15.75" customHeight="1">
      <c r="C505" s="54"/>
    </row>
    <row r="506" spans="3:3" ht="15.75" customHeight="1">
      <c r="C506" s="54"/>
    </row>
    <row r="507" spans="3:3" ht="15.75" customHeight="1">
      <c r="C507" s="54"/>
    </row>
    <row r="508" spans="3:3" ht="15.75" customHeight="1">
      <c r="C508" s="54"/>
    </row>
    <row r="509" spans="3:3" ht="15.75" customHeight="1">
      <c r="C509" s="54"/>
    </row>
    <row r="510" spans="3:3" ht="15.75" customHeight="1">
      <c r="C510" s="54"/>
    </row>
    <row r="511" spans="3:3" ht="15.75" customHeight="1">
      <c r="C511" s="54"/>
    </row>
    <row r="512" spans="3:3" ht="15.75" customHeight="1">
      <c r="C512" s="54"/>
    </row>
    <row r="513" spans="3:3" ht="15.75" customHeight="1">
      <c r="C513" s="54"/>
    </row>
    <row r="514" spans="3:3" ht="15.75" customHeight="1">
      <c r="C514" s="54"/>
    </row>
    <row r="515" spans="3:3" ht="15.75" customHeight="1">
      <c r="C515" s="54"/>
    </row>
    <row r="516" spans="3:3" ht="15.75" customHeight="1">
      <c r="C516" s="54"/>
    </row>
    <row r="517" spans="3:3" ht="15.75" customHeight="1">
      <c r="C517" s="54"/>
    </row>
    <row r="518" spans="3:3" ht="15.75" customHeight="1">
      <c r="C518" s="54"/>
    </row>
    <row r="519" spans="3:3" ht="15.75" customHeight="1">
      <c r="C519" s="54"/>
    </row>
    <row r="520" spans="3:3" ht="15.75" customHeight="1">
      <c r="C520" s="54"/>
    </row>
    <row r="521" spans="3:3" ht="15.75" customHeight="1">
      <c r="C521" s="54"/>
    </row>
    <row r="522" spans="3:3" ht="15.75" customHeight="1">
      <c r="C522" s="54"/>
    </row>
    <row r="523" spans="3:3" ht="15.75" customHeight="1">
      <c r="C523" s="54"/>
    </row>
    <row r="524" spans="3:3" ht="15.75" customHeight="1">
      <c r="C524" s="54"/>
    </row>
    <row r="525" spans="3:3" ht="15.75" customHeight="1">
      <c r="C525" s="54"/>
    </row>
    <row r="526" spans="3:3" ht="15.75" customHeight="1">
      <c r="C526" s="54"/>
    </row>
    <row r="527" spans="3:3" ht="15.75" customHeight="1">
      <c r="C527" s="54"/>
    </row>
    <row r="528" spans="3:3" ht="15.75" customHeight="1">
      <c r="C528" s="54"/>
    </row>
    <row r="529" spans="3:3" ht="15.75" customHeight="1">
      <c r="C529" s="54"/>
    </row>
    <row r="530" spans="3:3" ht="15.75" customHeight="1">
      <c r="C530" s="54"/>
    </row>
    <row r="531" spans="3:3" ht="15.75" customHeight="1">
      <c r="C531" s="54"/>
    </row>
    <row r="532" spans="3:3" ht="15.75" customHeight="1">
      <c r="C532" s="54"/>
    </row>
    <row r="533" spans="3:3" ht="15.75" customHeight="1">
      <c r="C533" s="54"/>
    </row>
    <row r="534" spans="3:3" ht="15.75" customHeight="1">
      <c r="C534" s="54"/>
    </row>
    <row r="535" spans="3:3" ht="15.75" customHeight="1">
      <c r="C535" s="54"/>
    </row>
    <row r="536" spans="3:3" ht="15.75" customHeight="1">
      <c r="C536" s="54"/>
    </row>
    <row r="537" spans="3:3" ht="15.75" customHeight="1">
      <c r="C537" s="54"/>
    </row>
    <row r="538" spans="3:3" ht="15.75" customHeight="1">
      <c r="C538" s="54"/>
    </row>
    <row r="539" spans="3:3" ht="15.75" customHeight="1">
      <c r="C539" s="54"/>
    </row>
    <row r="540" spans="3:3" ht="15.75" customHeight="1">
      <c r="C540" s="54"/>
    </row>
    <row r="541" spans="3:3" ht="15.75" customHeight="1">
      <c r="C541" s="54"/>
    </row>
    <row r="542" spans="3:3" ht="15.75" customHeight="1">
      <c r="C542" s="54"/>
    </row>
    <row r="543" spans="3:3" ht="15.75" customHeight="1">
      <c r="C543" s="54"/>
    </row>
    <row r="544" spans="3:3" ht="15.75" customHeight="1">
      <c r="C544" s="54"/>
    </row>
    <row r="545" spans="3:3" ht="15.75" customHeight="1">
      <c r="C545" s="54"/>
    </row>
    <row r="546" spans="3:3" ht="15.75" customHeight="1">
      <c r="C546" s="54"/>
    </row>
    <row r="547" spans="3:3" ht="15.75" customHeight="1">
      <c r="C547" s="54"/>
    </row>
    <row r="548" spans="3:3" ht="15.75" customHeight="1">
      <c r="C548" s="54"/>
    </row>
    <row r="549" spans="3:3" ht="15.75" customHeight="1">
      <c r="C549" s="54"/>
    </row>
    <row r="550" spans="3:3" ht="15.75" customHeight="1">
      <c r="C550" s="54"/>
    </row>
    <row r="551" spans="3:3" ht="15.75" customHeight="1">
      <c r="C551" s="54"/>
    </row>
    <row r="552" spans="3:3" ht="15.75" customHeight="1">
      <c r="C552" s="54"/>
    </row>
    <row r="553" spans="3:3" ht="15.75" customHeight="1">
      <c r="C553" s="54"/>
    </row>
    <row r="554" spans="3:3" ht="15.75" customHeight="1">
      <c r="C554" s="54"/>
    </row>
    <row r="555" spans="3:3" ht="15.75" customHeight="1">
      <c r="C555" s="54"/>
    </row>
    <row r="556" spans="3:3" ht="15.75" customHeight="1">
      <c r="C556" s="54"/>
    </row>
    <row r="557" spans="3:3" ht="15.75" customHeight="1">
      <c r="C557" s="54"/>
    </row>
    <row r="558" spans="3:3" ht="15.75" customHeight="1">
      <c r="C558" s="54"/>
    </row>
    <row r="559" spans="3:3" ht="15.75" customHeight="1">
      <c r="C559" s="54"/>
    </row>
    <row r="560" spans="3:3" ht="15.75" customHeight="1">
      <c r="C560" s="54"/>
    </row>
    <row r="561" spans="3:3" ht="15.75" customHeight="1">
      <c r="C561" s="54"/>
    </row>
    <row r="562" spans="3:3" ht="15.75" customHeight="1">
      <c r="C562" s="54"/>
    </row>
    <row r="563" spans="3:3" ht="15.75" customHeight="1">
      <c r="C563" s="54"/>
    </row>
    <row r="564" spans="3:3" ht="15.75" customHeight="1">
      <c r="C564" s="54"/>
    </row>
    <row r="565" spans="3:3" ht="15.75" customHeight="1">
      <c r="C565" s="54"/>
    </row>
    <row r="566" spans="3:3" ht="15.75" customHeight="1">
      <c r="C566" s="54"/>
    </row>
    <row r="567" spans="3:3" ht="15.75" customHeight="1">
      <c r="C567" s="54"/>
    </row>
    <row r="568" spans="3:3" ht="15.75" customHeight="1">
      <c r="C568" s="54"/>
    </row>
    <row r="569" spans="3:3" ht="15.75" customHeight="1">
      <c r="C569" s="54"/>
    </row>
    <row r="570" spans="3:3" ht="15.75" customHeight="1">
      <c r="C570" s="54"/>
    </row>
    <row r="571" spans="3:3" ht="15.75" customHeight="1">
      <c r="C571" s="54"/>
    </row>
    <row r="572" spans="3:3" ht="15.75" customHeight="1">
      <c r="C572" s="54"/>
    </row>
    <row r="573" spans="3:3" ht="15.75" customHeight="1">
      <c r="C573" s="54"/>
    </row>
    <row r="574" spans="3:3" ht="15.75" customHeight="1">
      <c r="C574" s="54"/>
    </row>
    <row r="575" spans="3:3" ht="15.75" customHeight="1">
      <c r="C575" s="54"/>
    </row>
    <row r="576" spans="3:3" ht="15.75" customHeight="1">
      <c r="C576" s="54"/>
    </row>
    <row r="577" spans="3:3" ht="15.75" customHeight="1">
      <c r="C577" s="54"/>
    </row>
    <row r="578" spans="3:3" ht="15.75" customHeight="1">
      <c r="C578" s="54"/>
    </row>
    <row r="579" spans="3:3" ht="15.75" customHeight="1">
      <c r="C579" s="54"/>
    </row>
    <row r="580" spans="3:3" ht="15.75" customHeight="1">
      <c r="C580" s="54"/>
    </row>
    <row r="581" spans="3:3" ht="15.75" customHeight="1">
      <c r="C581" s="54"/>
    </row>
    <row r="582" spans="3:3" ht="15.75" customHeight="1">
      <c r="C582" s="54"/>
    </row>
    <row r="583" spans="3:3" ht="15.75" customHeight="1">
      <c r="C583" s="54"/>
    </row>
    <row r="584" spans="3:3" ht="15.75" customHeight="1">
      <c r="C584" s="54"/>
    </row>
    <row r="585" spans="3:3" ht="15.75" customHeight="1">
      <c r="C585" s="54"/>
    </row>
    <row r="586" spans="3:3" ht="15.75" customHeight="1">
      <c r="C586" s="54"/>
    </row>
    <row r="587" spans="3:3" ht="15.75" customHeight="1">
      <c r="C587" s="54"/>
    </row>
    <row r="588" spans="3:3" ht="15.75" customHeight="1">
      <c r="C588" s="54"/>
    </row>
    <row r="589" spans="3:3" ht="15.75" customHeight="1">
      <c r="C589" s="54"/>
    </row>
    <row r="590" spans="3:3" ht="15.75" customHeight="1">
      <c r="C590" s="54"/>
    </row>
    <row r="591" spans="3:3" ht="15.75" customHeight="1">
      <c r="C591" s="54"/>
    </row>
    <row r="592" spans="3:3" ht="15.75" customHeight="1">
      <c r="C592" s="54"/>
    </row>
    <row r="593" spans="3:3" ht="15.75" customHeight="1">
      <c r="C593" s="54"/>
    </row>
    <row r="594" spans="3:3" ht="15.75" customHeight="1">
      <c r="C594" s="54"/>
    </row>
    <row r="595" spans="3:3" ht="15.75" customHeight="1">
      <c r="C595" s="54"/>
    </row>
    <row r="596" spans="3:3" ht="15.75" customHeight="1">
      <c r="C596" s="54"/>
    </row>
    <row r="597" spans="3:3" ht="15.75" customHeight="1">
      <c r="C597" s="54"/>
    </row>
    <row r="598" spans="3:3" ht="15.75" customHeight="1">
      <c r="C598" s="54"/>
    </row>
    <row r="599" spans="3:3" ht="15.75" customHeight="1">
      <c r="C599" s="54"/>
    </row>
    <row r="600" spans="3:3" ht="15.75" customHeight="1">
      <c r="C600" s="54"/>
    </row>
    <row r="601" spans="3:3" ht="15.75" customHeight="1">
      <c r="C601" s="54"/>
    </row>
    <row r="602" spans="3:3" ht="15.75" customHeight="1">
      <c r="C602" s="54"/>
    </row>
    <row r="603" spans="3:3" ht="15.75" customHeight="1">
      <c r="C603" s="54"/>
    </row>
    <row r="604" spans="3:3" ht="15.75" customHeight="1">
      <c r="C604" s="54"/>
    </row>
    <row r="605" spans="3:3" ht="15.75" customHeight="1">
      <c r="C605" s="54"/>
    </row>
    <row r="606" spans="3:3" ht="15.75" customHeight="1">
      <c r="C606" s="54"/>
    </row>
    <row r="607" spans="3:3" ht="15.75" customHeight="1">
      <c r="C607" s="54"/>
    </row>
    <row r="608" spans="3:3" ht="15.75" customHeight="1">
      <c r="C608" s="54"/>
    </row>
    <row r="609" spans="3:3" ht="15.75" customHeight="1">
      <c r="C609" s="54"/>
    </row>
    <row r="610" spans="3:3" ht="15.75" customHeight="1">
      <c r="C610" s="54"/>
    </row>
    <row r="611" spans="3:3" ht="15.75" customHeight="1">
      <c r="C611" s="54"/>
    </row>
    <row r="612" spans="3:3" ht="15.75" customHeight="1">
      <c r="C612" s="54"/>
    </row>
    <row r="613" spans="3:3" ht="15.75" customHeight="1">
      <c r="C613" s="54"/>
    </row>
    <row r="614" spans="3:3" ht="15.75" customHeight="1">
      <c r="C614" s="54"/>
    </row>
    <row r="615" spans="3:3" ht="15.75" customHeight="1">
      <c r="C615" s="54"/>
    </row>
    <row r="616" spans="3:3" ht="15.75" customHeight="1">
      <c r="C616" s="54"/>
    </row>
    <row r="617" spans="3:3" ht="15.75" customHeight="1">
      <c r="C617" s="54"/>
    </row>
    <row r="618" spans="3:3" ht="15.75" customHeight="1">
      <c r="C618" s="54"/>
    </row>
    <row r="619" spans="3:3" ht="15.75" customHeight="1">
      <c r="C619" s="54"/>
    </row>
    <row r="620" spans="3:3" ht="15.75" customHeight="1">
      <c r="C620" s="54"/>
    </row>
    <row r="621" spans="3:3" ht="15.75" customHeight="1">
      <c r="C621" s="54"/>
    </row>
    <row r="622" spans="3:3" ht="15.75" customHeight="1">
      <c r="C622" s="54"/>
    </row>
    <row r="623" spans="3:3" ht="15.75" customHeight="1">
      <c r="C623" s="54"/>
    </row>
    <row r="624" spans="3:3" ht="15.75" customHeight="1">
      <c r="C624" s="54"/>
    </row>
    <row r="625" spans="3:3" ht="15.75" customHeight="1">
      <c r="C625" s="54"/>
    </row>
    <row r="626" spans="3:3" ht="15.75" customHeight="1">
      <c r="C626" s="54"/>
    </row>
    <row r="627" spans="3:3" ht="15.75" customHeight="1">
      <c r="C627" s="54"/>
    </row>
    <row r="628" spans="3:3" ht="15.75" customHeight="1">
      <c r="C628" s="54"/>
    </row>
    <row r="629" spans="3:3" ht="15.75" customHeight="1">
      <c r="C629" s="54"/>
    </row>
    <row r="630" spans="3:3" ht="15.75" customHeight="1">
      <c r="C630" s="54"/>
    </row>
    <row r="631" spans="3:3" ht="15.75" customHeight="1">
      <c r="C631" s="54"/>
    </row>
    <row r="632" spans="3:3" ht="15.75" customHeight="1">
      <c r="C632" s="54"/>
    </row>
    <row r="633" spans="3:3" ht="15.75" customHeight="1">
      <c r="C633" s="54"/>
    </row>
    <row r="634" spans="3:3" ht="15.75" customHeight="1">
      <c r="C634" s="54"/>
    </row>
    <row r="635" spans="3:3" ht="15.75" customHeight="1">
      <c r="C635" s="54"/>
    </row>
    <row r="636" spans="3:3" ht="15.75" customHeight="1">
      <c r="C636" s="54"/>
    </row>
    <row r="637" spans="3:3" ht="15.75" customHeight="1">
      <c r="C637" s="54"/>
    </row>
    <row r="638" spans="3:3" ht="15.75" customHeight="1">
      <c r="C638" s="54"/>
    </row>
    <row r="639" spans="3:3" ht="15.75" customHeight="1">
      <c r="C639" s="54"/>
    </row>
    <row r="640" spans="3:3" ht="15.75" customHeight="1">
      <c r="C640" s="54"/>
    </row>
    <row r="641" spans="3:3" ht="15.75" customHeight="1">
      <c r="C641" s="54"/>
    </row>
    <row r="642" spans="3:3" ht="15.75" customHeight="1">
      <c r="C642" s="54"/>
    </row>
    <row r="643" spans="3:3" ht="15.75" customHeight="1">
      <c r="C643" s="54"/>
    </row>
    <row r="644" spans="3:3" ht="15.75" customHeight="1">
      <c r="C644" s="54"/>
    </row>
    <row r="645" spans="3:3" ht="15.75" customHeight="1">
      <c r="C645" s="54"/>
    </row>
    <row r="646" spans="3:3" ht="15.75" customHeight="1">
      <c r="C646" s="54"/>
    </row>
    <row r="647" spans="3:3" ht="15.75" customHeight="1">
      <c r="C647" s="54"/>
    </row>
    <row r="648" spans="3:3" ht="15.75" customHeight="1">
      <c r="C648" s="54"/>
    </row>
    <row r="649" spans="3:3" ht="15.75" customHeight="1">
      <c r="C649" s="54"/>
    </row>
    <row r="650" spans="3:3" ht="15.75" customHeight="1">
      <c r="C650" s="54"/>
    </row>
    <row r="651" spans="3:3" ht="15.75" customHeight="1">
      <c r="C651" s="54"/>
    </row>
    <row r="652" spans="3:3" ht="15.75" customHeight="1">
      <c r="C652" s="54"/>
    </row>
    <row r="653" spans="3:3" ht="15.75" customHeight="1">
      <c r="C653" s="54"/>
    </row>
    <row r="654" spans="3:3" ht="15.75" customHeight="1">
      <c r="C654" s="54"/>
    </row>
    <row r="655" spans="3:3" ht="15.75" customHeight="1">
      <c r="C655" s="54"/>
    </row>
    <row r="656" spans="3:3" ht="15.75" customHeight="1">
      <c r="C656" s="54"/>
    </row>
    <row r="657" spans="3:3" ht="15.75" customHeight="1">
      <c r="C657" s="54"/>
    </row>
    <row r="658" spans="3:3" ht="15.75" customHeight="1">
      <c r="C658" s="54"/>
    </row>
    <row r="659" spans="3:3" ht="15.75" customHeight="1">
      <c r="C659" s="54"/>
    </row>
    <row r="660" spans="3:3" ht="15.75" customHeight="1">
      <c r="C660" s="54"/>
    </row>
    <row r="661" spans="3:3" ht="15.75" customHeight="1">
      <c r="C661" s="54"/>
    </row>
    <row r="662" spans="3:3" ht="15.75" customHeight="1">
      <c r="C662" s="54"/>
    </row>
    <row r="663" spans="3:3" ht="15.75" customHeight="1">
      <c r="C663" s="54"/>
    </row>
    <row r="664" spans="3:3" ht="15.75" customHeight="1">
      <c r="C664" s="54"/>
    </row>
    <row r="665" spans="3:3" ht="15.75" customHeight="1">
      <c r="C665" s="54"/>
    </row>
    <row r="666" spans="3:3" ht="15.75" customHeight="1">
      <c r="C666" s="54"/>
    </row>
    <row r="667" spans="3:3" ht="15.75" customHeight="1">
      <c r="C667" s="54"/>
    </row>
    <row r="668" spans="3:3" ht="15.75" customHeight="1">
      <c r="C668" s="54"/>
    </row>
    <row r="669" spans="3:3" ht="15.75" customHeight="1">
      <c r="C669" s="54"/>
    </row>
    <row r="670" spans="3:3" ht="15.75" customHeight="1">
      <c r="C670" s="54"/>
    </row>
    <row r="671" spans="3:3" ht="15.75" customHeight="1">
      <c r="C671" s="54"/>
    </row>
    <row r="672" spans="3:3" ht="15.75" customHeight="1">
      <c r="C672" s="54"/>
    </row>
    <row r="673" spans="3:3" ht="15.75" customHeight="1">
      <c r="C673" s="54"/>
    </row>
    <row r="674" spans="3:3" ht="15.75" customHeight="1">
      <c r="C674" s="54"/>
    </row>
    <row r="675" spans="3:3" ht="15.75" customHeight="1">
      <c r="C675" s="54"/>
    </row>
    <row r="676" spans="3:3" ht="15.75" customHeight="1">
      <c r="C676" s="54"/>
    </row>
    <row r="677" spans="3:3" ht="15.75" customHeight="1">
      <c r="C677" s="54"/>
    </row>
    <row r="678" spans="3:3" ht="15.75" customHeight="1">
      <c r="C678" s="54"/>
    </row>
    <row r="679" spans="3:3" ht="15.75" customHeight="1">
      <c r="C679" s="54"/>
    </row>
    <row r="680" spans="3:3" ht="15.75" customHeight="1">
      <c r="C680" s="54"/>
    </row>
    <row r="681" spans="3:3" ht="15.75" customHeight="1">
      <c r="C681" s="54"/>
    </row>
    <row r="682" spans="3:3" ht="15.75" customHeight="1">
      <c r="C682" s="54"/>
    </row>
    <row r="683" spans="3:3" ht="15.75" customHeight="1">
      <c r="C683" s="54"/>
    </row>
    <row r="684" spans="3:3" ht="15.75" customHeight="1">
      <c r="C684" s="54"/>
    </row>
    <row r="685" spans="3:3" ht="15.75" customHeight="1">
      <c r="C685" s="54"/>
    </row>
    <row r="686" spans="3:3" ht="15.75" customHeight="1">
      <c r="C686" s="54"/>
    </row>
    <row r="687" spans="3:3" ht="15.75" customHeight="1">
      <c r="C687" s="54"/>
    </row>
    <row r="688" spans="3:3" ht="15.75" customHeight="1">
      <c r="C688" s="54"/>
    </row>
    <row r="689" spans="3:3" ht="15.75" customHeight="1">
      <c r="C689" s="54"/>
    </row>
    <row r="690" spans="3:3" ht="15.75" customHeight="1">
      <c r="C690" s="54"/>
    </row>
    <row r="691" spans="3:3" ht="15.75" customHeight="1">
      <c r="C691" s="54"/>
    </row>
    <row r="692" spans="3:3" ht="15.75" customHeight="1">
      <c r="C692" s="54"/>
    </row>
    <row r="693" spans="3:3" ht="15.75" customHeight="1">
      <c r="C693" s="54"/>
    </row>
    <row r="694" spans="3:3" ht="15.75" customHeight="1">
      <c r="C694" s="54"/>
    </row>
    <row r="695" spans="3:3" ht="15.75" customHeight="1">
      <c r="C695" s="54"/>
    </row>
    <row r="696" spans="3:3" ht="15.75" customHeight="1">
      <c r="C696" s="54"/>
    </row>
    <row r="697" spans="3:3" ht="15.75" customHeight="1">
      <c r="C697" s="54"/>
    </row>
    <row r="698" spans="3:3" ht="15.75" customHeight="1">
      <c r="C698" s="54"/>
    </row>
    <row r="699" spans="3:3" ht="15.75" customHeight="1">
      <c r="C699" s="54"/>
    </row>
    <row r="700" spans="3:3" ht="15.75" customHeight="1">
      <c r="C700" s="54"/>
    </row>
    <row r="701" spans="3:3" ht="15.75" customHeight="1">
      <c r="C701" s="54"/>
    </row>
    <row r="702" spans="3:3" ht="15.75" customHeight="1">
      <c r="C702" s="54"/>
    </row>
    <row r="703" spans="3:3" ht="15.75" customHeight="1">
      <c r="C703" s="54"/>
    </row>
    <row r="704" spans="3:3" ht="15.75" customHeight="1">
      <c r="C704" s="54"/>
    </row>
    <row r="705" spans="3:3" ht="15.75" customHeight="1">
      <c r="C705" s="54"/>
    </row>
    <row r="706" spans="3:3" ht="15.75" customHeight="1">
      <c r="C706" s="54"/>
    </row>
    <row r="707" spans="3:3" ht="15.75" customHeight="1">
      <c r="C707" s="54"/>
    </row>
    <row r="708" spans="3:3" ht="15.75" customHeight="1">
      <c r="C708" s="54"/>
    </row>
    <row r="709" spans="3:3" ht="15.75" customHeight="1">
      <c r="C709" s="54"/>
    </row>
    <row r="710" spans="3:3" ht="15.75" customHeight="1">
      <c r="C710" s="54"/>
    </row>
    <row r="711" spans="3:3" ht="15.75" customHeight="1">
      <c r="C711" s="54"/>
    </row>
    <row r="712" spans="3:3" ht="15.75" customHeight="1">
      <c r="C712" s="54"/>
    </row>
    <row r="713" spans="3:3" ht="15.75" customHeight="1">
      <c r="C713" s="54"/>
    </row>
    <row r="714" spans="3:3" ht="15.75" customHeight="1">
      <c r="C714" s="54"/>
    </row>
    <row r="715" spans="3:3" ht="15.75" customHeight="1">
      <c r="C715" s="54"/>
    </row>
    <row r="716" spans="3:3" ht="15.75" customHeight="1">
      <c r="C716" s="54"/>
    </row>
    <row r="717" spans="3:3" ht="15.75" customHeight="1">
      <c r="C717" s="54"/>
    </row>
    <row r="718" spans="3:3" ht="15.75" customHeight="1">
      <c r="C718" s="54"/>
    </row>
    <row r="719" spans="3:3" ht="15.75" customHeight="1">
      <c r="C719" s="54"/>
    </row>
    <row r="720" spans="3:3" ht="15.75" customHeight="1">
      <c r="C720" s="54"/>
    </row>
    <row r="721" spans="3:3" ht="15.75" customHeight="1">
      <c r="C721" s="54"/>
    </row>
    <row r="722" spans="3:3" ht="15.75" customHeight="1">
      <c r="C722" s="54"/>
    </row>
    <row r="723" spans="3:3" ht="15.75" customHeight="1">
      <c r="C723" s="54"/>
    </row>
    <row r="724" spans="3:3" ht="15.75" customHeight="1">
      <c r="C724" s="54"/>
    </row>
    <row r="725" spans="3:3" ht="15.75" customHeight="1">
      <c r="C725" s="54"/>
    </row>
    <row r="726" spans="3:3" ht="15.75" customHeight="1">
      <c r="C726" s="54"/>
    </row>
    <row r="727" spans="3:3" ht="15.75" customHeight="1">
      <c r="C727" s="54"/>
    </row>
    <row r="728" spans="3:3" ht="15.75" customHeight="1">
      <c r="C728" s="54"/>
    </row>
    <row r="729" spans="3:3" ht="15.75" customHeight="1">
      <c r="C729" s="54"/>
    </row>
    <row r="730" spans="3:3" ht="15.75" customHeight="1">
      <c r="C730" s="54"/>
    </row>
    <row r="731" spans="3:3" ht="15.75" customHeight="1">
      <c r="C731" s="54"/>
    </row>
    <row r="732" spans="3:3" ht="15.75" customHeight="1">
      <c r="C732" s="54"/>
    </row>
    <row r="733" spans="3:3" ht="15.75" customHeight="1">
      <c r="C733" s="54"/>
    </row>
    <row r="734" spans="3:3" ht="15.75" customHeight="1">
      <c r="C734" s="54"/>
    </row>
    <row r="735" spans="3:3" ht="15.75" customHeight="1">
      <c r="C735" s="54"/>
    </row>
    <row r="736" spans="3:3" ht="15.75" customHeight="1">
      <c r="C736" s="54"/>
    </row>
    <row r="737" spans="3:3" ht="15.75" customHeight="1">
      <c r="C737" s="54"/>
    </row>
    <row r="738" spans="3:3" ht="15.75" customHeight="1">
      <c r="C738" s="54"/>
    </row>
    <row r="739" spans="3:3" ht="15.75" customHeight="1">
      <c r="C739" s="54"/>
    </row>
    <row r="740" spans="3:3" ht="15.75" customHeight="1">
      <c r="C740" s="54"/>
    </row>
    <row r="741" spans="3:3" ht="15.75" customHeight="1">
      <c r="C741" s="54"/>
    </row>
    <row r="742" spans="3:3" ht="15.75" customHeight="1">
      <c r="C742" s="54"/>
    </row>
    <row r="743" spans="3:3" ht="15.75" customHeight="1">
      <c r="C743" s="54"/>
    </row>
    <row r="744" spans="3:3" ht="15.75" customHeight="1">
      <c r="C744" s="54"/>
    </row>
    <row r="745" spans="3:3" ht="15.75" customHeight="1">
      <c r="C745" s="54"/>
    </row>
    <row r="746" spans="3:3" ht="15.75" customHeight="1">
      <c r="C746" s="54"/>
    </row>
    <row r="747" spans="3:3" ht="15.75" customHeight="1">
      <c r="C747" s="54"/>
    </row>
    <row r="748" spans="3:3" ht="15.75" customHeight="1">
      <c r="C748" s="54"/>
    </row>
    <row r="749" spans="3:3" ht="15.75" customHeight="1">
      <c r="C749" s="54"/>
    </row>
    <row r="750" spans="3:3" ht="15.75" customHeight="1">
      <c r="C750" s="54"/>
    </row>
    <row r="751" spans="3:3" ht="15.75" customHeight="1">
      <c r="C751" s="54"/>
    </row>
    <row r="752" spans="3:3" ht="15.75" customHeight="1">
      <c r="C752" s="54"/>
    </row>
    <row r="753" spans="3:3" ht="15.75" customHeight="1">
      <c r="C753" s="54"/>
    </row>
    <row r="754" spans="3:3" ht="15.75" customHeight="1">
      <c r="C754" s="54"/>
    </row>
    <row r="755" spans="3:3" ht="15.75" customHeight="1">
      <c r="C755" s="54"/>
    </row>
    <row r="756" spans="3:3" ht="15.75" customHeight="1">
      <c r="C756" s="54"/>
    </row>
    <row r="757" spans="3:3" ht="15.75" customHeight="1">
      <c r="C757" s="54"/>
    </row>
    <row r="758" spans="3:3" ht="15.75" customHeight="1">
      <c r="C758" s="54"/>
    </row>
    <row r="759" spans="3:3" ht="15.75" customHeight="1">
      <c r="C759" s="54"/>
    </row>
    <row r="760" spans="3:3" ht="15.75" customHeight="1">
      <c r="C760" s="54"/>
    </row>
    <row r="761" spans="3:3" ht="15.75" customHeight="1">
      <c r="C761" s="54"/>
    </row>
    <row r="762" spans="3:3" ht="15.75" customHeight="1">
      <c r="C762" s="54"/>
    </row>
    <row r="763" spans="3:3" ht="15.75" customHeight="1">
      <c r="C763" s="54"/>
    </row>
    <row r="764" spans="3:3" ht="15.75" customHeight="1">
      <c r="C764" s="54"/>
    </row>
    <row r="765" spans="3:3" ht="15.75" customHeight="1">
      <c r="C765" s="54"/>
    </row>
    <row r="766" spans="3:3" ht="15.75" customHeight="1">
      <c r="C766" s="54"/>
    </row>
    <row r="767" spans="3:3" ht="15.75" customHeight="1">
      <c r="C767" s="54"/>
    </row>
    <row r="768" spans="3:3" ht="15.75" customHeight="1">
      <c r="C768" s="54"/>
    </row>
    <row r="769" spans="3:3" ht="15.75" customHeight="1">
      <c r="C769" s="54"/>
    </row>
    <row r="770" spans="3:3" ht="15.75" customHeight="1">
      <c r="C770" s="54"/>
    </row>
    <row r="771" spans="3:3" ht="15.75" customHeight="1">
      <c r="C771" s="54"/>
    </row>
    <row r="772" spans="3:3" ht="15.75" customHeight="1">
      <c r="C772" s="54"/>
    </row>
    <row r="773" spans="3:3" ht="15.75" customHeight="1">
      <c r="C773" s="54"/>
    </row>
    <row r="774" spans="3:3" ht="15.75" customHeight="1">
      <c r="C774" s="54"/>
    </row>
    <row r="775" spans="3:3" ht="15.75" customHeight="1">
      <c r="C775" s="54"/>
    </row>
    <row r="776" spans="3:3" ht="15.75" customHeight="1">
      <c r="C776" s="54"/>
    </row>
    <row r="777" spans="3:3" ht="15.75" customHeight="1">
      <c r="C777" s="54"/>
    </row>
    <row r="778" spans="3:3" ht="15.75" customHeight="1">
      <c r="C778" s="54"/>
    </row>
    <row r="779" spans="3:3" ht="15.75" customHeight="1">
      <c r="C779" s="54"/>
    </row>
    <row r="780" spans="3:3" ht="15.75" customHeight="1">
      <c r="C780" s="54"/>
    </row>
    <row r="781" spans="3:3" ht="15.75" customHeight="1">
      <c r="C781" s="54"/>
    </row>
    <row r="782" spans="3:3" ht="15.75" customHeight="1">
      <c r="C782" s="54"/>
    </row>
    <row r="783" spans="3:3" ht="15.75" customHeight="1">
      <c r="C783" s="54"/>
    </row>
    <row r="784" spans="3:3" ht="15.75" customHeight="1">
      <c r="C784" s="54"/>
    </row>
    <row r="785" spans="3:3" ht="15.75" customHeight="1">
      <c r="C785" s="54"/>
    </row>
    <row r="786" spans="3:3" ht="15.75" customHeight="1">
      <c r="C786" s="54"/>
    </row>
    <row r="787" spans="3:3" ht="15.75" customHeight="1">
      <c r="C787" s="54"/>
    </row>
    <row r="788" spans="3:3" ht="15.75" customHeight="1">
      <c r="C788" s="54"/>
    </row>
    <row r="789" spans="3:3" ht="15.75" customHeight="1">
      <c r="C789" s="54"/>
    </row>
    <row r="790" spans="3:3" ht="15.75" customHeight="1">
      <c r="C790" s="54"/>
    </row>
    <row r="791" spans="3:3" ht="15.75" customHeight="1">
      <c r="C791" s="54"/>
    </row>
    <row r="792" spans="3:3" ht="15.75" customHeight="1">
      <c r="C792" s="54"/>
    </row>
    <row r="793" spans="3:3" ht="15.75" customHeight="1">
      <c r="C793" s="54"/>
    </row>
    <row r="794" spans="3:3" ht="15.75" customHeight="1">
      <c r="C794" s="54"/>
    </row>
    <row r="795" spans="3:3" ht="15.75" customHeight="1">
      <c r="C795" s="54"/>
    </row>
    <row r="796" spans="3:3" ht="15.75" customHeight="1">
      <c r="C796" s="54"/>
    </row>
    <row r="797" spans="3:3" ht="15.75" customHeight="1">
      <c r="C797" s="54"/>
    </row>
    <row r="798" spans="3:3" ht="15.75" customHeight="1">
      <c r="C798" s="54"/>
    </row>
    <row r="799" spans="3:3" ht="15.75" customHeight="1">
      <c r="C799" s="54"/>
    </row>
    <row r="800" spans="3:3" ht="15.75" customHeight="1">
      <c r="C800" s="54"/>
    </row>
    <row r="801" spans="3:3" ht="15.75" customHeight="1">
      <c r="C801" s="54"/>
    </row>
    <row r="802" spans="3:3" ht="15.75" customHeight="1">
      <c r="C802" s="54"/>
    </row>
    <row r="803" spans="3:3" ht="15.75" customHeight="1">
      <c r="C803" s="54"/>
    </row>
    <row r="804" spans="3:3" ht="15.75" customHeight="1">
      <c r="C804" s="54"/>
    </row>
    <row r="805" spans="3:3" ht="15.75" customHeight="1">
      <c r="C805" s="54"/>
    </row>
    <row r="806" spans="3:3" ht="15.75" customHeight="1">
      <c r="C806" s="54"/>
    </row>
    <row r="807" spans="3:3" ht="15.75" customHeight="1">
      <c r="C807" s="54"/>
    </row>
    <row r="808" spans="3:3" ht="15.75" customHeight="1">
      <c r="C808" s="54"/>
    </row>
    <row r="809" spans="3:3" ht="15.75" customHeight="1">
      <c r="C809" s="54"/>
    </row>
    <row r="810" spans="3:3" ht="15.75" customHeight="1">
      <c r="C810" s="54"/>
    </row>
    <row r="811" spans="3:3" ht="15.75" customHeight="1">
      <c r="C811" s="54"/>
    </row>
    <row r="812" spans="3:3" ht="15.75" customHeight="1">
      <c r="C812" s="54"/>
    </row>
    <row r="813" spans="3:3" ht="15.75" customHeight="1">
      <c r="C813" s="54"/>
    </row>
    <row r="814" spans="3:3" ht="15.75" customHeight="1">
      <c r="C814" s="54"/>
    </row>
    <row r="815" spans="3:3" ht="15.75" customHeight="1">
      <c r="C815" s="54"/>
    </row>
    <row r="816" spans="3:3" ht="15.75" customHeight="1">
      <c r="C816" s="54"/>
    </row>
    <row r="817" spans="3:3" ht="15.75" customHeight="1">
      <c r="C817" s="54"/>
    </row>
    <row r="818" spans="3:3" ht="15.75" customHeight="1">
      <c r="C818" s="54"/>
    </row>
    <row r="819" spans="3:3" ht="15.75" customHeight="1">
      <c r="C819" s="54"/>
    </row>
    <row r="820" spans="3:3" ht="15.75" customHeight="1">
      <c r="C820" s="54"/>
    </row>
    <row r="821" spans="3:3" ht="15.75" customHeight="1">
      <c r="C821" s="54"/>
    </row>
    <row r="822" spans="3:3" ht="15.75" customHeight="1">
      <c r="C822" s="54"/>
    </row>
    <row r="823" spans="3:3" ht="15.75" customHeight="1">
      <c r="C823" s="54"/>
    </row>
    <row r="824" spans="3:3" ht="15.75" customHeight="1">
      <c r="C824" s="54"/>
    </row>
    <row r="825" spans="3:3" ht="15.75" customHeight="1">
      <c r="C825" s="54"/>
    </row>
    <row r="826" spans="3:3" ht="15.75" customHeight="1">
      <c r="C826" s="54"/>
    </row>
    <row r="827" spans="3:3" ht="15.75" customHeight="1">
      <c r="C827" s="54"/>
    </row>
    <row r="828" spans="3:3" ht="15.75" customHeight="1">
      <c r="C828" s="54"/>
    </row>
    <row r="829" spans="3:3" ht="15.75" customHeight="1">
      <c r="C829" s="54"/>
    </row>
    <row r="830" spans="3:3" ht="15.75" customHeight="1">
      <c r="C830" s="54"/>
    </row>
    <row r="831" spans="3:3" ht="15.75" customHeight="1">
      <c r="C831" s="54"/>
    </row>
    <row r="832" spans="3:3" ht="15.75" customHeight="1">
      <c r="C832" s="54"/>
    </row>
    <row r="833" spans="3:3" ht="15.75" customHeight="1">
      <c r="C833" s="54"/>
    </row>
    <row r="834" spans="3:3" ht="15.75" customHeight="1">
      <c r="C834" s="54"/>
    </row>
    <row r="835" spans="3:3" ht="15.75" customHeight="1">
      <c r="C835" s="54"/>
    </row>
    <row r="836" spans="3:3" ht="15.75" customHeight="1">
      <c r="C836" s="54"/>
    </row>
    <row r="837" spans="3:3" ht="15.75" customHeight="1">
      <c r="C837" s="54"/>
    </row>
    <row r="838" spans="3:3" ht="15.75" customHeight="1">
      <c r="C838" s="54"/>
    </row>
    <row r="839" spans="3:3" ht="15.75" customHeight="1">
      <c r="C839" s="54"/>
    </row>
    <row r="840" spans="3:3" ht="15.75" customHeight="1">
      <c r="C840" s="54"/>
    </row>
    <row r="841" spans="3:3" ht="15.75" customHeight="1">
      <c r="C841" s="54"/>
    </row>
    <row r="842" spans="3:3" ht="15.75" customHeight="1">
      <c r="C842" s="54"/>
    </row>
    <row r="843" spans="3:3" ht="15.75" customHeight="1">
      <c r="C843" s="54"/>
    </row>
    <row r="844" spans="3:3" ht="15.75" customHeight="1">
      <c r="C844" s="54"/>
    </row>
    <row r="845" spans="3:3" ht="15.75" customHeight="1">
      <c r="C845" s="54"/>
    </row>
    <row r="846" spans="3:3" ht="15.75" customHeight="1">
      <c r="C846" s="54"/>
    </row>
    <row r="847" spans="3:3" ht="15.75" customHeight="1">
      <c r="C847" s="54"/>
    </row>
    <row r="848" spans="3:3" ht="15.75" customHeight="1">
      <c r="C848" s="54"/>
    </row>
    <row r="849" spans="3:3" ht="15.75" customHeight="1">
      <c r="C849" s="54"/>
    </row>
    <row r="850" spans="3:3" ht="15.75" customHeight="1">
      <c r="C850" s="54"/>
    </row>
    <row r="851" spans="3:3" ht="15.75" customHeight="1">
      <c r="C851" s="54"/>
    </row>
    <row r="852" spans="3:3" ht="15.75" customHeight="1">
      <c r="C852" s="54"/>
    </row>
    <row r="853" spans="3:3" ht="15.75" customHeight="1">
      <c r="C853" s="54"/>
    </row>
    <row r="854" spans="3:3" ht="15.75" customHeight="1">
      <c r="C854" s="54"/>
    </row>
    <row r="855" spans="3:3" ht="15.75" customHeight="1">
      <c r="C855" s="54"/>
    </row>
    <row r="856" spans="3:3" ht="15.75" customHeight="1">
      <c r="C856" s="54"/>
    </row>
    <row r="857" spans="3:3" ht="15.75" customHeight="1">
      <c r="C857" s="54"/>
    </row>
    <row r="858" spans="3:3" ht="15.75" customHeight="1">
      <c r="C858" s="54"/>
    </row>
    <row r="859" spans="3:3" ht="15.75" customHeight="1">
      <c r="C859" s="54"/>
    </row>
    <row r="860" spans="3:3" ht="15.75" customHeight="1">
      <c r="C860" s="54"/>
    </row>
    <row r="861" spans="3:3" ht="15.75" customHeight="1">
      <c r="C861" s="54"/>
    </row>
    <row r="862" spans="3:3" ht="15.75" customHeight="1">
      <c r="C862" s="54"/>
    </row>
    <row r="863" spans="3:3" ht="15.75" customHeight="1">
      <c r="C863" s="54"/>
    </row>
    <row r="864" spans="3:3" ht="15.75" customHeight="1">
      <c r="C864" s="54"/>
    </row>
    <row r="865" spans="3:3" ht="15.75" customHeight="1">
      <c r="C865" s="54"/>
    </row>
    <row r="866" spans="3:3" ht="15.75" customHeight="1">
      <c r="C866" s="54"/>
    </row>
    <row r="867" spans="3:3" ht="15.75" customHeight="1">
      <c r="C867" s="54"/>
    </row>
    <row r="868" spans="3:3" ht="15.75" customHeight="1">
      <c r="C868" s="54"/>
    </row>
    <row r="869" spans="3:3" ht="15.75" customHeight="1">
      <c r="C869" s="54"/>
    </row>
    <row r="870" spans="3:3" ht="15.75" customHeight="1">
      <c r="C870" s="54"/>
    </row>
    <row r="871" spans="3:3" ht="15.75" customHeight="1">
      <c r="C871" s="54"/>
    </row>
    <row r="872" spans="3:3" ht="15.75" customHeight="1">
      <c r="C872" s="54"/>
    </row>
    <row r="873" spans="3:3" ht="15.75" customHeight="1">
      <c r="C873" s="54"/>
    </row>
    <row r="874" spans="3:3" ht="15.75" customHeight="1">
      <c r="C874" s="54"/>
    </row>
    <row r="875" spans="3:3" ht="15.75" customHeight="1">
      <c r="C875" s="54"/>
    </row>
    <row r="876" spans="3:3" ht="15.75" customHeight="1">
      <c r="C876" s="54"/>
    </row>
    <row r="877" spans="3:3" ht="15.75" customHeight="1">
      <c r="C877" s="54"/>
    </row>
    <row r="878" spans="3:3" ht="15.75" customHeight="1">
      <c r="C878" s="54"/>
    </row>
    <row r="879" spans="3:3" ht="15.75" customHeight="1">
      <c r="C879" s="54"/>
    </row>
    <row r="880" spans="3:3" ht="15.75" customHeight="1">
      <c r="C880" s="54"/>
    </row>
    <row r="881" spans="3:3" ht="15.75" customHeight="1">
      <c r="C881" s="54"/>
    </row>
    <row r="882" spans="3:3" ht="15.75" customHeight="1">
      <c r="C882" s="54"/>
    </row>
    <row r="883" spans="3:3" ht="15.75" customHeight="1">
      <c r="C883" s="54"/>
    </row>
    <row r="884" spans="3:3" ht="15.75" customHeight="1">
      <c r="C884" s="54"/>
    </row>
    <row r="885" spans="3:3" ht="15.75" customHeight="1">
      <c r="C885" s="54"/>
    </row>
    <row r="886" spans="3:3" ht="15.75" customHeight="1">
      <c r="C886" s="54"/>
    </row>
    <row r="887" spans="3:3" ht="15.75" customHeight="1">
      <c r="C887" s="54"/>
    </row>
    <row r="888" spans="3:3" ht="15.75" customHeight="1">
      <c r="C888" s="54"/>
    </row>
    <row r="889" spans="3:3" ht="15.75" customHeight="1">
      <c r="C889" s="54"/>
    </row>
    <row r="890" spans="3:3" ht="15.75" customHeight="1">
      <c r="C890" s="54"/>
    </row>
    <row r="891" spans="3:3" ht="15.75" customHeight="1">
      <c r="C891" s="54"/>
    </row>
    <row r="892" spans="3:3" ht="15.75" customHeight="1">
      <c r="C892" s="54"/>
    </row>
    <row r="893" spans="3:3" ht="15.75" customHeight="1">
      <c r="C893" s="54"/>
    </row>
    <row r="894" spans="3:3" ht="15.75" customHeight="1">
      <c r="C894" s="54"/>
    </row>
    <row r="895" spans="3:3" ht="15.75" customHeight="1">
      <c r="C895" s="54"/>
    </row>
    <row r="896" spans="3:3" ht="15.75" customHeight="1">
      <c r="C896" s="54"/>
    </row>
    <row r="897" spans="3:3" ht="15.75" customHeight="1">
      <c r="C897" s="54"/>
    </row>
    <row r="898" spans="3:3" ht="15.75" customHeight="1">
      <c r="C898" s="54"/>
    </row>
    <row r="899" spans="3:3" ht="15.75" customHeight="1">
      <c r="C899" s="54"/>
    </row>
    <row r="900" spans="3:3" ht="15.75" customHeight="1">
      <c r="C900" s="54"/>
    </row>
    <row r="901" spans="3:3" ht="15.75" customHeight="1">
      <c r="C901" s="54"/>
    </row>
    <row r="902" spans="3:3" ht="15.75" customHeight="1">
      <c r="C902" s="54"/>
    </row>
    <row r="903" spans="3:3" ht="15.75" customHeight="1">
      <c r="C903" s="54"/>
    </row>
    <row r="904" spans="3:3" ht="15.75" customHeight="1">
      <c r="C904" s="54"/>
    </row>
    <row r="905" spans="3:3" ht="15.75" customHeight="1">
      <c r="C905" s="54"/>
    </row>
    <row r="906" spans="3:3" ht="15.75" customHeight="1">
      <c r="C906" s="54"/>
    </row>
    <row r="907" spans="3:3" ht="15.75" customHeight="1">
      <c r="C907" s="54"/>
    </row>
    <row r="908" spans="3:3" ht="15.75" customHeight="1">
      <c r="C908" s="54"/>
    </row>
    <row r="909" spans="3:3" ht="15.75" customHeight="1">
      <c r="C909" s="54"/>
    </row>
    <row r="910" spans="3:3" ht="15.75" customHeight="1">
      <c r="C910" s="54"/>
    </row>
    <row r="911" spans="3:3" ht="15.75" customHeight="1">
      <c r="C911" s="54"/>
    </row>
    <row r="912" spans="3:3" ht="15.75" customHeight="1">
      <c r="C912" s="54"/>
    </row>
    <row r="913" spans="3:3" ht="15.75" customHeight="1">
      <c r="C913" s="54"/>
    </row>
    <row r="914" spans="3:3" ht="15.75" customHeight="1">
      <c r="C914" s="54"/>
    </row>
    <row r="915" spans="3:3" ht="15.75" customHeight="1">
      <c r="C915" s="54"/>
    </row>
    <row r="916" spans="3:3" ht="15.75" customHeight="1">
      <c r="C916" s="54"/>
    </row>
    <row r="917" spans="3:3" ht="15.75" customHeight="1">
      <c r="C917" s="54"/>
    </row>
    <row r="918" spans="3:3" ht="15.75" customHeight="1">
      <c r="C918" s="54"/>
    </row>
    <row r="919" spans="3:3" ht="15.75" customHeight="1">
      <c r="C919" s="54"/>
    </row>
    <row r="920" spans="3:3" ht="15.75" customHeight="1">
      <c r="C920" s="54"/>
    </row>
    <row r="921" spans="3:3" ht="15.75" customHeight="1">
      <c r="C921" s="54"/>
    </row>
    <row r="922" spans="3:3" ht="15.75" customHeight="1">
      <c r="C922" s="54"/>
    </row>
    <row r="923" spans="3:3" ht="15.75" customHeight="1">
      <c r="C923" s="54"/>
    </row>
    <row r="924" spans="3:3" ht="15.75" customHeight="1">
      <c r="C924" s="54"/>
    </row>
    <row r="925" spans="3:3" ht="15.75" customHeight="1">
      <c r="C925" s="54"/>
    </row>
    <row r="926" spans="3:3" ht="15.75" customHeight="1">
      <c r="C926" s="54"/>
    </row>
    <row r="927" spans="3:3" ht="15.75" customHeight="1">
      <c r="C927" s="54"/>
    </row>
    <row r="928" spans="3:3" ht="15.75" customHeight="1">
      <c r="C928" s="54"/>
    </row>
    <row r="929" spans="3:3" ht="15.75" customHeight="1">
      <c r="C929" s="54"/>
    </row>
    <row r="930" spans="3:3" ht="15.75" customHeight="1">
      <c r="C930" s="54"/>
    </row>
    <row r="931" spans="3:3" ht="15.75" customHeight="1">
      <c r="C931" s="54"/>
    </row>
    <row r="932" spans="3:3" ht="15.75" customHeight="1">
      <c r="C932" s="54"/>
    </row>
    <row r="933" spans="3:3" ht="15.75" customHeight="1">
      <c r="C933" s="54"/>
    </row>
    <row r="934" spans="3:3" ht="15.75" customHeight="1">
      <c r="C934" s="54"/>
    </row>
    <row r="935" spans="3:3" ht="15.75" customHeight="1">
      <c r="C935" s="54"/>
    </row>
    <row r="936" spans="3:3" ht="15.75" customHeight="1">
      <c r="C936" s="54"/>
    </row>
    <row r="937" spans="3:3" ht="15.75" customHeight="1">
      <c r="C937" s="54"/>
    </row>
    <row r="938" spans="3:3" ht="15.75" customHeight="1">
      <c r="C938" s="54"/>
    </row>
    <row r="939" spans="3:3" ht="15.75" customHeight="1">
      <c r="C939" s="54"/>
    </row>
    <row r="940" spans="3:3" ht="15.75" customHeight="1">
      <c r="C940" s="54"/>
    </row>
    <row r="941" spans="3:3" ht="15.75" customHeight="1">
      <c r="C941" s="54"/>
    </row>
    <row r="942" spans="3:3" ht="15.75" customHeight="1">
      <c r="C942" s="54"/>
    </row>
    <row r="943" spans="3:3" ht="15.75" customHeight="1">
      <c r="C943" s="54"/>
    </row>
    <row r="944" spans="3:3" ht="15.75" customHeight="1">
      <c r="C944" s="54"/>
    </row>
    <row r="945" spans="3:3" ht="15.75" customHeight="1">
      <c r="C945" s="54"/>
    </row>
    <row r="946" spans="3:3" ht="15.75" customHeight="1">
      <c r="C946" s="54"/>
    </row>
    <row r="947" spans="3:3" ht="15.75" customHeight="1">
      <c r="C947" s="54"/>
    </row>
    <row r="948" spans="3:3" ht="15.75" customHeight="1">
      <c r="C948" s="54"/>
    </row>
    <row r="949" spans="3:3" ht="15.75" customHeight="1">
      <c r="C949" s="54"/>
    </row>
    <row r="950" spans="3:3" ht="15.75" customHeight="1">
      <c r="C950" s="54"/>
    </row>
    <row r="951" spans="3:3" ht="15.75" customHeight="1">
      <c r="C951" s="54"/>
    </row>
    <row r="952" spans="3:3" ht="15.75" customHeight="1">
      <c r="C952" s="54"/>
    </row>
    <row r="953" spans="3:3" ht="15.75" customHeight="1">
      <c r="C953" s="54"/>
    </row>
    <row r="954" spans="3:3" ht="15.75" customHeight="1">
      <c r="C954" s="54"/>
    </row>
    <row r="955" spans="3:3" ht="15.75" customHeight="1">
      <c r="C955" s="54"/>
    </row>
    <row r="956" spans="3:3" ht="15.75" customHeight="1">
      <c r="C956" s="54"/>
    </row>
    <row r="957" spans="3:3" ht="15.75" customHeight="1">
      <c r="C957" s="54"/>
    </row>
    <row r="958" spans="3:3" ht="15.75" customHeight="1">
      <c r="C958" s="54"/>
    </row>
    <row r="959" spans="3:3" ht="15.75" customHeight="1">
      <c r="C959" s="54"/>
    </row>
    <row r="960" spans="3:3" ht="15.75" customHeight="1">
      <c r="C960" s="54"/>
    </row>
    <row r="961" spans="3:3" ht="15.75" customHeight="1">
      <c r="C961" s="54"/>
    </row>
    <row r="962" spans="3:3" ht="15.75" customHeight="1">
      <c r="C962" s="54"/>
    </row>
    <row r="963" spans="3:3" ht="15.75" customHeight="1">
      <c r="C963" s="54"/>
    </row>
    <row r="964" spans="3:3" ht="15.75" customHeight="1">
      <c r="C964" s="54"/>
    </row>
    <row r="965" spans="3:3" ht="15.75" customHeight="1">
      <c r="C965" s="54"/>
    </row>
    <row r="966" spans="3:3" ht="15.75" customHeight="1">
      <c r="C966" s="54"/>
    </row>
    <row r="967" spans="3:3" ht="15.75" customHeight="1">
      <c r="C967" s="54"/>
    </row>
    <row r="968" spans="3:3" ht="15.75" customHeight="1">
      <c r="C968" s="54"/>
    </row>
    <row r="969" spans="3:3" ht="15.75" customHeight="1">
      <c r="C969" s="54"/>
    </row>
    <row r="970" spans="3:3" ht="15.75" customHeight="1">
      <c r="C970" s="54"/>
    </row>
    <row r="971" spans="3:3" ht="15.75" customHeight="1">
      <c r="C971" s="54"/>
    </row>
    <row r="972" spans="3:3" ht="15.75" customHeight="1">
      <c r="C972" s="54"/>
    </row>
    <row r="973" spans="3:3" ht="15.75" customHeight="1">
      <c r="C973" s="54"/>
    </row>
    <row r="974" spans="3:3" ht="15.75" customHeight="1">
      <c r="C974" s="54"/>
    </row>
    <row r="975" spans="3:3" ht="15.75" customHeight="1">
      <c r="C975" s="54"/>
    </row>
    <row r="976" spans="3:3" ht="15.75" customHeight="1">
      <c r="C976" s="54"/>
    </row>
    <row r="977" spans="3:3" ht="15.75" customHeight="1">
      <c r="C977" s="54"/>
    </row>
    <row r="978" spans="3:3" ht="15.75" customHeight="1">
      <c r="C978" s="54"/>
    </row>
    <row r="979" spans="3:3" ht="15.75" customHeight="1">
      <c r="C979" s="54"/>
    </row>
    <row r="980" spans="3:3" ht="15.75" customHeight="1">
      <c r="C980" s="54"/>
    </row>
    <row r="981" spans="3:3" ht="15.75" customHeight="1">
      <c r="C981" s="54"/>
    </row>
    <row r="982" spans="3:3" ht="15.75" customHeight="1">
      <c r="C982" s="54"/>
    </row>
    <row r="983" spans="3:3" ht="15.75" customHeight="1">
      <c r="C983" s="54"/>
    </row>
    <row r="984" spans="3:3" ht="15.75" customHeight="1">
      <c r="C984" s="54"/>
    </row>
    <row r="985" spans="3:3" ht="15.75" customHeight="1">
      <c r="C985" s="54"/>
    </row>
    <row r="986" spans="3:3" ht="15.75" customHeight="1">
      <c r="C986" s="54"/>
    </row>
    <row r="987" spans="3:3" ht="15.75" customHeight="1">
      <c r="C987" s="54"/>
    </row>
    <row r="988" spans="3:3" ht="15.75" customHeight="1">
      <c r="C988" s="54"/>
    </row>
    <row r="989" spans="3:3" ht="15.75" customHeight="1">
      <c r="C989" s="54"/>
    </row>
    <row r="990" spans="3:3" ht="15.75" customHeight="1">
      <c r="C990" s="54"/>
    </row>
    <row r="991" spans="3:3" ht="15.75" customHeight="1">
      <c r="C991" s="54"/>
    </row>
    <row r="992" spans="3:3" ht="15.75" customHeight="1">
      <c r="C992" s="54"/>
    </row>
    <row r="993" spans="3:3" ht="15.75" customHeight="1">
      <c r="C993" s="54"/>
    </row>
    <row r="994" spans="3:3" ht="15.75" customHeight="1">
      <c r="C994" s="54"/>
    </row>
    <row r="995" spans="3:3" ht="15.75" customHeight="1">
      <c r="C995" s="54"/>
    </row>
    <row r="996" spans="3:3" ht="15.75" customHeight="1">
      <c r="C996" s="54"/>
    </row>
    <row r="997" spans="3:3" ht="15.75" customHeight="1">
      <c r="C997" s="54"/>
    </row>
    <row r="998" spans="3:3" ht="15.75" customHeight="1">
      <c r="C998" s="54"/>
    </row>
    <row r="999" spans="3:3" ht="15.75" customHeight="1">
      <c r="C999" s="54"/>
    </row>
    <row r="1000" spans="3:3" ht="15.75" customHeight="1">
      <c r="C1000" s="54"/>
    </row>
  </sheetData>
  <mergeCells count="1">
    <mergeCell ref="J3:K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Forecasts</vt:lpstr>
      <vt:lpstr>Table 3-7</vt:lpstr>
      <vt:lpstr>Kenai late-run Chinook Data</vt:lpstr>
      <vt:lpstr>EG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Munro, Andrew R (DFG)</dc:creator>
  <cp:lastModifiedBy>Richard Brenner</cp:lastModifiedBy>
  <dcterms:created xsi:type="dcterms:W3CDTF">2020-07-14T22:11:56Z</dcterms:created>
  <dcterms:modified xsi:type="dcterms:W3CDTF">2023-11-20T22:38:14Z</dcterms:modified>
</cp:coreProperties>
</file>