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ichard.brenner\Desktop\Cook Inlet TEMP\Data Request from the State of Alaska\"/>
    </mc:Choice>
  </mc:AlternateContent>
  <bookViews>
    <workbookView xWindow="0" yWindow="0" windowWidth="27132" windowHeight="11364" firstSheet="2" activeTab="2"/>
  </bookViews>
  <sheets>
    <sheet name="Forecasts" sheetId="1" state="hidden" r:id="rId1"/>
    <sheet name="Table 3-5" sheetId="2" state="hidden" r:id="rId2"/>
    <sheet name="Kenai River Sockeye Data" sheetId="3" r:id="rId3"/>
  </sheets>
  <calcPr calcId="162913"/>
  <extLst>
    <ext uri="GoogleSheetsCustomDataVersion2">
      <go:sheetsCustomData xmlns:go="http://customooxmlschemas.google.com/" r:id="rId7" roundtripDataChecksum="3D+5Pq9aI85BTwobLnYU1mr7/oYvrcImiClCKAYCuZ0="/>
    </ext>
  </extLst>
</workbook>
</file>

<file path=xl/calcChain.xml><?xml version="1.0" encoding="utf-8"?>
<calcChain xmlns="http://schemas.openxmlformats.org/spreadsheetml/2006/main">
  <c r="D29" i="3" l="1"/>
  <c r="C26" i="2"/>
  <c r="D28" i="3"/>
  <c r="H23" i="1"/>
  <c r="D27" i="3"/>
  <c r="B25" i="2" s="1"/>
  <c r="C24" i="2"/>
  <c r="D26" i="3"/>
  <c r="D25" i="3"/>
  <c r="B23" i="2" s="1"/>
  <c r="D24" i="3"/>
  <c r="D23" i="3"/>
  <c r="H18" i="1"/>
  <c r="D22" i="3"/>
  <c r="C19" i="2"/>
  <c r="D21" i="3"/>
  <c r="B19" i="2" s="1"/>
  <c r="C18" i="2"/>
  <c r="D20" i="3"/>
  <c r="B18" i="2" s="1"/>
  <c r="D19" i="3"/>
  <c r="B17" i="2" s="1"/>
  <c r="C16" i="2"/>
  <c r="D18" i="3"/>
  <c r="D17" i="3"/>
  <c r="C14" i="2"/>
  <c r="D16" i="3"/>
  <c r="D15" i="3"/>
  <c r="B13" i="2" s="1"/>
  <c r="C12" i="2"/>
  <c r="D14" i="3"/>
  <c r="D13" i="3"/>
  <c r="C10" i="2"/>
  <c r="D12" i="3"/>
  <c r="B10" i="2" s="1"/>
  <c r="D11" i="3"/>
  <c r="B9" i="2" s="1"/>
  <c r="C8" i="2"/>
  <c r="D10" i="3"/>
  <c r="L9" i="1"/>
  <c r="D9" i="3"/>
  <c r="D8" i="3"/>
  <c r="B6" i="2" s="1"/>
  <c r="D7" i="3"/>
  <c r="B5" i="2" s="1"/>
  <c r="D6" i="3"/>
  <c r="B4" i="2" s="1"/>
  <c r="F44" i="2"/>
  <c r="G44" i="2" s="1"/>
  <c r="F43" i="2"/>
  <c r="G43" i="2" s="1"/>
  <c r="F42" i="2"/>
  <c r="G42" i="2" s="1"/>
  <c r="F41" i="2"/>
  <c r="G41" i="2" s="1"/>
  <c r="F40" i="2"/>
  <c r="G40" i="2" s="1"/>
  <c r="F39" i="2"/>
  <c r="G39" i="2" s="1"/>
  <c r="J26" i="2"/>
  <c r="E26" i="2"/>
  <c r="D26" i="2"/>
  <c r="J25" i="2"/>
  <c r="E25" i="2"/>
  <c r="D25" i="2"/>
  <c r="J24" i="2"/>
  <c r="E24" i="2"/>
  <c r="D24" i="2"/>
  <c r="B24" i="2"/>
  <c r="J23" i="2"/>
  <c r="E23" i="2"/>
  <c r="D23" i="2"/>
  <c r="J22" i="2"/>
  <c r="E22" i="2"/>
  <c r="D22" i="2"/>
  <c r="B22" i="2"/>
  <c r="J21" i="2"/>
  <c r="E21" i="2"/>
  <c r="D21" i="2"/>
  <c r="B21" i="2"/>
  <c r="J20" i="2"/>
  <c r="E20" i="2"/>
  <c r="D20" i="2"/>
  <c r="J19" i="2"/>
  <c r="E19" i="2"/>
  <c r="D19" i="2"/>
  <c r="J18" i="2"/>
  <c r="E18" i="2"/>
  <c r="D18" i="2"/>
  <c r="J17" i="2"/>
  <c r="E17" i="2"/>
  <c r="D17" i="2"/>
  <c r="J16" i="2"/>
  <c r="E16" i="2"/>
  <c r="D16" i="2"/>
  <c r="B16" i="2"/>
  <c r="J15" i="2"/>
  <c r="E15" i="2"/>
  <c r="D15" i="2"/>
  <c r="B15" i="2"/>
  <c r="J14" i="2"/>
  <c r="E14" i="2"/>
  <c r="D14" i="2"/>
  <c r="J13" i="2"/>
  <c r="E13" i="2"/>
  <c r="D13" i="2"/>
  <c r="C13" i="2"/>
  <c r="J12" i="2"/>
  <c r="E12" i="2"/>
  <c r="D12" i="2"/>
  <c r="B12" i="2"/>
  <c r="J11" i="2"/>
  <c r="E11" i="2"/>
  <c r="D11" i="2"/>
  <c r="B11" i="2"/>
  <c r="J10" i="2"/>
  <c r="E10" i="2"/>
  <c r="D10" i="2"/>
  <c r="J9" i="2"/>
  <c r="E9" i="2"/>
  <c r="D9" i="2"/>
  <c r="J8" i="2"/>
  <c r="E8" i="2"/>
  <c r="D8" i="2"/>
  <c r="E7" i="2"/>
  <c r="D7" i="2"/>
  <c r="E6" i="2"/>
  <c r="D6" i="2"/>
  <c r="C6" i="2"/>
  <c r="E5" i="2"/>
  <c r="D5" i="2"/>
  <c r="E4" i="2"/>
  <c r="D4" i="2"/>
  <c r="C25" i="1"/>
  <c r="C24" i="1"/>
  <c r="E24" i="1" s="1"/>
  <c r="C23" i="1"/>
  <c r="H22" i="1"/>
  <c r="C22" i="1"/>
  <c r="E22" i="1" s="1"/>
  <c r="C21" i="1"/>
  <c r="H20" i="1"/>
  <c r="C20" i="1"/>
  <c r="E20" i="1" s="1"/>
  <c r="C19" i="1"/>
  <c r="L18" i="1"/>
  <c r="C18" i="1"/>
  <c r="E18" i="1" s="1"/>
  <c r="C17" i="1"/>
  <c r="E17" i="1" s="1"/>
  <c r="H16" i="1"/>
  <c r="C16" i="1"/>
  <c r="E16" i="1" s="1"/>
  <c r="C15" i="1"/>
  <c r="E15" i="1" s="1"/>
  <c r="H14" i="1"/>
  <c r="C14" i="1"/>
  <c r="E14" i="1" s="1"/>
  <c r="C13" i="1"/>
  <c r="E13" i="1" s="1"/>
  <c r="L12" i="1"/>
  <c r="C12" i="1"/>
  <c r="E12" i="1" s="1"/>
  <c r="L11" i="1"/>
  <c r="C11" i="1"/>
  <c r="E11" i="1" s="1"/>
  <c r="H10" i="1"/>
  <c r="C10" i="1"/>
  <c r="E10" i="1" s="1"/>
  <c r="C9" i="1"/>
  <c r="E9" i="1" s="1"/>
  <c r="H8" i="1"/>
  <c r="C8" i="1"/>
  <c r="E8" i="1" s="1"/>
  <c r="C7" i="1"/>
  <c r="E7" i="1" s="1"/>
  <c r="H6" i="1"/>
  <c r="C6" i="1"/>
  <c r="E6" i="1" s="1"/>
  <c r="C5" i="1"/>
  <c r="D5" i="1" s="1"/>
  <c r="H4" i="1"/>
  <c r="C4" i="1"/>
  <c r="D4" i="1" s="1"/>
  <c r="H3" i="1"/>
  <c r="C3" i="1"/>
  <c r="E3" i="1" s="1"/>
  <c r="C2" i="1"/>
  <c r="D2" i="1" s="1"/>
  <c r="G6" i="2" l="1"/>
  <c r="K25" i="2"/>
  <c r="O25" i="2" s="1"/>
  <c r="E4" i="1"/>
  <c r="M18" i="1"/>
  <c r="K13" i="2"/>
  <c r="O13" i="2" s="1"/>
  <c r="K19" i="2"/>
  <c r="O19" i="2" s="1"/>
  <c r="K23" i="2"/>
  <c r="O23" i="2" s="1"/>
  <c r="K11" i="2"/>
  <c r="O11" i="2" s="1"/>
  <c r="E2" i="1"/>
  <c r="K10" i="2"/>
  <c r="K12" i="2"/>
  <c r="O12" i="2" s="1"/>
  <c r="K15" i="2"/>
  <c r="O15" i="2" s="1"/>
  <c r="K24" i="2"/>
  <c r="O24" i="2" s="1"/>
  <c r="K26" i="2"/>
  <c r="O26" i="2" s="1"/>
  <c r="D17" i="1"/>
  <c r="K18" i="2"/>
  <c r="O18" i="2" s="1"/>
  <c r="K21" i="2"/>
  <c r="O21" i="2" s="1"/>
  <c r="E5" i="1"/>
  <c r="G12" i="2"/>
  <c r="G18" i="2"/>
  <c r="G24" i="2"/>
  <c r="G19" i="2"/>
  <c r="M22" i="2"/>
  <c r="E21" i="1"/>
  <c r="D21" i="1"/>
  <c r="K17" i="2"/>
  <c r="O17" i="2" s="1"/>
  <c r="H2" i="1"/>
  <c r="C4" i="2"/>
  <c r="G4" i="2" s="1"/>
  <c r="H7" i="1"/>
  <c r="C9" i="2"/>
  <c r="G9" i="2" s="1"/>
  <c r="L17" i="1"/>
  <c r="H13" i="1"/>
  <c r="C15" i="2"/>
  <c r="G15" i="2" s="1"/>
  <c r="L23" i="1"/>
  <c r="H19" i="1"/>
  <c r="C21" i="2"/>
  <c r="G21" i="2" s="1"/>
  <c r="D39" i="2"/>
  <c r="Q39" i="2" s="1"/>
  <c r="H12" i="1"/>
  <c r="M12" i="1" s="1"/>
  <c r="L16" i="1"/>
  <c r="M16" i="1" s="1"/>
  <c r="O10" i="2"/>
  <c r="K22" i="2"/>
  <c r="O22" i="2" s="1"/>
  <c r="G10" i="2"/>
  <c r="H14" i="2"/>
  <c r="G16" i="2"/>
  <c r="C22" i="2"/>
  <c r="L24" i="1"/>
  <c r="E23" i="1"/>
  <c r="D23" i="1"/>
  <c r="C25" i="2"/>
  <c r="G25" i="2" s="1"/>
  <c r="C5" i="2"/>
  <c r="G5" i="2" s="1"/>
  <c r="L7" i="1"/>
  <c r="H10" i="2"/>
  <c r="M12" i="2"/>
  <c r="H12" i="2"/>
  <c r="D11" i="1"/>
  <c r="D15" i="1"/>
  <c r="G13" i="2"/>
  <c r="C11" i="2"/>
  <c r="G11" i="2" s="1"/>
  <c r="H9" i="1"/>
  <c r="M9" i="1" s="1"/>
  <c r="C23" i="2"/>
  <c r="G23" i="2" s="1"/>
  <c r="H21" i="1"/>
  <c r="D9" i="1"/>
  <c r="D13" i="1"/>
  <c r="H24" i="1"/>
  <c r="M24" i="1" s="1"/>
  <c r="K16" i="2"/>
  <c r="O16" i="2" s="1"/>
  <c r="D41" i="2"/>
  <c r="Q41" i="2" s="1"/>
  <c r="D7" i="1"/>
  <c r="L8" i="1"/>
  <c r="M8" i="1" s="1"/>
  <c r="L19" i="1"/>
  <c r="C17" i="2"/>
  <c r="H15" i="1"/>
  <c r="L13" i="1"/>
  <c r="M16" i="2"/>
  <c r="H16" i="2"/>
  <c r="B7" i="2"/>
  <c r="E19" i="1"/>
  <c r="D19" i="1"/>
  <c r="C7" i="2"/>
  <c r="H5" i="1"/>
  <c r="L15" i="1"/>
  <c r="H11" i="1"/>
  <c r="M11" i="1" s="1"/>
  <c r="L21" i="1"/>
  <c r="H17" i="1"/>
  <c r="M23" i="1"/>
  <c r="L6" i="1"/>
  <c r="M6" i="1" s="1"/>
  <c r="L10" i="1"/>
  <c r="M10" i="1" s="1"/>
  <c r="L14" i="1"/>
  <c r="M14" i="1" s="1"/>
  <c r="K9" i="2"/>
  <c r="O9" i="2" s="1"/>
  <c r="K8" i="2"/>
  <c r="O8" i="2" s="1"/>
  <c r="C20" i="2"/>
  <c r="M23" i="2" s="1"/>
  <c r="L22" i="1"/>
  <c r="M22" i="1" s="1"/>
  <c r="L20" i="1"/>
  <c r="M20" i="1" s="1"/>
  <c r="D44" i="2"/>
  <c r="Q44" i="2" s="1"/>
  <c r="B8" i="2"/>
  <c r="G8" i="2" s="1"/>
  <c r="B14" i="2"/>
  <c r="G14" i="2" s="1"/>
  <c r="B20" i="2"/>
  <c r="G20" i="2" s="1"/>
  <c r="B26" i="2"/>
  <c r="G26" i="2" s="1"/>
  <c r="K14" i="2"/>
  <c r="O14" i="2" s="1"/>
  <c r="D3" i="1"/>
  <c r="D12" i="1"/>
  <c r="D22" i="1"/>
  <c r="K20" i="2"/>
  <c r="O20" i="2" s="1"/>
  <c r="D6" i="1"/>
  <c r="D8" i="1"/>
  <c r="D10" i="1"/>
  <c r="D14" i="1"/>
  <c r="D16" i="1"/>
  <c r="D18" i="1"/>
  <c r="D20" i="1"/>
  <c r="D24" i="1"/>
  <c r="G7" i="2" l="1"/>
  <c r="E28" i="1"/>
  <c r="M17" i="1"/>
  <c r="M13" i="1"/>
  <c r="M7" i="1"/>
  <c r="I42" i="2"/>
  <c r="I40" i="2"/>
  <c r="M42" i="2"/>
  <c r="M40" i="2"/>
  <c r="I15" i="2"/>
  <c r="L15" i="2"/>
  <c r="I9" i="2"/>
  <c r="L9" i="2"/>
  <c r="L18" i="2"/>
  <c r="I18" i="2"/>
  <c r="I16" i="2"/>
  <c r="L16" i="2"/>
  <c r="P16" i="2" s="1"/>
  <c r="L25" i="2"/>
  <c r="O43" i="2" s="1"/>
  <c r="L11" i="2"/>
  <c r="I11" i="2"/>
  <c r="M8" i="2"/>
  <c r="H8" i="2"/>
  <c r="H23" i="2"/>
  <c r="L19" i="2"/>
  <c r="I19" i="2"/>
  <c r="H22" i="2"/>
  <c r="L14" i="2"/>
  <c r="I14" i="2"/>
  <c r="N14" i="2" s="1"/>
  <c r="L12" i="2"/>
  <c r="P12" i="2" s="1"/>
  <c r="I12" i="2"/>
  <c r="N12" i="2" s="1"/>
  <c r="N16" i="2"/>
  <c r="M21" i="1"/>
  <c r="M14" i="2"/>
  <c r="L17" i="2"/>
  <c r="I17" i="2"/>
  <c r="M19" i="2"/>
  <c r="H19" i="2"/>
  <c r="L8" i="2"/>
  <c r="I8" i="2"/>
  <c r="H21" i="2"/>
  <c r="M21" i="2"/>
  <c r="G17" i="2"/>
  <c r="R39" i="2" s="1"/>
  <c r="L10" i="2"/>
  <c r="H17" i="2"/>
  <c r="M26" i="2"/>
  <c r="G22" i="2"/>
  <c r="H26" i="2"/>
  <c r="D43" i="2"/>
  <c r="Q43" i="2" s="1"/>
  <c r="R43" i="2" s="1"/>
  <c r="D42" i="2"/>
  <c r="Q42" i="2" s="1"/>
  <c r="R42" i="2" s="1"/>
  <c r="H20" i="2"/>
  <c r="H9" i="2"/>
  <c r="N9" i="2" s="1"/>
  <c r="M9" i="2"/>
  <c r="M20" i="2"/>
  <c r="L13" i="2"/>
  <c r="I13" i="2"/>
  <c r="M24" i="2"/>
  <c r="H24" i="2"/>
  <c r="H18" i="2"/>
  <c r="M25" i="2"/>
  <c r="H25" i="2"/>
  <c r="H15" i="2"/>
  <c r="M15" i="2"/>
  <c r="M18" i="2"/>
  <c r="M19" i="1"/>
  <c r="I10" i="2"/>
  <c r="N10" i="2" s="1"/>
  <c r="D40" i="2"/>
  <c r="Q40" i="2" s="1"/>
  <c r="R40" i="2" s="1"/>
  <c r="M11" i="2"/>
  <c r="M10" i="2"/>
  <c r="H11" i="2"/>
  <c r="M15" i="1"/>
  <c r="L20" i="2"/>
  <c r="I20" i="2"/>
  <c r="M13" i="2"/>
  <c r="H13" i="2"/>
  <c r="M17" i="2"/>
  <c r="N18" i="2" l="1"/>
  <c r="P14" i="2"/>
  <c r="P10" i="2"/>
  <c r="N17" i="2"/>
  <c r="P11" i="2"/>
  <c r="P17" i="2"/>
  <c r="P18" i="2"/>
  <c r="N13" i="2"/>
  <c r="P15" i="2"/>
  <c r="L26" i="2"/>
  <c r="O44" i="2" s="1"/>
  <c r="I26" i="2"/>
  <c r="K44" i="2" s="1"/>
  <c r="M44" i="2"/>
  <c r="I44" i="2"/>
  <c r="N8" i="2"/>
  <c r="L24" i="2"/>
  <c r="O42" i="2" s="1"/>
  <c r="P13" i="2"/>
  <c r="M41" i="2"/>
  <c r="N19" i="2"/>
  <c r="P8" i="2"/>
  <c r="I24" i="2"/>
  <c r="K42" i="2" s="1"/>
  <c r="P20" i="2"/>
  <c r="L23" i="2"/>
  <c r="P9" i="2"/>
  <c r="I41" i="2"/>
  <c r="P19" i="2"/>
  <c r="I23" i="2"/>
  <c r="K41" i="2" s="1"/>
  <c r="R41" i="2"/>
  <c r="M43" i="2"/>
  <c r="P25" i="2"/>
  <c r="R44" i="2"/>
  <c r="I43" i="2"/>
  <c r="N11" i="2"/>
  <c r="N15" i="2"/>
  <c r="N20" i="2"/>
  <c r="I21" i="2"/>
  <c r="K39" i="2" s="1"/>
  <c r="L21" i="2"/>
  <c r="O39" i="2" s="1"/>
  <c r="M39" i="2"/>
  <c r="I39" i="2"/>
  <c r="L22" i="2"/>
  <c r="I25" i="2"/>
  <c r="K43" i="2" s="1"/>
  <c r="I22" i="2"/>
  <c r="K40" i="2" s="1"/>
  <c r="N21" i="2" l="1"/>
  <c r="N26" i="2"/>
  <c r="N22" i="2"/>
  <c r="P26" i="2"/>
  <c r="N24" i="2"/>
  <c r="O41" i="2"/>
  <c r="P23" i="2"/>
  <c r="P24" i="2"/>
  <c r="O40" i="2"/>
  <c r="P22" i="2"/>
  <c r="P21" i="2"/>
  <c r="N23" i="2"/>
  <c r="N25" i="2"/>
</calcChain>
</file>

<file path=xl/comments1.xml><?xml version="1.0" encoding="utf-8"?>
<comments xmlns="http://schemas.openxmlformats.org/spreadsheetml/2006/main">
  <authors>
    <author/>
  </authors>
  <commentList>
    <comment ref="B1" authorId="0" shapeId="0">
      <text>
        <r>
          <rPr>
            <sz val="11"/>
            <color theme="1"/>
            <rFont val="Calibri"/>
            <scheme val="minor"/>
          </rPr>
          <t>======
ID#AAAA7JyeKJo
Richard Brenner - NOAA Federal    (2023-10-14 23:35:54)
Kenai River total run forecasts from the State of Alaska
------
ID#AAAA7gPKyyQ
Richard Brenner - NOAA Federal    (2023-10-16 22:36:42)
Hi @joshua.russell@noaa.gov finding and entering these total run forecasts for Kenai sockeye, Kasilof sockeye, and "other" sockeye might be the most helpful place to start. Happy to chat more. ~Rich</t>
        </r>
      </text>
    </comment>
    <comment ref="F1" authorId="0" shapeId="0">
      <text>
        <r>
          <rPr>
            <sz val="11"/>
            <color theme="1"/>
            <rFont val="Calibri"/>
            <scheme val="minor"/>
          </rPr>
          <t>======
ID#AAAA7gKshRI
Richard Brenner - NOAA Federal    (2023-10-17 21:00:24)
@lukas.defilippo@noaa.gov do you have any thoughts about how we can predict the State harvest component so that we can estimate EEZ harvest for the baseline ABC?
We could base State harvest on either (1) historical proportions of EEZ catch from the total run size of Kenai R sockeye salmon, or (2) historical proportions of the EEZ catch from just the drift gillnet component. We'll have to justify the decision based on lowest prediction error.
_Assigned to Lukas DeFilippo - NOAA Federal_</t>
        </r>
      </text>
    </comment>
    <comment ref="G1" authorId="0" shapeId="0">
      <text>
        <r>
          <rPr>
            <sz val="11"/>
            <color theme="1"/>
            <rFont val="Calibri"/>
            <scheme val="minor"/>
          </rPr>
          <t>======
ID#AAAA-ffrEC8
Richard Brenner - NOAA Federal    (2023-10-17 23:40:47)
As outlined in the FMP:   ABC/ACL = total run - State harvest - lower bound of escapement goal</t>
        </r>
      </text>
    </comment>
    <comment ref="B2" authorId="0" shapeId="0">
      <text>
        <r>
          <rPr>
            <sz val="11"/>
            <color theme="1"/>
            <rFont val="Calibri"/>
            <scheme val="minor"/>
          </rPr>
          <t>======
ID#AAAA7JyeKJ0
Richard Brenner - NOAA Federal    (2023-10-14 23:56:23)
From here: https://www.adfg.alaska.gov/fedaidpdfs/RIR.5J.1999.06.pdf</t>
        </r>
      </text>
    </comment>
    <comment ref="B3" authorId="0" shapeId="0">
      <text>
        <r>
          <rPr>
            <sz val="11"/>
            <color theme="1"/>
            <rFont val="Calibri"/>
            <scheme val="minor"/>
          </rPr>
          <t>======
ID#AAAA7hMsJUY
Joshua Russell - NOAA Federal    (2023-10-17 19:53:39)
https://www.arlis.org/docs/vol1/ADFG/38562439/38562439-5J00-04.pdf</t>
        </r>
      </text>
    </comment>
    <comment ref="B4" authorId="0" shapeId="0">
      <text>
        <r>
          <rPr>
            <sz val="11"/>
            <color theme="1"/>
            <rFont val="Calibri"/>
            <scheme val="minor"/>
          </rPr>
          <t>======
ID#AAAA7gPKyy4
Joshua Russell - NOAA Federal    (2023-10-17 00:11:43)
https://www.arlis.org/docs/vol1/ADFG/38562439/38562439-5J01-03.pdf</t>
        </r>
      </text>
    </comment>
    <comment ref="B5" authorId="0" shapeId="0">
      <text>
        <r>
          <rPr>
            <sz val="11"/>
            <color theme="1"/>
            <rFont val="Calibri"/>
            <scheme val="minor"/>
          </rPr>
          <t>======
ID#AAAA7gPKyy0
Joshua Russell - NOAA Federal    (2023-10-17 00:07:09)
https://www.adfg.alaska.gov/FedAidPDFs/RIR.5J.2002.01.pdf</t>
        </r>
      </text>
    </comment>
    <comment ref="B6" authorId="0" shapeId="0">
      <text>
        <r>
          <rPr>
            <sz val="11"/>
            <color theme="1"/>
            <rFont val="Calibri"/>
            <scheme val="minor"/>
          </rPr>
          <t>======
ID#AAAA7gPKyy8
Joshua Russell - NOAA Federal    (2023-10-17 00:14:17)
https://www.arlis.org/docs/vol1/ADFG/38562439/38562439-5J03-01.pdf</t>
        </r>
      </text>
    </comment>
    <comment ref="B7" authorId="0" shapeId="0">
      <text>
        <r>
          <rPr>
            <sz val="11"/>
            <color theme="1"/>
            <rFont val="Calibri"/>
            <scheme val="minor"/>
          </rPr>
          <t>======
ID#AAAA7hMsJTo
Joshua Russell - NOAA Federal    (2023-10-17 19:23:34)
https://www.adfg.alaska.gov/fedaidpdfs/RIR.5J.2004.01.pdf</t>
        </r>
      </text>
    </comment>
    <comment ref="B8" authorId="0" shapeId="0">
      <text>
        <r>
          <rPr>
            <sz val="11"/>
            <color theme="1"/>
            <rFont val="Calibri"/>
            <scheme val="minor"/>
          </rPr>
          <t>======
ID#AAAA7hMsJTs
Joshua Russell - NOAA Federal    (2023-10-17 19:25:06)
https://www.arlis.org/docs/vol1/ADFG/38562439/38562439-SP05-01.pdf</t>
        </r>
      </text>
    </comment>
    <comment ref="B9" authorId="0" shapeId="0">
      <text>
        <r>
          <rPr>
            <sz val="11"/>
            <color theme="1"/>
            <rFont val="Calibri"/>
            <scheme val="minor"/>
          </rPr>
          <t>======
ID#AAAA7hMsJTw
Joshua Russell - NOAA Federal    (2023-10-17 19:26:48)
https://www.adfg.alaska.gov/fedaidpdfs/sp06-07.pdf</t>
        </r>
      </text>
    </comment>
    <comment ref="B10" authorId="0" shapeId="0">
      <text>
        <r>
          <rPr>
            <sz val="11"/>
            <color theme="1"/>
            <rFont val="Calibri"/>
            <scheme val="minor"/>
          </rPr>
          <t>======
ID#AAAA7hMsJT0
Joshua Russell - NOAA Federal    (2023-10-17 19:28:14)
https://www.adfg.alaska.gov/fedaidpdfs/sp07-01.pdf</t>
        </r>
      </text>
    </comment>
    <comment ref="B11" authorId="0" shapeId="0">
      <text>
        <r>
          <rPr>
            <sz val="11"/>
            <color theme="1"/>
            <rFont val="Calibri"/>
            <scheme val="minor"/>
          </rPr>
          <t>======
ID#AAAA7hMsJT4
Joshua Russell - NOAA Federal    (2023-10-17 19:29:48)
https://www.adfg.alaska.gov/fedaidpdfs/sp08-09.pdf</t>
        </r>
      </text>
    </comment>
    <comment ref="B12" authorId="0" shapeId="0">
      <text>
        <r>
          <rPr>
            <sz val="11"/>
            <color theme="1"/>
            <rFont val="Calibri"/>
            <scheme val="minor"/>
          </rPr>
          <t>======
ID#AAAA7hMsJT8
Joshua Russell - NOAA Federal    (2023-10-17 19:30:58)
https://www.adfg.alaska.gov/fedaidpdfs/sp09-07.pdf</t>
        </r>
      </text>
    </comment>
    <comment ref="B13" authorId="0" shapeId="0">
      <text>
        <r>
          <rPr>
            <sz val="11"/>
            <color theme="1"/>
            <rFont val="Calibri"/>
            <scheme val="minor"/>
          </rPr>
          <t>======
ID#AAAA7hMsJUA
Joshua Russell - NOAA Federal    (2023-10-17 19:33:33)
https://www.adfg.alaska.gov/FedAidPDFs/sp10-02.pdf</t>
        </r>
      </text>
    </comment>
    <comment ref="B14" authorId="0" shapeId="0">
      <text>
        <r>
          <rPr>
            <sz val="11"/>
            <color theme="1"/>
            <rFont val="Calibri"/>
            <scheme val="minor"/>
          </rPr>
          <t>======
ID#AAAA7hMsJUE
Joshua Russell - NOAA Federal    (2023-10-17 19:38:04)
https://www.adfg.alaska.gov/fedaidpdfs/sp11-03.pdf</t>
        </r>
      </text>
    </comment>
    <comment ref="B15" authorId="0" shapeId="0">
      <text>
        <r>
          <rPr>
            <sz val="11"/>
            <color theme="1"/>
            <rFont val="Calibri"/>
            <scheme val="minor"/>
          </rPr>
          <t>======
ID#AAAA7hMsJUI
Joshua Russell - NOAA Federal    (2023-10-17 19:38:24)
https://www.adfg.alaska.gov/fedaidpdfs/sp12-01.pdf</t>
        </r>
      </text>
    </comment>
    <comment ref="B16" authorId="0" shapeId="0">
      <text>
        <r>
          <rPr>
            <sz val="11"/>
            <color theme="1"/>
            <rFont val="Calibri"/>
            <scheme val="minor"/>
          </rPr>
          <t>======
ID#AAAA7hMsJUM
Joshua Russell - NOAA Federal    (2023-10-17 19:38:55)
https://www.adfg.alaska.gov/fedaidpdfs/sp13-03.pdf</t>
        </r>
      </text>
    </comment>
    <comment ref="B17" authorId="0" shapeId="0">
      <text>
        <r>
          <rPr>
            <sz val="11"/>
            <color theme="1"/>
            <rFont val="Calibri"/>
            <scheme val="minor"/>
          </rPr>
          <t>======
ID#AAAA7hMsJUQ
Joshua Russell - NOAA Federal    (2023-10-17 19:40:30)
https://www.adfg.alaska.gov/fedaidpdfs/SP14-10.pdf</t>
        </r>
      </text>
    </comment>
    <comment ref="B18" authorId="0" shapeId="0">
      <text>
        <r>
          <rPr>
            <sz val="11"/>
            <color theme="1"/>
            <rFont val="Calibri"/>
            <scheme val="minor"/>
          </rPr>
          <t>======
ID#AAAA7hMsJUU
Joshua Russell - NOAA Federal    (2023-10-17 19:42:17)
https://www.adfg.alaska.gov/fedaidpdfs/sp15-04.pdf</t>
        </r>
      </text>
    </comment>
    <comment ref="B19" authorId="0" shapeId="0">
      <text>
        <r>
          <rPr>
            <sz val="11"/>
            <color theme="1"/>
            <rFont val="Calibri"/>
            <scheme val="minor"/>
          </rPr>
          <t>======
ID#AAAA7JyeKJs
Richard Brenner - NOAA Federal    (2023-10-14 23:40:17)
From here: https://www.adfg.alaska.gov/static/applications/dcfnewsrelease/631907582.pdf</t>
        </r>
      </text>
    </comment>
    <comment ref="B20" authorId="0" shapeId="0">
      <text>
        <r>
          <rPr>
            <sz val="11"/>
            <color theme="1"/>
            <rFont val="Calibri"/>
            <scheme val="minor"/>
          </rPr>
          <t>======
ID#AAAA7gPKyyg
Joshua Russell - NOAA Federal    (2023-10-16 23:38:49)
https://www.adfg.alaska.gov/static/applications/dcfnewsrelease/755851893.pdf</t>
        </r>
      </text>
    </comment>
    <comment ref="B21" authorId="0" shapeId="0">
      <text>
        <r>
          <rPr>
            <sz val="11"/>
            <color theme="1"/>
            <rFont val="Calibri"/>
            <scheme val="minor"/>
          </rPr>
          <t>======
ID#AAAA7gPKyyk
Joshua Russell - NOAA Federal    (2023-10-16 23:40:32)
https://www.adfg.alaska.gov/static/applications/dcfnewsrelease/880030115.pdf</t>
        </r>
      </text>
    </comment>
    <comment ref="B22" authorId="0" shapeId="0">
      <text>
        <r>
          <rPr>
            <sz val="11"/>
            <color theme="1"/>
            <rFont val="Calibri"/>
            <scheme val="minor"/>
          </rPr>
          <t>======
ID#AAAA7gPKyyo
Joshua Russell - NOAA Federal    (2023-10-16 23:42:27)
https://www.adfg.alaska.gov/static/applications/dcfnewsrelease/1007623443.pdf</t>
        </r>
      </text>
    </comment>
    <comment ref="B23" authorId="0" shapeId="0">
      <text>
        <r>
          <rPr>
            <sz val="11"/>
            <color theme="1"/>
            <rFont val="Calibri"/>
            <scheme val="minor"/>
          </rPr>
          <t>======
ID#AAAA7gPKyys
Joshua Russell - NOAA Federal    (2023-10-16 23:44:06)
https://www.adfg.alaska.gov/static/applications/dcfnewsrelease/1133308674.pdf</t>
        </r>
      </text>
    </comment>
    <comment ref="B24" authorId="0" shapeId="0">
      <text>
        <r>
          <rPr>
            <sz val="11"/>
            <color theme="1"/>
            <rFont val="Calibri"/>
            <scheme val="minor"/>
          </rPr>
          <t>======
ID#AAAA7JyeKJw
Richard Brenner - NOAA Federal    (2023-10-14 23:41:00)
From here: https://www.adfg.alaska.gov/static/applications/dcfnewsrelease/1240755723.pdf</t>
        </r>
      </text>
    </comment>
    <comment ref="B25" authorId="0" shapeId="0">
      <text>
        <r>
          <rPr>
            <sz val="11"/>
            <color theme="1"/>
            <rFont val="Calibri"/>
            <scheme val="minor"/>
          </rPr>
          <t>======
ID#AAAA7gPKyyw
Joshua Russell - NOAA Federal    (2023-10-16 23:46:54)
https://www.adfg.alaska.gov/static/applications/dcfnewsrelease/1355244301.pdf</t>
        </r>
      </text>
    </comment>
    <comment ref="B26" authorId="0" shapeId="0">
      <text>
        <r>
          <rPr>
            <sz val="11"/>
            <color theme="1"/>
            <rFont val="Calibri"/>
            <scheme val="minor"/>
          </rPr>
          <t>======
ID#AAAA_ZvCcq0
Joshua Russell - NOAA Federal    (2023-11-13 21:19:05)
https://www.adfg.alaska.gov/static/applications/dcfnewsrelease/1546815985.pdf
------
ID#AAAA_cZrCfE
Richard Brenner - NOAA Federal    (2023-11-16 01:20:36)
Hi Josh, I don't think this is the 2024 forecast, but happy to discuss.
------
ID#AAAA_cZrCfQ
Joshua Russell - NOAA Federal    (2023-11-16 01:32:31)
Yup, you're right. I got off a row when I copied it over
======
ID#AAAA7JyeKJc
Richard Brenner - NOAA Federal    (2023-10-14 22:34:39)
From here: https://www.adfg.alaska.gov/static/applications/dcfnewsrelease/1456866430.pdf
------
ID#AAAA_cZrCfU
Joshua Russell - NOAA Federal    (2023-11-16 01:33:18)
https://www.adfg.alaska.gov/static/applications/dcfnewsrelease/1546815985.pdf
updated</t>
        </r>
      </text>
    </comment>
  </commentList>
  <extLst>
    <ext xmlns:r="http://schemas.openxmlformats.org/officeDocument/2006/relationships" uri="GoogleSheetsCustomDataVersion2">
      <go:sheetsCustomData xmlns:go="http://customooxmlschemas.google.com/" r:id="rId1" roundtripDataSignature="AMtx7mi2/aoGqCplJPgmK8hmLWA3YtTbAg=="/>
    </ext>
  </extLst>
</comments>
</file>

<file path=xl/comments2.xml><?xml version="1.0" encoding="utf-8"?>
<comments xmlns="http://schemas.openxmlformats.org/spreadsheetml/2006/main">
  <authors>
    <author/>
  </authors>
  <commentList>
    <comment ref="F27" authorId="0" shapeId="0">
      <text>
        <r>
          <rPr>
            <sz val="11"/>
            <color theme="1"/>
            <rFont val="Calibri"/>
            <scheme val="minor"/>
          </rPr>
          <t>======
ID#AAAA_TRP8xA
Joshua Russell - NOAA Federal    (2023-11-01 18:17:47)
https://www.adfg.alaska.gov/static/applications/dcfnewsrelease/1447206643.pdf</t>
        </r>
      </text>
    </comment>
    <comment ref="F28" authorId="0" shapeId="0">
      <text>
        <r>
          <rPr>
            <sz val="11"/>
            <color theme="1"/>
            <rFont val="Calibri"/>
            <scheme val="minor"/>
          </rPr>
          <t>======
ID#AAAA_ZvCcq4
Joshua Russell - NOAA Federal    (2023-11-13 21:19:44)
https://www.adfg.alaska.gov/static/applications/dcfnewsrelease/1546815985.pdf</t>
        </r>
      </text>
    </comment>
  </commentList>
  <extLst>
    <ext xmlns:r="http://schemas.openxmlformats.org/officeDocument/2006/relationships" uri="GoogleSheetsCustomDataVersion2">
      <go:sheetsCustomData xmlns:go="http://customooxmlschemas.google.com/" r:id="rId1" roundtripDataSignature="AMtx7mjVztvQOPRsEQFbDk2pE1RwOeQt7A=="/>
    </ext>
  </extLst>
</comments>
</file>

<file path=xl/comments3.xml><?xml version="1.0" encoding="utf-8"?>
<comments xmlns="http://schemas.openxmlformats.org/spreadsheetml/2006/main">
  <authors>
    <author/>
  </authors>
  <commentList>
    <comment ref="D5" authorId="0" shapeId="0">
      <text>
        <r>
          <rPr>
            <sz val="11"/>
            <color theme="1"/>
            <rFont val="Calibri"/>
            <scheme val="minor"/>
          </rPr>
          <t>======
ID#AAAAqQq1jEA
tc={28215C06-FB7F-4EC9-9F87-B72B745FD70D}    (2023-02-13 22:00:32)
[Threaded comment]
Your version of Excel allows you to read this threaded comment; however, any edits to it will get removed if the file is opened in a newer version of Excel. Learn more: https://go.microsoft.com/fwlink/?linkid=870924
Comment:
    By subtraction - includes all harvest (freshwater and marine) used to estimate total run.</t>
        </r>
      </text>
    </comment>
    <comment ref="B29" authorId="0" shapeId="0">
      <text>
        <r>
          <rPr>
            <sz val="11"/>
            <color theme="1"/>
            <rFont val="Calibri"/>
            <scheme val="minor"/>
          </rPr>
          <t>======
ID#AAAA_TRP8w8
Joshua Russell - NOAA Federal    (2023-11-01 18:16:53)
https://www.adfg.alaska.gov/static/applications/dcfnewsrelease/1447206643.pdf</t>
        </r>
      </text>
    </comment>
    <comment ref="C29" authorId="0" shapeId="0">
      <text>
        <r>
          <rPr>
            <sz val="11"/>
            <color theme="1"/>
            <rFont val="Calibri"/>
            <scheme val="minor"/>
          </rPr>
          <t>======
ID#AAABAvILfOQ
Richard Brenner - NOAA Federal    (2023-11-17 18:25:55)
Preliminary from State's escapement goal report.
@joshua.russell@noaa.gov  this preliminary escapement estimate is from Table 2 of this report: https://www.adfg.alaska.gov/FedAidPDFs/FMS23-01.pdf
If you had any time, it would be wonderful to see what other escapements we can populate with that report.
_Assigned to Joshua Russell - NOAA Federal_</t>
        </r>
      </text>
    </comment>
    <comment ref="F29" authorId="0" shapeId="0">
      <text>
        <r>
          <rPr>
            <sz val="11"/>
            <color theme="1"/>
            <rFont val="Calibri"/>
            <scheme val="minor"/>
          </rPr>
          <t>======
ID#AAAA_TRP80I
Joshua Russell - NOAA Federal    (2023-11-01 19:53:09)
https://www.adfg.alaska.gov/static/applications/dcfnewsrelease/1447206643.pdf</t>
        </r>
      </text>
    </comment>
    <comment ref="G29" authorId="0" shapeId="0">
      <text>
        <r>
          <rPr>
            <sz val="11"/>
            <color theme="1"/>
            <rFont val="Calibri"/>
            <scheme val="minor"/>
          </rPr>
          <t>======
ID#AAABAvILfOY
Richard Brenner - NOAA Federal    (2023-11-17 18:47:34)
This proportion is based on genetic contributions from ADF&amp;G. Options:  Ask State for an estimated proportion or we estimate this based on recent historical proportions. The State should have an estimate of this already since they produced a Kenai specific total run size estimate for 2022 and 2023, which would require this.</t>
        </r>
      </text>
    </comment>
    <comment ref="B30" authorId="0" shapeId="0">
      <text>
        <r>
          <rPr>
            <sz val="11"/>
            <color theme="1"/>
            <rFont val="Calibri"/>
            <scheme val="minor"/>
          </rPr>
          <t>======
ID#AAAA_ZvCcqw
Joshua Russell - NOAA Federal    (2023-11-13 21:18:27)
https://www.adfg.alaska.gov/static/applications/dcfnewsrelease/1546815985.pdf</t>
        </r>
      </text>
    </comment>
    <comment ref="C30" authorId="0" shapeId="0">
      <text>
        <r>
          <rPr>
            <sz val="11"/>
            <color theme="1"/>
            <rFont val="Calibri"/>
            <scheme val="minor"/>
          </rPr>
          <t>======
ID#AAABAvILfOU
Richard Brenner - NOAA Federal    (2023-11-17 18:41:19)
Options:  ask State for an estimate or we estimate based on recent historical proportions of (escapement : total run size). The inriver amount was 2,343,976 but this does not account for inriver harvests from PU and Sport</t>
        </r>
      </text>
    </comment>
    <comment ref="F30" authorId="0" shapeId="0">
      <text>
        <r>
          <rPr>
            <sz val="11"/>
            <color theme="1"/>
            <rFont val="Calibri"/>
            <scheme val="minor"/>
          </rPr>
          <t>======
ID#AAAA_ZvCcqs
Joshua Russell - NOAA Federal    (2023-11-13 21:15:55)
https://www.adfg.alaska.gov/static/applications/dcfnewsrelease/1546815985.pdf</t>
        </r>
      </text>
    </comment>
  </commentList>
  <extLst>
    <ext xmlns:r="http://schemas.openxmlformats.org/officeDocument/2006/relationships" uri="GoogleSheetsCustomDataVersion2">
      <go:sheetsCustomData xmlns:go="http://customooxmlschemas.google.com/" r:id="rId1" roundtripDataSignature="AMtx7mgZ0sdnsS6gyyo5H/udIB8+Q04Q5Q=="/>
    </ext>
  </extLst>
</comments>
</file>

<file path=xl/sharedStrings.xml><?xml version="1.0" encoding="utf-8"?>
<sst xmlns="http://schemas.openxmlformats.org/spreadsheetml/2006/main" count="67" uniqueCount="63">
  <si>
    <t>Year</t>
  </si>
  <si>
    <t>Kenai Total Run Forecast</t>
  </si>
  <si>
    <t>Kenai Total Run Actual</t>
  </si>
  <si>
    <t>Kenai total run Actual - Forecast</t>
  </si>
  <si>
    <t>Kenai Total Run Absolute Percentage Error</t>
  </si>
  <si>
    <t>Predicted State Harvest to inform Tier 1 harvest estimate</t>
  </si>
  <si>
    <t>Tier 1 Method Kenai EEZ Harvest Forecast (Baseline ABC)</t>
  </si>
  <si>
    <t>Kenai EEZ Actual Estimated Harvest</t>
  </si>
  <si>
    <t>Tier 3 Method Kenai EEZ Harvest Forecast (5-year harvest average)</t>
  </si>
  <si>
    <t>5-yr Average EEZ Harvest Forecast MAPE</t>
  </si>
  <si>
    <t>Table 3‑5   Tier 1, Kenai River sockeye salmon catch, estimated catch in the EEZ, escapements, run size, lower bound of escapement goal from 1999-2021 (in thousands) and retrospective estimates of the Status Determination Criteria and Annual Catch Limits from 2003 to 2021 (in thousands).</t>
  </si>
  <si>
    <t>EEZ</t>
  </si>
  <si>
    <r>
      <rPr>
        <b/>
        <sz val="9"/>
        <color theme="1"/>
        <rFont val="Arial"/>
      </rPr>
      <t>Total Kenai R. Catch (</t>
    </r>
    <r>
      <rPr>
        <b/>
        <i/>
        <sz val="9"/>
        <color theme="1"/>
        <rFont val="Arial"/>
      </rPr>
      <t>C</t>
    </r>
    <r>
      <rPr>
        <b/>
        <i/>
        <vertAlign val="subscript"/>
        <sz val="9"/>
        <color theme="1"/>
        <rFont val="Arial"/>
      </rPr>
      <t>Total</t>
    </r>
    <r>
      <rPr>
        <b/>
        <sz val="9"/>
        <color theme="1"/>
        <rFont val="Arial"/>
      </rPr>
      <t>)</t>
    </r>
  </si>
  <si>
    <r>
      <rPr>
        <b/>
        <sz val="9"/>
        <color theme="1"/>
        <rFont val="Arial"/>
      </rPr>
      <t>Kenai R. EEZ Catch (</t>
    </r>
    <r>
      <rPr>
        <b/>
        <i/>
        <sz val="9"/>
        <color theme="1"/>
        <rFont val="Arial"/>
      </rPr>
      <t>C</t>
    </r>
    <r>
      <rPr>
        <b/>
        <i/>
        <vertAlign val="subscript"/>
        <sz val="9"/>
        <color theme="1"/>
        <rFont val="Arial"/>
      </rPr>
      <t>EEZ</t>
    </r>
    <r>
      <rPr>
        <b/>
        <sz val="9"/>
        <color theme="1"/>
        <rFont val="Arial"/>
      </rPr>
      <t>)</t>
    </r>
  </si>
  <si>
    <r>
      <rPr>
        <b/>
        <sz val="9"/>
        <color theme="1"/>
        <rFont val="Arial"/>
      </rPr>
      <t>Escapement (</t>
    </r>
    <r>
      <rPr>
        <b/>
        <i/>
        <sz val="9"/>
        <color theme="1"/>
        <rFont val="Arial"/>
      </rPr>
      <t>S</t>
    </r>
    <r>
      <rPr>
        <b/>
        <sz val="9"/>
        <color theme="1"/>
        <rFont val="Arial"/>
      </rPr>
      <t>)</t>
    </r>
  </si>
  <si>
    <r>
      <rPr>
        <b/>
        <sz val="9"/>
        <color theme="1"/>
        <rFont val="Arial"/>
      </rPr>
      <t>Run        (</t>
    </r>
    <r>
      <rPr>
        <b/>
        <i/>
        <sz val="9"/>
        <color theme="1"/>
        <rFont val="Arial"/>
      </rPr>
      <t>R</t>
    </r>
    <r>
      <rPr>
        <b/>
        <sz val="9"/>
        <color theme="1"/>
        <rFont val="Arial"/>
      </rPr>
      <t>)</t>
    </r>
  </si>
  <si>
    <r>
      <rPr>
        <b/>
        <sz val="9"/>
        <color theme="1"/>
        <rFont val="Arial"/>
      </rPr>
      <t>Lower Bound of Goal       (</t>
    </r>
    <r>
      <rPr>
        <b/>
        <i/>
        <sz val="9"/>
        <color theme="1"/>
        <rFont val="Arial"/>
      </rPr>
      <t>G</t>
    </r>
    <r>
      <rPr>
        <b/>
        <sz val="9"/>
        <color theme="1"/>
        <rFont val="Arial"/>
      </rPr>
      <t>)</t>
    </r>
  </si>
  <si>
    <r>
      <rPr>
        <b/>
        <sz val="9"/>
        <color theme="1"/>
        <rFont val="Arial"/>
      </rPr>
      <t>Potential Yield     (</t>
    </r>
    <r>
      <rPr>
        <b/>
        <i/>
        <sz val="9"/>
        <color theme="1"/>
        <rFont val="Arial"/>
      </rPr>
      <t>Y</t>
    </r>
    <r>
      <rPr>
        <b/>
        <i/>
        <vertAlign val="subscript"/>
        <sz val="9"/>
        <color theme="1"/>
        <rFont val="Arial"/>
      </rPr>
      <t>EEZ</t>
    </r>
    <r>
      <rPr>
        <b/>
        <i/>
        <sz val="9"/>
        <color theme="1"/>
        <rFont val="Arial"/>
      </rPr>
      <t>)</t>
    </r>
  </si>
  <si>
    <r>
      <rPr>
        <b/>
        <i/>
        <sz val="9"/>
        <color theme="1"/>
        <rFont val="Arial"/>
      </rPr>
      <t>F</t>
    </r>
    <r>
      <rPr>
        <b/>
        <i/>
        <vertAlign val="subscript"/>
        <sz val="9"/>
        <color theme="1"/>
        <rFont val="Arial"/>
      </rPr>
      <t>EEZ</t>
    </r>
  </si>
  <si>
    <t>MFMT</t>
  </si>
  <si>
    <t>MSST</t>
  </si>
  <si>
    <r>
      <rPr>
        <b/>
        <sz val="9"/>
        <color theme="1"/>
        <rFont val="Arial"/>
      </rPr>
      <t>Cumulative Escapement (∑</t>
    </r>
    <r>
      <rPr>
        <b/>
        <i/>
        <sz val="9"/>
        <color theme="1"/>
        <rFont val="Arial"/>
      </rPr>
      <t>S</t>
    </r>
    <r>
      <rPr>
        <b/>
        <i/>
        <vertAlign val="subscript"/>
        <sz val="9"/>
        <color theme="1"/>
        <rFont val="Arial"/>
      </rPr>
      <t>t</t>
    </r>
    <r>
      <rPr>
        <b/>
        <i/>
        <sz val="9"/>
        <color theme="1"/>
        <rFont val="Arial"/>
      </rPr>
      <t>)</t>
    </r>
  </si>
  <si>
    <r>
      <rPr>
        <b/>
        <sz val="9"/>
        <color theme="1"/>
        <rFont val="Arial"/>
      </rPr>
      <t>ACL (∑</t>
    </r>
    <r>
      <rPr>
        <b/>
        <i/>
        <sz val="9"/>
        <color theme="1"/>
        <rFont val="Arial"/>
      </rPr>
      <t>Y</t>
    </r>
    <r>
      <rPr>
        <b/>
        <i/>
        <vertAlign val="subscript"/>
        <sz val="9"/>
        <color theme="1"/>
        <rFont val="Arial"/>
      </rPr>
      <t>EEZ,t</t>
    </r>
    <r>
      <rPr>
        <b/>
        <sz val="9"/>
        <color theme="1"/>
        <rFont val="Arial"/>
      </rPr>
      <t>)</t>
    </r>
  </si>
  <si>
    <r>
      <rPr>
        <b/>
        <sz val="9"/>
        <color theme="1"/>
        <rFont val="Arial"/>
      </rPr>
      <t>Cumulative Catch (∑</t>
    </r>
    <r>
      <rPr>
        <b/>
        <i/>
        <sz val="9"/>
        <color theme="1"/>
        <rFont val="Arial"/>
      </rPr>
      <t>C</t>
    </r>
    <r>
      <rPr>
        <b/>
        <i/>
        <vertAlign val="subscript"/>
        <sz val="9"/>
        <color theme="1"/>
        <rFont val="Arial"/>
      </rPr>
      <t>EEZ</t>
    </r>
    <r>
      <rPr>
        <b/>
        <i/>
        <sz val="9"/>
        <color theme="1"/>
        <rFont val="Arial"/>
      </rPr>
      <t>)</t>
    </r>
  </si>
  <si>
    <t>Overfishing?</t>
  </si>
  <si>
    <t>Overfished?</t>
  </si>
  <si>
    <t>ACL Exceeded?</t>
  </si>
  <si>
    <t>Escapements in bold did not meet the lower bound of the escapement goal.</t>
  </si>
  <si>
    <t>NOTE: Prior to 2011, escapement and escapement goal were based on Bendix sonar assessment; 2011 to present they are based on DIDSON.  Escapements and escapement goal in this table are all in DIDSON or DIDSON equivalents.</t>
  </si>
  <si>
    <t>NOTE: Kenai River sockeye salmon sustainable escapement goal range was revised from 700,000–1,200,000 fish to 750,000–1,300,000 fish starting with the 2020 fishing season.</t>
  </si>
  <si>
    <r>
      <rPr>
        <sz val="9"/>
        <color theme="1"/>
        <rFont val="Arial"/>
      </rPr>
      <t>NOTE: Average generation time (</t>
    </r>
    <r>
      <rPr>
        <i/>
        <sz val="9"/>
        <color theme="1"/>
        <rFont val="Arial"/>
      </rPr>
      <t>T</t>
    </r>
    <r>
      <rPr>
        <sz val="9"/>
        <color theme="1"/>
        <rFont val="Arial"/>
      </rPr>
      <t>) is assummed to be 5 years in this example.</t>
    </r>
  </si>
  <si>
    <t>Source: Developed by ADF&amp;G fisheries scientists using harvest and escapement data from ADF&amp;G.</t>
  </si>
  <si>
    <t>Preseason example</t>
  </si>
  <si>
    <t>Alternative Preseason ACL that accounts for recent average state water harvest</t>
  </si>
  <si>
    <r>
      <rPr>
        <sz val="11"/>
        <color theme="1"/>
        <rFont val="Calibri"/>
      </rPr>
      <t>Forecasted Run (</t>
    </r>
    <r>
      <rPr>
        <i/>
        <sz val="11"/>
        <color theme="1"/>
        <rFont val="Calibri"/>
      </rPr>
      <t>Rhat</t>
    </r>
    <r>
      <rPr>
        <i/>
        <vertAlign val="subscript"/>
        <sz val="11"/>
        <color theme="1"/>
        <rFont val="Calibri"/>
      </rPr>
      <t>t</t>
    </r>
    <r>
      <rPr>
        <sz val="11"/>
        <color theme="1"/>
        <rFont val="Calibri"/>
      </rPr>
      <t>)</t>
    </r>
  </si>
  <si>
    <t>Projected State harvest*</t>
  </si>
  <si>
    <t>Lower Bound of EG</t>
  </si>
  <si>
    <t>Potential Yield  (Rhat-G)</t>
  </si>
  <si>
    <t>Preseason MFMT</t>
  </si>
  <si>
    <t>Final MFMT</t>
  </si>
  <si>
    <t>Preseason ACL</t>
  </si>
  <si>
    <t>Final ACL</t>
  </si>
  <si>
    <t>Pot. Yield alt**</t>
  </si>
  <si>
    <t>Preseason ACL_alt***</t>
  </si>
  <si>
    <r>
      <rPr>
        <sz val="11"/>
        <color theme="1"/>
        <rFont val="Calibri"/>
      </rPr>
      <t>*Projected State harvest = Fbar</t>
    </r>
    <r>
      <rPr>
        <vertAlign val="subscript"/>
        <sz val="11"/>
        <color theme="1"/>
        <rFont val="Calibri"/>
      </rPr>
      <t>state,t</t>
    </r>
    <r>
      <rPr>
        <sz val="11"/>
        <color theme="1"/>
        <rFont val="Calibri"/>
      </rPr>
      <t>*Rhat</t>
    </r>
    <r>
      <rPr>
        <vertAlign val="subscript"/>
        <sz val="11"/>
        <color theme="1"/>
        <rFont val="Calibri"/>
      </rPr>
      <t>t</t>
    </r>
  </si>
  <si>
    <r>
      <rPr>
        <sz val="11"/>
        <color theme="1"/>
        <rFont val="Calibri"/>
      </rPr>
      <t>**This is equivalent to the ABC</t>
    </r>
    <r>
      <rPr>
        <vertAlign val="subscript"/>
        <sz val="11"/>
        <color theme="1"/>
        <rFont val="Calibri"/>
      </rPr>
      <t>EEZ,t</t>
    </r>
    <r>
      <rPr>
        <sz val="11"/>
        <color theme="1"/>
        <rFont val="Calibri"/>
      </rPr>
      <t xml:space="preserve"> in the draft document (i.e. Rhat</t>
    </r>
    <r>
      <rPr>
        <vertAlign val="subscript"/>
        <sz val="11"/>
        <color theme="1"/>
        <rFont val="Calibri"/>
      </rPr>
      <t>t</t>
    </r>
    <r>
      <rPr>
        <sz val="11"/>
        <color theme="1"/>
        <rFont val="Calibri"/>
      </rPr>
      <t xml:space="preserve"> - Fbar</t>
    </r>
    <r>
      <rPr>
        <vertAlign val="subscript"/>
        <sz val="11"/>
        <color theme="1"/>
        <rFont val="Calibri"/>
      </rPr>
      <t>state,t</t>
    </r>
    <r>
      <rPr>
        <sz val="11"/>
        <color theme="1"/>
        <rFont val="Calibri"/>
      </rPr>
      <t xml:space="preserve"> *Rhat</t>
    </r>
    <r>
      <rPr>
        <vertAlign val="subscript"/>
        <sz val="11"/>
        <color theme="1"/>
        <rFont val="Calibri"/>
      </rPr>
      <t>t</t>
    </r>
    <r>
      <rPr>
        <sz val="11"/>
        <color theme="1"/>
        <rFont val="Calibri"/>
      </rPr>
      <t xml:space="preserve"> - G</t>
    </r>
    <r>
      <rPr>
        <vertAlign val="subscript"/>
        <sz val="11"/>
        <color theme="1"/>
        <rFont val="Calibri"/>
      </rPr>
      <t>t</t>
    </r>
    <r>
      <rPr>
        <sz val="11"/>
        <color theme="1"/>
        <rFont val="Calibri"/>
      </rPr>
      <t>)</t>
    </r>
  </si>
  <si>
    <r>
      <rPr>
        <sz val="11"/>
        <color theme="1"/>
        <rFont val="Calibri"/>
      </rPr>
      <t xml:space="preserve">***Preseason ACL_alt is the sum of potential yields in the EEZ  </t>
    </r>
    <r>
      <rPr>
        <i/>
        <sz val="11"/>
        <color theme="1"/>
        <rFont val="Calibri"/>
      </rPr>
      <t>(Y</t>
    </r>
    <r>
      <rPr>
        <i/>
        <vertAlign val="subscript"/>
        <sz val="11"/>
        <color theme="1"/>
        <rFont val="Calibri"/>
      </rPr>
      <t>EEZ</t>
    </r>
    <r>
      <rPr>
        <sz val="11"/>
        <color theme="1"/>
        <rFont val="Calibri"/>
      </rPr>
      <t>)from the previous T-1 years plus the estimated potential yield in the EEZ for the coming season (column Q, i.e. ABC</t>
    </r>
    <r>
      <rPr>
        <vertAlign val="subscript"/>
        <sz val="11"/>
        <color theme="1"/>
        <rFont val="Calibri"/>
      </rPr>
      <t>EEZ,t</t>
    </r>
    <r>
      <rPr>
        <sz val="11"/>
        <color theme="1"/>
        <rFont val="Calibri"/>
      </rPr>
      <t>). Note this differs from the value in column G, which does not account for statewater harvest in the coming year projection.</t>
    </r>
  </si>
  <si>
    <t>Kenai River sockeye data 1999-2021</t>
  </si>
  <si>
    <t>All Sockeye</t>
  </si>
  <si>
    <t>Kenai R.</t>
  </si>
  <si>
    <t>Total Run</t>
  </si>
  <si>
    <t>Escapement</t>
  </si>
  <si>
    <t>Total Harvest</t>
  </si>
  <si>
    <t>Drift Gillnet Catch</t>
  </si>
  <si>
    <t>Total run and escapement data from Kenai Sockeye SRA and EG BOF report 2020 (Hasbrouck et al. 2020) with escapement updated from Lipka et al. (2020; FMR20-01) and 2018 total run updated (Bob DeCino, pers. comm.)</t>
  </si>
  <si>
    <t>'All Sockeye Drift Gillnet Harvest' and 'Drift Gillnet Harvest proportion in EEZ' are data provided by Marcus Hartley (email 3/26/2020) and available in EA/RIR (harvest data from Fish Ticket Database).</t>
  </si>
  <si>
    <t>'Kenai R. proportion' is proportion of Kenai River harvest in Central District Drift Gillnet fishery from (Tables 1-15, Barclay 2020, RIR 5J20-02) for 2005-2019; proportions for 1999-2004 from age-composition estimates (various appendix tables, Tobias and Willette 2013, RIR.2A.2013.02).</t>
  </si>
  <si>
    <t>2022 update:</t>
  </si>
  <si>
    <t>Kenai R. proportion in drift gillnet: 2020 from Barclay &amp; Chenoweth 2021; 2021 estimate A. Barclay, ADF&amp;G,  unpubl. data</t>
  </si>
  <si>
    <t>Barclay, A. W., and E. L. Chenoweth. 2021. Genetic stock identification of Upper Cook Inlet sockeye salmon harvest, 2020. Alaska Department of Fish and Game, Division of Commercial Fisheries, Regional Information Report No. 5J21-04, Anchorage.</t>
  </si>
  <si>
    <t>Total run and escapement data from B. DeCino and J. Erickson, pers. comm.).  Note that there are updates to some estimates of 1999-2018 data.</t>
  </si>
  <si>
    <t>Drift gillnet catch proportion in EEZ updated from data provided by M. Hartley in email 11/14/2022</t>
  </si>
  <si>
    <t>proportion of drift gillnet harvest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</si>
</sst>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5">
    <font>
      <sz val="11"/>
      <color theme="1"/>
      <name val="Calibri"/>
      <scheme val="minor"/>
    </font>
    <font>
      <b/>
      <sz val="11"/>
      <color theme="1"/>
      <name val="Calibri"/>
    </font>
    <font>
      <sz val="11"/>
      <color theme="1"/>
      <name val="Calibri"/>
      <scheme val="minor"/>
    </font>
    <font>
      <sz val="11"/>
      <color rgb="FF0000FF"/>
      <name val="Calibri"/>
      <scheme val="minor"/>
    </font>
    <font>
      <sz val="9"/>
      <color rgb="FF000000"/>
      <name val="Arial"/>
    </font>
    <font>
      <sz val="11"/>
      <name val="Calibri"/>
    </font>
    <font>
      <b/>
      <sz val="9"/>
      <color theme="1"/>
      <name val="Arial"/>
    </font>
    <font>
      <b/>
      <i/>
      <sz val="9"/>
      <color theme="1"/>
      <name val="Arial"/>
    </font>
    <font>
      <sz val="9"/>
      <color theme="1"/>
      <name val="Arial"/>
    </font>
    <font>
      <i/>
      <sz val="9"/>
      <color rgb="FF0000FF"/>
      <name val="Arial"/>
    </font>
    <font>
      <sz val="9"/>
      <color rgb="FF0000FF"/>
      <name val="Arial"/>
    </font>
    <font>
      <i/>
      <sz val="11"/>
      <color rgb="FF0000FF"/>
      <name val="Calibri"/>
      <scheme val="minor"/>
    </font>
    <font>
      <sz val="11"/>
      <color theme="1"/>
      <name val="Calibri"/>
    </font>
    <font>
      <sz val="11"/>
      <color theme="1"/>
      <name val="Calibri"/>
    </font>
    <font>
      <b/>
      <i/>
      <sz val="11"/>
      <color theme="1"/>
      <name val="Calibri"/>
    </font>
    <font>
      <b/>
      <sz val="11"/>
      <color theme="1"/>
      <name val="Calibri"/>
      <scheme val="minor"/>
    </font>
    <font>
      <b/>
      <i/>
      <sz val="11"/>
      <color rgb="FF0000FF"/>
      <name val="Calibri"/>
    </font>
    <font>
      <b/>
      <i/>
      <sz val="11"/>
      <color rgb="FF000000"/>
      <name val="Calibri"/>
    </font>
    <font>
      <b/>
      <sz val="11"/>
      <color rgb="FF000000"/>
      <name val="Calibri"/>
      <scheme val="minor"/>
    </font>
    <font>
      <u/>
      <sz val="11"/>
      <color theme="1"/>
      <name val="Calibri"/>
    </font>
    <font>
      <b/>
      <i/>
      <vertAlign val="subscript"/>
      <sz val="9"/>
      <color theme="1"/>
      <name val="Arial"/>
    </font>
    <font>
      <i/>
      <sz val="9"/>
      <color theme="1"/>
      <name val="Arial"/>
    </font>
    <font>
      <i/>
      <sz val="11"/>
      <color theme="1"/>
      <name val="Calibri"/>
    </font>
    <font>
      <i/>
      <vertAlign val="subscript"/>
      <sz val="11"/>
      <color theme="1"/>
      <name val="Calibri"/>
    </font>
    <font>
      <vertAlign val="subscript"/>
      <sz val="11"/>
      <color theme="1"/>
      <name val="Calibri"/>
    </font>
  </fonts>
  <fills count="5">
    <fill>
      <patternFill patternType="none"/>
    </fill>
    <fill>
      <patternFill patternType="gray125"/>
    </fill>
    <fill>
      <patternFill patternType="solid">
        <fgColor rgb="FFF2F2F2"/>
        <bgColor rgb="FFF2F2F2"/>
      </patternFill>
    </fill>
    <fill>
      <patternFill patternType="solid">
        <fgColor rgb="FFFFFF00"/>
        <bgColor rgb="FFFFFF00"/>
      </patternFill>
    </fill>
    <fill>
      <patternFill patternType="solid">
        <fgColor theme="2" tint="-0.249977111117893"/>
        <bgColor rgb="FFFF0000"/>
      </patternFill>
    </fill>
  </fills>
  <borders count="16">
    <border>
      <left/>
      <right/>
      <top/>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top style="medium">
        <color rgb="FF000000"/>
      </top>
      <bottom style="medium">
        <color rgb="FF000000"/>
      </bottom>
      <diagonal/>
    </border>
    <border>
      <left/>
      <right style="medium">
        <color rgb="FF000000"/>
      </right>
      <top/>
      <bottom style="medium">
        <color rgb="FF000000"/>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s>
  <cellStyleXfs count="1">
    <xf numFmtId="0" fontId="0" fillId="0" borderId="0"/>
  </cellStyleXfs>
  <cellXfs count="70">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2" fillId="0" borderId="0" xfId="0" applyFont="1" applyAlignment="1">
      <alignment horizontal="center"/>
    </xf>
    <xf numFmtId="0" fontId="2" fillId="0" borderId="0" xfId="0" applyFont="1" applyAlignment="1"/>
    <xf numFmtId="3" fontId="3" fillId="0" borderId="0" xfId="0" applyNumberFormat="1" applyFont="1"/>
    <xf numFmtId="0" fontId="3" fillId="0" borderId="0" xfId="0" applyFont="1"/>
    <xf numFmtId="0" fontId="2" fillId="0" borderId="0" xfId="0" applyFont="1" applyAlignment="1">
      <alignment horizontal="center"/>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8" fillId="0" borderId="0" xfId="0" applyFont="1" applyAlignment="1">
      <alignment horizontal="center" vertical="center"/>
    </xf>
    <xf numFmtId="3" fontId="9" fillId="0" borderId="0" xfId="0" applyNumberFormat="1" applyFont="1" applyAlignment="1">
      <alignment horizontal="right" vertical="center"/>
    </xf>
    <xf numFmtId="1" fontId="9" fillId="0" borderId="0" xfId="0" applyNumberFormat="1" applyFont="1" applyAlignment="1">
      <alignment horizontal="right" vertical="center"/>
    </xf>
    <xf numFmtId="3" fontId="9" fillId="0" borderId="0" xfId="0" applyNumberFormat="1" applyFont="1" applyAlignment="1">
      <alignment horizontal="center" vertical="center"/>
    </xf>
    <xf numFmtId="3" fontId="8" fillId="0" borderId="0" xfId="0" applyNumberFormat="1" applyFont="1" applyAlignment="1">
      <alignment horizontal="center" vertical="center"/>
    </xf>
    <xf numFmtId="3" fontId="10" fillId="0" borderId="0" xfId="0" applyNumberFormat="1" applyFont="1" applyAlignment="1">
      <alignment horizontal="right" vertical="center"/>
    </xf>
    <xf numFmtId="0" fontId="10" fillId="0" borderId="0" xfId="0" applyFont="1" applyAlignment="1">
      <alignment horizontal="right" vertical="center"/>
    </xf>
    <xf numFmtId="0" fontId="10" fillId="0" borderId="0" xfId="0" applyFont="1" applyAlignment="1">
      <alignment horizontal="center" vertical="center"/>
    </xf>
    <xf numFmtId="164" fontId="10" fillId="0" borderId="0" xfId="0" applyNumberFormat="1" applyFont="1" applyAlignment="1">
      <alignment horizontal="center" vertical="center"/>
    </xf>
    <xf numFmtId="164" fontId="10" fillId="0" borderId="0" xfId="0" applyNumberFormat="1" applyFont="1" applyAlignment="1">
      <alignment horizontal="center"/>
    </xf>
    <xf numFmtId="3" fontId="10" fillId="0" borderId="0" xfId="0" applyNumberFormat="1" applyFont="1" applyAlignment="1">
      <alignment horizontal="center"/>
    </xf>
    <xf numFmtId="3" fontId="10" fillId="0" borderId="0" xfId="0" applyNumberFormat="1" applyFont="1" applyAlignment="1">
      <alignment horizontal="center" vertical="center"/>
    </xf>
    <xf numFmtId="0" fontId="10" fillId="0" borderId="0" xfId="0" applyFont="1" applyAlignment="1">
      <alignment horizontal="center"/>
    </xf>
    <xf numFmtId="3" fontId="8" fillId="0" borderId="0" xfId="0" applyNumberFormat="1" applyFont="1" applyAlignment="1">
      <alignment horizontal="center" vertical="center"/>
    </xf>
    <xf numFmtId="0" fontId="11" fillId="0" borderId="0" xfId="0" applyFont="1"/>
    <xf numFmtId="0" fontId="4" fillId="0" borderId="0" xfId="0" applyFont="1"/>
    <xf numFmtId="0" fontId="8" fillId="0" borderId="0" xfId="0" applyFont="1"/>
    <xf numFmtId="0" fontId="12" fillId="0" borderId="11" xfId="0" applyFont="1" applyBorder="1"/>
    <xf numFmtId="0" fontId="12" fillId="0" borderId="12" xfId="0" applyFont="1" applyBorder="1"/>
    <xf numFmtId="0" fontId="12" fillId="0" borderId="11" xfId="0" applyFont="1" applyBorder="1" applyAlignment="1">
      <alignment wrapText="1"/>
    </xf>
    <xf numFmtId="0" fontId="12" fillId="0" borderId="13" xfId="0" applyFont="1" applyBorder="1" applyAlignment="1">
      <alignment wrapText="1"/>
    </xf>
    <xf numFmtId="0" fontId="13" fillId="0" borderId="0" xfId="0" applyFont="1"/>
    <xf numFmtId="3" fontId="12" fillId="0" borderId="0" xfId="0" applyNumberFormat="1" applyFont="1"/>
    <xf numFmtId="164" fontId="12" fillId="0" borderId="0" xfId="0" applyNumberFormat="1" applyFont="1"/>
    <xf numFmtId="0" fontId="12" fillId="0" borderId="0" xfId="0" applyFont="1"/>
    <xf numFmtId="0" fontId="1" fillId="0" borderId="0" xfId="0" applyFont="1"/>
    <xf numFmtId="0" fontId="1" fillId="0" borderId="12" xfId="0" applyFont="1" applyBorder="1" applyAlignment="1">
      <alignment horizontal="center"/>
    </xf>
    <xf numFmtId="0" fontId="1" fillId="0" borderId="11" xfId="0" applyFont="1" applyBorder="1" applyAlignment="1">
      <alignment horizontal="right"/>
    </xf>
    <xf numFmtId="0" fontId="14" fillId="0" borderId="11" xfId="0" applyFont="1" applyBorder="1" applyAlignment="1">
      <alignment horizontal="right"/>
    </xf>
    <xf numFmtId="0" fontId="1" fillId="0" borderId="11" xfId="0" applyFont="1" applyBorder="1" applyAlignment="1">
      <alignment horizontal="center"/>
    </xf>
    <xf numFmtId="0" fontId="15" fillId="0" borderId="0" xfId="0" applyFont="1" applyAlignment="1"/>
    <xf numFmtId="3" fontId="16" fillId="0" borderId="0" xfId="0" applyNumberFormat="1" applyFont="1"/>
    <xf numFmtId="0" fontId="12" fillId="0" borderId="0" xfId="0" applyFont="1" applyAlignment="1">
      <alignment horizontal="center"/>
    </xf>
    <xf numFmtId="3" fontId="12" fillId="0" borderId="14" xfId="0" applyNumberFormat="1" applyFont="1" applyBorder="1" applyAlignment="1"/>
    <xf numFmtId="3" fontId="12" fillId="3" borderId="12" xfId="0" applyNumberFormat="1" applyFont="1" applyFill="1" applyBorder="1" applyAlignment="1"/>
    <xf numFmtId="3" fontId="12" fillId="0" borderId="12" xfId="0" applyNumberFormat="1" applyFont="1" applyBorder="1"/>
    <xf numFmtId="3" fontId="12" fillId="0" borderId="15" xfId="0" applyNumberFormat="1" applyFont="1" applyBorder="1" applyAlignment="1"/>
    <xf numFmtId="3" fontId="17" fillId="0" borderId="11" xfId="0" applyNumberFormat="1" applyFont="1" applyBorder="1"/>
    <xf numFmtId="3" fontId="12" fillId="0" borderId="11" xfId="0" applyNumberFormat="1" applyFont="1" applyBorder="1" applyAlignment="1"/>
    <xf numFmtId="0" fontId="0" fillId="0" borderId="0" xfId="0" applyFont="1" applyAlignment="1"/>
    <xf numFmtId="0" fontId="18" fillId="0" borderId="0" xfId="0" applyFont="1"/>
    <xf numFmtId="3" fontId="19" fillId="0" borderId="0" xfId="0" applyNumberFormat="1" applyFont="1"/>
    <xf numFmtId="164" fontId="12" fillId="4" borderId="12" xfId="0" applyNumberFormat="1" applyFont="1" applyFill="1" applyBorder="1"/>
    <xf numFmtId="164" fontId="12" fillId="4" borderId="11" xfId="0" applyNumberFormat="1" applyFont="1" applyFill="1" applyBorder="1"/>
    <xf numFmtId="3" fontId="12" fillId="4" borderId="11" xfId="0" applyNumberFormat="1" applyFont="1" applyFill="1" applyBorder="1"/>
    <xf numFmtId="0" fontId="4" fillId="0" borderId="1" xfId="0" applyFont="1" applyBorder="1" applyAlignment="1">
      <alignment horizontal="left" wrapText="1"/>
    </xf>
    <xf numFmtId="0" fontId="5" fillId="0" borderId="1" xfId="0" applyFont="1" applyBorder="1"/>
    <xf numFmtId="0" fontId="6" fillId="2" borderId="4" xfId="0" applyFont="1" applyFill="1" applyBorder="1" applyAlignment="1">
      <alignment horizontal="center" vertical="center" wrapText="1"/>
    </xf>
    <xf numFmtId="0" fontId="5" fillId="0" borderId="5" xfId="0" applyFont="1" applyBorder="1"/>
    <xf numFmtId="3" fontId="12" fillId="0" borderId="0" xfId="0" applyNumberFormat="1" applyFont="1" applyAlignment="1">
      <alignment horizontal="left" vertical="top" wrapText="1"/>
    </xf>
    <xf numFmtId="0" fontId="0" fillId="0" borderId="0" xfId="0" applyFont="1" applyAlignment="1"/>
    <xf numFmtId="0" fontId="12" fillId="0" borderId="0" xfId="0" quotePrefix="1" applyFont="1" applyAlignment="1">
      <alignment horizontal="left" vertical="top" wrapText="1"/>
    </xf>
    <xf numFmtId="0" fontId="1" fillId="0" borderId="11" xfId="0" applyFont="1" applyBorder="1" applyAlignment="1">
      <alignment horizontal="left"/>
    </xf>
  </cellXfs>
  <cellStyles count="1">
    <cellStyle name="Normal" xfId="0" builtinId="0"/>
  </cellStyles>
  <dxfs count="2">
    <dxf>
      <font>
        <color rgb="FF9C0006"/>
      </font>
      <fill>
        <patternFill patternType="solid">
          <fgColor rgb="FFFFC7CE"/>
          <bgColor rgb="FFFFC7CE"/>
        </patternFill>
      </fill>
    </dxf>
    <dxf>
      <font>
        <b/>
        <color theme="1"/>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1000"/>
  <sheetViews>
    <sheetView workbookViewId="0">
      <pane ySplit="1" topLeftCell="A2" activePane="bottomLeft" state="frozen"/>
      <selection pane="bottomLeft" activeCell="B3" sqref="B3"/>
    </sheetView>
  </sheetViews>
  <sheetFormatPr defaultColWidth="14.44140625" defaultRowHeight="15" customHeight="1"/>
  <cols>
    <col min="2" max="2" width="23.109375" customWidth="1"/>
    <col min="3" max="3" width="21.88671875" customWidth="1"/>
    <col min="5" max="6" width="16.33203125" customWidth="1"/>
  </cols>
  <sheetData>
    <row r="1" spans="1:13">
      <c r="A1" s="1" t="s">
        <v>0</v>
      </c>
      <c r="B1" s="2" t="s">
        <v>1</v>
      </c>
      <c r="C1" s="2" t="s">
        <v>2</v>
      </c>
      <c r="D1" s="2" t="s">
        <v>3</v>
      </c>
      <c r="E1" s="2" t="s">
        <v>4</v>
      </c>
      <c r="F1" s="2" t="s">
        <v>5</v>
      </c>
      <c r="G1" s="2" t="s">
        <v>6</v>
      </c>
      <c r="H1" s="2" t="s">
        <v>7</v>
      </c>
      <c r="I1" s="2"/>
      <c r="J1" s="3"/>
      <c r="K1" s="3"/>
      <c r="L1" s="2" t="s">
        <v>8</v>
      </c>
      <c r="M1" s="3" t="s">
        <v>9</v>
      </c>
    </row>
    <row r="2" spans="1:13">
      <c r="A2" s="4">
        <v>1999</v>
      </c>
      <c r="B2" s="5">
        <v>1649000</v>
      </c>
      <c r="C2" s="6">
        <f>'Kenai River Sockeye Data'!B6</f>
        <v>2984568</v>
      </c>
      <c r="D2" s="6">
        <f t="shared" ref="D2:D24" si="0">C2-B2</f>
        <v>1335568</v>
      </c>
      <c r="E2" s="7">
        <f t="shared" ref="E2:E24" si="1">ABS((C2-B2)/C2)</f>
        <v>0.44749122821125203</v>
      </c>
      <c r="H2" s="6" t="e">
        <f>'Kenai River Sockeye Data'!#REF!</f>
        <v>#REF!</v>
      </c>
      <c r="L2" s="7"/>
    </row>
    <row r="3" spans="1:13">
      <c r="A3" s="4">
        <v>2000</v>
      </c>
      <c r="B3" s="5">
        <v>2453000</v>
      </c>
      <c r="C3" s="6">
        <f>'Kenai River Sockeye Data'!B7</f>
        <v>1814779</v>
      </c>
      <c r="D3" s="6">
        <f t="shared" si="0"/>
        <v>-638221</v>
      </c>
      <c r="E3" s="7">
        <f t="shared" si="1"/>
        <v>0.35167973621030441</v>
      </c>
      <c r="H3" s="6" t="e">
        <f>'Kenai River Sockeye Data'!#REF!</f>
        <v>#REF!</v>
      </c>
      <c r="L3" s="7"/>
    </row>
    <row r="4" spans="1:13">
      <c r="A4" s="4">
        <v>2001</v>
      </c>
      <c r="B4" s="5">
        <v>2438000</v>
      </c>
      <c r="C4" s="6">
        <f>'Kenai River Sockeye Data'!B8</f>
        <v>2189670</v>
      </c>
      <c r="D4" s="6">
        <f t="shared" si="0"/>
        <v>-248330</v>
      </c>
      <c r="E4" s="7">
        <f t="shared" si="1"/>
        <v>0.11340978320934204</v>
      </c>
      <c r="H4" s="6" t="e">
        <f>'Kenai River Sockeye Data'!#REF!</f>
        <v>#REF!</v>
      </c>
      <c r="L4" s="7"/>
    </row>
    <row r="5" spans="1:13">
      <c r="A5" s="4">
        <v>2002</v>
      </c>
      <c r="B5" s="5">
        <v>1713000</v>
      </c>
      <c r="C5" s="6">
        <f>'Kenai River Sockeye Data'!B9</f>
        <v>3466762</v>
      </c>
      <c r="D5" s="6">
        <f t="shared" si="0"/>
        <v>1753762</v>
      </c>
      <c r="E5" s="7">
        <f t="shared" si="1"/>
        <v>0.50587897294362871</v>
      </c>
      <c r="H5" s="6" t="e">
        <f>'Kenai River Sockeye Data'!#REF!</f>
        <v>#REF!</v>
      </c>
      <c r="L5" s="7"/>
    </row>
    <row r="6" spans="1:13">
      <c r="A6" s="4">
        <v>2003</v>
      </c>
      <c r="B6" s="5">
        <v>2044000</v>
      </c>
      <c r="C6" s="6">
        <f>'Kenai River Sockeye Data'!B10</f>
        <v>4439571</v>
      </c>
      <c r="D6" s="6">
        <f t="shared" si="0"/>
        <v>2395571</v>
      </c>
      <c r="E6" s="7">
        <f t="shared" si="1"/>
        <v>0.53959515457687246</v>
      </c>
      <c r="H6" s="6" t="e">
        <f>'Kenai River Sockeye Data'!#REF!</f>
        <v>#REF!</v>
      </c>
      <c r="L6" s="6" t="e">
        <f>AVERAGE('Kenai River Sockeye Data'!#REF!)</f>
        <v>#REF!</v>
      </c>
      <c r="M6" s="6" t="e">
        <f t="shared" ref="M6:M24" si="2">H6-L6</f>
        <v>#REF!</v>
      </c>
    </row>
    <row r="7" spans="1:13">
      <c r="A7" s="4">
        <v>2004</v>
      </c>
      <c r="B7" s="5">
        <v>3193000</v>
      </c>
      <c r="C7" s="6">
        <f>'Kenai River Sockeye Data'!B11</f>
        <v>5705141</v>
      </c>
      <c r="D7" s="6">
        <f t="shared" si="0"/>
        <v>2512141</v>
      </c>
      <c r="E7" s="7">
        <f t="shared" si="1"/>
        <v>0.44032934505913174</v>
      </c>
      <c r="H7" s="6" t="e">
        <f>'Kenai River Sockeye Data'!#REF!</f>
        <v>#REF!</v>
      </c>
      <c r="L7" s="6" t="e">
        <f>AVERAGE('Kenai River Sockeye Data'!#REF!)</f>
        <v>#REF!</v>
      </c>
      <c r="M7" s="6" t="e">
        <f t="shared" si="2"/>
        <v>#REF!</v>
      </c>
    </row>
    <row r="8" spans="1:13">
      <c r="A8" s="4">
        <v>2005</v>
      </c>
      <c r="B8" s="5">
        <v>3319000</v>
      </c>
      <c r="C8" s="6">
        <f>'Kenai River Sockeye Data'!B12</f>
        <v>6109173</v>
      </c>
      <c r="D8" s="6">
        <f t="shared" si="0"/>
        <v>2790173</v>
      </c>
      <c r="E8" s="7">
        <f t="shared" si="1"/>
        <v>0.45671860986748941</v>
      </c>
      <c r="H8" s="6" t="e">
        <f>'Kenai River Sockeye Data'!#REF!</f>
        <v>#REF!</v>
      </c>
      <c r="L8" s="6" t="e">
        <f>AVERAGE('Kenai River Sockeye Data'!#REF!)</f>
        <v>#REF!</v>
      </c>
      <c r="M8" s="6" t="e">
        <f t="shared" si="2"/>
        <v>#REF!</v>
      </c>
    </row>
    <row r="9" spans="1:13">
      <c r="A9" s="4">
        <v>2006</v>
      </c>
      <c r="B9" s="5">
        <v>1849000</v>
      </c>
      <c r="C9" s="6">
        <f>'Kenai River Sockeye Data'!B13</f>
        <v>2848597</v>
      </c>
      <c r="D9" s="6">
        <f t="shared" si="0"/>
        <v>999597</v>
      </c>
      <c r="E9" s="7">
        <f t="shared" si="1"/>
        <v>0.35090853497353258</v>
      </c>
      <c r="H9" s="6" t="e">
        <f>'Kenai River Sockeye Data'!#REF!</f>
        <v>#REF!</v>
      </c>
      <c r="L9" s="6" t="e">
        <f>AVERAGE('Kenai River Sockeye Data'!#REF!)</f>
        <v>#REF!</v>
      </c>
      <c r="M9" s="6" t="e">
        <f t="shared" si="2"/>
        <v>#REF!</v>
      </c>
    </row>
    <row r="10" spans="1:13">
      <c r="A10" s="4">
        <v>2007</v>
      </c>
      <c r="B10" s="5">
        <v>2411000</v>
      </c>
      <c r="C10" s="6">
        <f>'Kenai River Sockeye Data'!B14</f>
        <v>3601777</v>
      </c>
      <c r="D10" s="6">
        <f t="shared" si="0"/>
        <v>1190777</v>
      </c>
      <c r="E10" s="7">
        <f t="shared" si="1"/>
        <v>0.33060819700942062</v>
      </c>
      <c r="H10" s="6" t="e">
        <f>'Kenai River Sockeye Data'!#REF!</f>
        <v>#REF!</v>
      </c>
      <c r="L10" s="6" t="e">
        <f>AVERAGE('Kenai River Sockeye Data'!#REF!)</f>
        <v>#REF!</v>
      </c>
      <c r="M10" s="6" t="e">
        <f t="shared" si="2"/>
        <v>#REF!</v>
      </c>
    </row>
    <row r="11" spans="1:13">
      <c r="A11" s="4">
        <v>2008</v>
      </c>
      <c r="B11" s="5">
        <v>3064000</v>
      </c>
      <c r="C11" s="6">
        <f>'Kenai River Sockeye Data'!B15</f>
        <v>2082431</v>
      </c>
      <c r="D11" s="6">
        <f t="shared" si="0"/>
        <v>-981569</v>
      </c>
      <c r="E11" s="7">
        <f t="shared" si="1"/>
        <v>0.47135727426262863</v>
      </c>
      <c r="H11" s="6" t="e">
        <f>'Kenai River Sockeye Data'!#REF!</f>
        <v>#REF!</v>
      </c>
      <c r="L11" s="6" t="e">
        <f>AVERAGE('Kenai River Sockeye Data'!#REF!)</f>
        <v>#REF!</v>
      </c>
      <c r="M11" s="6" t="e">
        <f t="shared" si="2"/>
        <v>#REF!</v>
      </c>
    </row>
    <row r="12" spans="1:13">
      <c r="A12" s="4">
        <v>2009</v>
      </c>
      <c r="B12" s="5">
        <v>2441000</v>
      </c>
      <c r="C12" s="6">
        <f>'Kenai River Sockeye Data'!B16</f>
        <v>2430414</v>
      </c>
      <c r="D12" s="6">
        <f t="shared" si="0"/>
        <v>-10586</v>
      </c>
      <c r="E12" s="7">
        <f t="shared" si="1"/>
        <v>4.3556365294143305E-3</v>
      </c>
      <c r="H12" s="6" t="e">
        <f>'Kenai River Sockeye Data'!#REF!</f>
        <v>#REF!</v>
      </c>
      <c r="L12" s="6" t="e">
        <f>AVERAGE('Kenai River Sockeye Data'!#REF!)</f>
        <v>#REF!</v>
      </c>
      <c r="M12" s="6" t="e">
        <f t="shared" si="2"/>
        <v>#REF!</v>
      </c>
    </row>
    <row r="13" spans="1:13">
      <c r="A13" s="4">
        <v>2010</v>
      </c>
      <c r="B13" s="5">
        <v>1672000</v>
      </c>
      <c r="C13" s="6">
        <f>'Kenai River Sockeye Data'!B17</f>
        <v>3596458</v>
      </c>
      <c r="D13" s="6">
        <f t="shared" si="0"/>
        <v>1924458</v>
      </c>
      <c r="E13" s="7">
        <f t="shared" si="1"/>
        <v>0.53509814378480158</v>
      </c>
      <c r="H13" s="6" t="e">
        <f>'Kenai River Sockeye Data'!#REF!</f>
        <v>#REF!</v>
      </c>
      <c r="L13" s="6" t="e">
        <f>AVERAGE('Kenai River Sockeye Data'!#REF!)</f>
        <v>#REF!</v>
      </c>
      <c r="M13" s="6" t="e">
        <f t="shared" si="2"/>
        <v>#REF!</v>
      </c>
    </row>
    <row r="14" spans="1:13">
      <c r="A14" s="4">
        <v>2011</v>
      </c>
      <c r="B14" s="5">
        <v>3941000</v>
      </c>
      <c r="C14" s="6">
        <f>'Kenai River Sockeye Data'!B18</f>
        <v>6263091</v>
      </c>
      <c r="D14" s="6">
        <f t="shared" si="0"/>
        <v>2322091</v>
      </c>
      <c r="E14" s="7">
        <f t="shared" si="1"/>
        <v>0.37075798515461456</v>
      </c>
      <c r="H14" s="6" t="e">
        <f>'Kenai River Sockeye Data'!#REF!</f>
        <v>#REF!</v>
      </c>
      <c r="L14" s="6" t="e">
        <f>AVERAGE('Kenai River Sockeye Data'!#REF!)</f>
        <v>#REF!</v>
      </c>
      <c r="M14" s="6" t="e">
        <f t="shared" si="2"/>
        <v>#REF!</v>
      </c>
    </row>
    <row r="15" spans="1:13">
      <c r="A15" s="4">
        <v>2012</v>
      </c>
      <c r="B15" s="5">
        <v>4026000</v>
      </c>
      <c r="C15" s="6">
        <f>'Kenai River Sockeye Data'!B19</f>
        <v>4769681</v>
      </c>
      <c r="D15" s="6">
        <f t="shared" si="0"/>
        <v>743681</v>
      </c>
      <c r="E15" s="7">
        <f t="shared" si="1"/>
        <v>0.1559183937038976</v>
      </c>
      <c r="H15" s="6" t="e">
        <f>'Kenai River Sockeye Data'!#REF!</f>
        <v>#REF!</v>
      </c>
      <c r="L15" s="6" t="e">
        <f>AVERAGE('Kenai River Sockeye Data'!#REF!)</f>
        <v>#REF!</v>
      </c>
      <c r="M15" s="6" t="e">
        <f t="shared" si="2"/>
        <v>#REF!</v>
      </c>
    </row>
    <row r="16" spans="1:13">
      <c r="A16" s="4">
        <v>2013</v>
      </c>
      <c r="B16" s="5">
        <v>4374000</v>
      </c>
      <c r="C16" s="6">
        <f>'Kenai River Sockeye Data'!B20</f>
        <v>3628121</v>
      </c>
      <c r="D16" s="6">
        <f t="shared" si="0"/>
        <v>-745879</v>
      </c>
      <c r="E16" s="7">
        <f t="shared" si="1"/>
        <v>0.20558272450119497</v>
      </c>
      <c r="H16" s="6" t="e">
        <f>'Kenai River Sockeye Data'!#REF!</f>
        <v>#REF!</v>
      </c>
      <c r="L16" s="6" t="e">
        <f>AVERAGE('Kenai River Sockeye Data'!#REF!)</f>
        <v>#REF!</v>
      </c>
      <c r="M16" s="6" t="e">
        <f t="shared" si="2"/>
        <v>#REF!</v>
      </c>
    </row>
    <row r="17" spans="1:13">
      <c r="A17" s="4">
        <v>2014</v>
      </c>
      <c r="B17" s="5">
        <v>3792000</v>
      </c>
      <c r="C17" s="6">
        <f>'Kenai River Sockeye Data'!B21</f>
        <v>3404034</v>
      </c>
      <c r="D17" s="6">
        <f t="shared" si="0"/>
        <v>-387966</v>
      </c>
      <c r="E17" s="7">
        <f t="shared" si="1"/>
        <v>0.11397242213209387</v>
      </c>
      <c r="H17" s="6" t="e">
        <f>'Kenai River Sockeye Data'!#REF!</f>
        <v>#REF!</v>
      </c>
      <c r="L17" s="6" t="e">
        <f>AVERAGE('Kenai River Sockeye Data'!#REF!)</f>
        <v>#REF!</v>
      </c>
      <c r="M17" s="6" t="e">
        <f t="shared" si="2"/>
        <v>#REF!</v>
      </c>
    </row>
    <row r="18" spans="1:13">
      <c r="A18" s="4">
        <v>2015</v>
      </c>
      <c r="B18" s="5">
        <v>3550000</v>
      </c>
      <c r="C18" s="6">
        <f>'Kenai River Sockeye Data'!B22</f>
        <v>3819016</v>
      </c>
      <c r="D18" s="6">
        <f t="shared" si="0"/>
        <v>269016</v>
      </c>
      <c r="E18" s="7">
        <f t="shared" si="1"/>
        <v>7.0441181707539324E-2</v>
      </c>
      <c r="H18" s="6" t="e">
        <f>'Kenai River Sockeye Data'!#REF!</f>
        <v>#REF!</v>
      </c>
      <c r="L18" s="6" t="e">
        <f>AVERAGE('Kenai River Sockeye Data'!#REF!)</f>
        <v>#REF!</v>
      </c>
      <c r="M18" s="6" t="e">
        <f t="shared" si="2"/>
        <v>#REF!</v>
      </c>
    </row>
    <row r="19" spans="1:13">
      <c r="A19" s="4">
        <v>2016</v>
      </c>
      <c r="B19" s="5">
        <v>4731000</v>
      </c>
      <c r="C19" s="6">
        <f>'Kenai River Sockeye Data'!B23</f>
        <v>3711842</v>
      </c>
      <c r="D19" s="6">
        <f t="shared" si="0"/>
        <v>-1019158</v>
      </c>
      <c r="E19" s="7">
        <f t="shared" si="1"/>
        <v>0.27456933781125381</v>
      </c>
      <c r="H19" s="6" t="e">
        <f>'Kenai River Sockeye Data'!#REF!</f>
        <v>#REF!</v>
      </c>
      <c r="L19" s="6" t="e">
        <f>AVERAGE('Kenai River Sockeye Data'!#REF!)</f>
        <v>#REF!</v>
      </c>
      <c r="M19" s="6" t="e">
        <f t="shared" si="2"/>
        <v>#REF!</v>
      </c>
    </row>
    <row r="20" spans="1:13">
      <c r="A20" s="4">
        <v>2017</v>
      </c>
      <c r="B20" s="5">
        <v>2164000</v>
      </c>
      <c r="C20" s="6">
        <f>'Kenai River Sockeye Data'!B24</f>
        <v>2595720</v>
      </c>
      <c r="D20" s="6">
        <f t="shared" si="0"/>
        <v>431720</v>
      </c>
      <c r="E20" s="7">
        <f t="shared" si="1"/>
        <v>0.16631994205846548</v>
      </c>
      <c r="H20" s="6" t="e">
        <f>'Kenai River Sockeye Data'!#REF!</f>
        <v>#REF!</v>
      </c>
      <c r="L20" s="6" t="e">
        <f>AVERAGE('Kenai River Sockeye Data'!#REF!)</f>
        <v>#REF!</v>
      </c>
      <c r="M20" s="6" t="e">
        <f t="shared" si="2"/>
        <v>#REF!</v>
      </c>
    </row>
    <row r="21" spans="1:13">
      <c r="A21" s="4">
        <v>2018</v>
      </c>
      <c r="B21" s="5">
        <v>2485000</v>
      </c>
      <c r="C21" s="6">
        <f>'Kenai River Sockeye Data'!B25</f>
        <v>1566210</v>
      </c>
      <c r="D21" s="6">
        <f t="shared" si="0"/>
        <v>-918790</v>
      </c>
      <c r="E21" s="7">
        <f t="shared" si="1"/>
        <v>0.58663269931873763</v>
      </c>
      <c r="H21" s="6" t="e">
        <f>'Kenai River Sockeye Data'!#REF!</f>
        <v>#REF!</v>
      </c>
      <c r="L21" s="6" t="e">
        <f>AVERAGE('Kenai River Sockeye Data'!#REF!)</f>
        <v>#REF!</v>
      </c>
      <c r="M21" s="6" t="e">
        <f t="shared" si="2"/>
        <v>#REF!</v>
      </c>
    </row>
    <row r="22" spans="1:13">
      <c r="A22" s="4">
        <v>2019</v>
      </c>
      <c r="B22" s="5">
        <v>3814000</v>
      </c>
      <c r="C22" s="6">
        <f>'Kenai River Sockeye Data'!B26</f>
        <v>3542442</v>
      </c>
      <c r="D22" s="6">
        <f t="shared" si="0"/>
        <v>-271558</v>
      </c>
      <c r="E22" s="7">
        <f t="shared" si="1"/>
        <v>7.6658418119478031E-2</v>
      </c>
      <c r="H22" s="6" t="e">
        <f>'Kenai River Sockeye Data'!#REF!</f>
        <v>#REF!</v>
      </c>
      <c r="L22" s="6" t="e">
        <f>AVERAGE('Kenai River Sockeye Data'!#REF!)</f>
        <v>#REF!</v>
      </c>
      <c r="M22" s="6" t="e">
        <f t="shared" si="2"/>
        <v>#REF!</v>
      </c>
    </row>
    <row r="23" spans="1:13">
      <c r="A23" s="4">
        <v>2020</v>
      </c>
      <c r="B23" s="5">
        <v>2231000</v>
      </c>
      <c r="C23" s="6">
        <f>'Kenai River Sockeye Data'!B27</f>
        <v>2394018</v>
      </c>
      <c r="D23" s="6">
        <f t="shared" si="0"/>
        <v>163018</v>
      </c>
      <c r="E23" s="7">
        <f t="shared" si="1"/>
        <v>6.8093890689209527E-2</v>
      </c>
      <c r="H23" s="6" t="e">
        <f>'Kenai River Sockeye Data'!#REF!</f>
        <v>#REF!</v>
      </c>
      <c r="L23" s="6" t="e">
        <f>AVERAGE('Kenai River Sockeye Data'!#REF!)</f>
        <v>#REF!</v>
      </c>
      <c r="M23" s="6" t="e">
        <f t="shared" si="2"/>
        <v>#REF!</v>
      </c>
    </row>
    <row r="24" spans="1:13">
      <c r="A24" s="4">
        <v>2021</v>
      </c>
      <c r="B24" s="5">
        <v>2325000</v>
      </c>
      <c r="C24" s="6">
        <f>'Kenai River Sockeye Data'!B28</f>
        <v>3992341</v>
      </c>
      <c r="D24" s="6">
        <f t="shared" si="0"/>
        <v>1667341</v>
      </c>
      <c r="E24" s="7">
        <f t="shared" si="1"/>
        <v>0.41763491645628464</v>
      </c>
      <c r="H24" s="6" t="e">
        <f>'Kenai River Sockeye Data'!#REF!</f>
        <v>#REF!</v>
      </c>
      <c r="L24" s="6" t="e">
        <f>AVERAGE('Kenai River Sockeye Data'!#REF!)</f>
        <v>#REF!</v>
      </c>
      <c r="M24" s="6" t="e">
        <f t="shared" si="2"/>
        <v>#REF!</v>
      </c>
    </row>
    <row r="25" spans="1:13">
      <c r="A25" s="4">
        <v>2022</v>
      </c>
      <c r="B25" s="5">
        <v>2902000</v>
      </c>
      <c r="C25" s="6">
        <f>'Kenai River Sockeye Data'!B29</f>
        <v>2682000</v>
      </c>
      <c r="E25" s="7"/>
      <c r="L25" s="7"/>
    </row>
    <row r="26" spans="1:13">
      <c r="A26" s="4">
        <v>2023</v>
      </c>
      <c r="B26" s="5">
        <v>2821000</v>
      </c>
      <c r="C26" s="7"/>
      <c r="E26" s="7"/>
      <c r="L26" s="7"/>
    </row>
    <row r="27" spans="1:13">
      <c r="A27" s="4">
        <v>2024</v>
      </c>
      <c r="C27" s="7"/>
      <c r="E27" s="7"/>
      <c r="L27" s="7"/>
    </row>
    <row r="28" spans="1:13">
      <c r="A28" s="8"/>
      <c r="C28" s="7"/>
      <c r="E28" s="7">
        <f>AVERAGE(E2:E27)</f>
        <v>0.30669619688219951</v>
      </c>
    </row>
    <row r="29" spans="1:13">
      <c r="A29" s="8"/>
      <c r="E29" s="7"/>
    </row>
    <row r="30" spans="1:13">
      <c r="A30" s="8"/>
    </row>
    <row r="31" spans="1:13">
      <c r="A31" s="8"/>
    </row>
    <row r="32" spans="1:13">
      <c r="A32" s="8"/>
    </row>
    <row r="33" spans="1:1">
      <c r="A33" s="8"/>
    </row>
    <row r="34" spans="1:1">
      <c r="A34" s="8"/>
    </row>
    <row r="35" spans="1:1">
      <c r="A35" s="8"/>
    </row>
    <row r="36" spans="1:1">
      <c r="A36" s="8"/>
    </row>
    <row r="37" spans="1:1">
      <c r="A37" s="8"/>
    </row>
    <row r="38" spans="1:1">
      <c r="A38" s="8"/>
    </row>
    <row r="39" spans="1:1">
      <c r="A39" s="8"/>
    </row>
    <row r="40" spans="1:1">
      <c r="A40" s="8"/>
    </row>
    <row r="41" spans="1:1">
      <c r="A41" s="8"/>
    </row>
    <row r="42" spans="1:1">
      <c r="A42" s="8"/>
    </row>
    <row r="43" spans="1:1">
      <c r="A43" s="8"/>
    </row>
    <row r="44" spans="1:1">
      <c r="A44" s="8"/>
    </row>
    <row r="45" spans="1:1">
      <c r="A45" s="8"/>
    </row>
    <row r="46" spans="1:1">
      <c r="A46" s="8"/>
    </row>
    <row r="47" spans="1:1">
      <c r="A47" s="8"/>
    </row>
    <row r="48" spans="1:1">
      <c r="A48" s="8"/>
    </row>
    <row r="49" spans="1:1">
      <c r="A49" s="8"/>
    </row>
    <row r="50" spans="1:1">
      <c r="A50" s="8"/>
    </row>
    <row r="51" spans="1:1">
      <c r="A51" s="8"/>
    </row>
    <row r="52" spans="1:1">
      <c r="A52" s="8"/>
    </row>
    <row r="53" spans="1:1">
      <c r="A53" s="8"/>
    </row>
    <row r="54" spans="1:1">
      <c r="A54" s="8"/>
    </row>
    <row r="55" spans="1:1">
      <c r="A55" s="8"/>
    </row>
    <row r="56" spans="1:1">
      <c r="A56" s="8"/>
    </row>
    <row r="57" spans="1:1">
      <c r="A57" s="8"/>
    </row>
    <row r="58" spans="1:1">
      <c r="A58" s="8"/>
    </row>
    <row r="59" spans="1:1">
      <c r="A59" s="8"/>
    </row>
    <row r="60" spans="1:1">
      <c r="A60" s="8"/>
    </row>
    <row r="61" spans="1:1">
      <c r="A61" s="8"/>
    </row>
    <row r="62" spans="1:1">
      <c r="A62" s="8"/>
    </row>
    <row r="63" spans="1:1">
      <c r="A63" s="8"/>
    </row>
    <row r="64" spans="1:1">
      <c r="A64" s="8"/>
    </row>
    <row r="65" spans="1:1">
      <c r="A65" s="8"/>
    </row>
    <row r="66" spans="1:1">
      <c r="A66" s="8"/>
    </row>
    <row r="67" spans="1:1">
      <c r="A67" s="8"/>
    </row>
    <row r="68" spans="1:1">
      <c r="A68" s="8"/>
    </row>
    <row r="69" spans="1:1">
      <c r="A69" s="8"/>
    </row>
    <row r="70" spans="1:1">
      <c r="A70" s="8"/>
    </row>
    <row r="71" spans="1:1">
      <c r="A71" s="8"/>
    </row>
    <row r="72" spans="1:1">
      <c r="A72" s="8"/>
    </row>
    <row r="73" spans="1:1">
      <c r="A73" s="8"/>
    </row>
    <row r="74" spans="1:1">
      <c r="A74" s="8"/>
    </row>
    <row r="75" spans="1:1">
      <c r="A75" s="8"/>
    </row>
    <row r="76" spans="1:1">
      <c r="A76" s="8"/>
    </row>
    <row r="77" spans="1:1">
      <c r="A77" s="8"/>
    </row>
    <row r="78" spans="1:1">
      <c r="A78" s="8"/>
    </row>
    <row r="79" spans="1:1">
      <c r="A79" s="8"/>
    </row>
    <row r="80" spans="1:1">
      <c r="A80" s="8"/>
    </row>
    <row r="81" spans="1:1">
      <c r="A81" s="8"/>
    </row>
    <row r="82" spans="1:1">
      <c r="A82" s="8"/>
    </row>
    <row r="83" spans="1:1">
      <c r="A83" s="8"/>
    </row>
    <row r="84" spans="1:1">
      <c r="A84" s="8"/>
    </row>
    <row r="85" spans="1:1">
      <c r="A85" s="8"/>
    </row>
    <row r="86" spans="1:1">
      <c r="A86" s="8"/>
    </row>
    <row r="87" spans="1:1">
      <c r="A87" s="8"/>
    </row>
    <row r="88" spans="1:1">
      <c r="A88" s="8"/>
    </row>
    <row r="89" spans="1:1">
      <c r="A89" s="8"/>
    </row>
    <row r="90" spans="1:1">
      <c r="A90" s="8"/>
    </row>
    <row r="91" spans="1:1">
      <c r="A91" s="8"/>
    </row>
    <row r="92" spans="1:1">
      <c r="A92" s="8"/>
    </row>
    <row r="93" spans="1:1">
      <c r="A93" s="8"/>
    </row>
    <row r="94" spans="1:1">
      <c r="A94" s="8"/>
    </row>
    <row r="95" spans="1:1">
      <c r="A95" s="8"/>
    </row>
    <row r="96" spans="1:1">
      <c r="A96" s="8"/>
    </row>
    <row r="97" spans="1:1">
      <c r="A97" s="8"/>
    </row>
    <row r="98" spans="1:1">
      <c r="A98" s="8"/>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row r="125" spans="1:1">
      <c r="A125" s="8"/>
    </row>
    <row r="126" spans="1:1">
      <c r="A126" s="8"/>
    </row>
    <row r="127" spans="1:1">
      <c r="A127" s="8"/>
    </row>
    <row r="128" spans="1:1">
      <c r="A128" s="8"/>
    </row>
    <row r="129" spans="1:1">
      <c r="A129" s="8"/>
    </row>
    <row r="130" spans="1:1">
      <c r="A130" s="8"/>
    </row>
    <row r="131" spans="1:1">
      <c r="A131" s="8"/>
    </row>
    <row r="132" spans="1:1">
      <c r="A132" s="8"/>
    </row>
    <row r="133" spans="1:1">
      <c r="A133" s="8"/>
    </row>
    <row r="134" spans="1:1">
      <c r="A134" s="8"/>
    </row>
    <row r="135" spans="1:1">
      <c r="A135" s="8"/>
    </row>
    <row r="136" spans="1:1">
      <c r="A136" s="8"/>
    </row>
    <row r="137" spans="1:1">
      <c r="A137" s="8"/>
    </row>
    <row r="138" spans="1:1">
      <c r="A138" s="8"/>
    </row>
    <row r="139" spans="1:1">
      <c r="A139" s="8"/>
    </row>
    <row r="140" spans="1:1">
      <c r="A140" s="8"/>
    </row>
    <row r="141" spans="1:1">
      <c r="A141" s="8"/>
    </row>
    <row r="142" spans="1:1">
      <c r="A142" s="8"/>
    </row>
    <row r="143" spans="1:1">
      <c r="A143" s="8"/>
    </row>
    <row r="144" spans="1:1">
      <c r="A144" s="8"/>
    </row>
    <row r="145" spans="1:1">
      <c r="A145" s="8"/>
    </row>
    <row r="146" spans="1:1">
      <c r="A146" s="8"/>
    </row>
    <row r="147" spans="1:1">
      <c r="A147" s="8"/>
    </row>
    <row r="148" spans="1:1">
      <c r="A148" s="8"/>
    </row>
    <row r="149" spans="1:1">
      <c r="A149" s="8"/>
    </row>
    <row r="150" spans="1:1">
      <c r="A150" s="8"/>
    </row>
    <row r="151" spans="1:1">
      <c r="A151" s="8"/>
    </row>
    <row r="152" spans="1:1">
      <c r="A152" s="8"/>
    </row>
    <row r="153" spans="1:1">
      <c r="A153" s="8"/>
    </row>
    <row r="154" spans="1:1">
      <c r="A154" s="8"/>
    </row>
    <row r="155" spans="1:1">
      <c r="A155" s="8"/>
    </row>
    <row r="156" spans="1:1">
      <c r="A156" s="8"/>
    </row>
    <row r="157" spans="1:1">
      <c r="A157" s="8"/>
    </row>
    <row r="158" spans="1:1">
      <c r="A158" s="8"/>
    </row>
    <row r="159" spans="1:1">
      <c r="A159" s="8"/>
    </row>
    <row r="160" spans="1:1">
      <c r="A160" s="8"/>
    </row>
    <row r="161" spans="1:1">
      <c r="A161" s="8"/>
    </row>
    <row r="162" spans="1:1">
      <c r="A162" s="8"/>
    </row>
    <row r="163" spans="1:1">
      <c r="A163" s="8"/>
    </row>
    <row r="164" spans="1:1">
      <c r="A164" s="8"/>
    </row>
    <row r="165" spans="1:1">
      <c r="A165" s="8"/>
    </row>
    <row r="166" spans="1:1">
      <c r="A166" s="8"/>
    </row>
    <row r="167" spans="1:1">
      <c r="A167" s="8"/>
    </row>
    <row r="168" spans="1:1">
      <c r="A168" s="8"/>
    </row>
    <row r="169" spans="1:1">
      <c r="A169" s="8"/>
    </row>
    <row r="170" spans="1:1">
      <c r="A170" s="8"/>
    </row>
    <row r="171" spans="1:1">
      <c r="A171" s="8"/>
    </row>
    <row r="172" spans="1:1">
      <c r="A172" s="8"/>
    </row>
    <row r="173" spans="1:1">
      <c r="A173" s="8"/>
    </row>
    <row r="174" spans="1:1">
      <c r="A174" s="8"/>
    </row>
    <row r="175" spans="1:1">
      <c r="A175" s="8"/>
    </row>
    <row r="176" spans="1:1">
      <c r="A176" s="8"/>
    </row>
    <row r="177" spans="1:1">
      <c r="A177" s="8"/>
    </row>
    <row r="178" spans="1:1">
      <c r="A178" s="8"/>
    </row>
    <row r="179" spans="1:1">
      <c r="A179" s="8"/>
    </row>
    <row r="180" spans="1:1">
      <c r="A180" s="8"/>
    </row>
    <row r="181" spans="1:1">
      <c r="A181" s="8"/>
    </row>
    <row r="182" spans="1:1">
      <c r="A182" s="8"/>
    </row>
    <row r="183" spans="1:1">
      <c r="A183" s="8"/>
    </row>
    <row r="184" spans="1:1">
      <c r="A184" s="8"/>
    </row>
    <row r="185" spans="1:1">
      <c r="A185" s="8"/>
    </row>
    <row r="186" spans="1:1">
      <c r="A186" s="8"/>
    </row>
    <row r="187" spans="1:1">
      <c r="A187" s="8"/>
    </row>
    <row r="188" spans="1:1">
      <c r="A188" s="8"/>
    </row>
    <row r="189" spans="1:1">
      <c r="A189" s="8"/>
    </row>
    <row r="190" spans="1:1">
      <c r="A190" s="8"/>
    </row>
    <row r="191" spans="1:1">
      <c r="A191" s="8"/>
    </row>
    <row r="192" spans="1:1">
      <c r="A192" s="8"/>
    </row>
    <row r="193" spans="1:1">
      <c r="A193" s="8"/>
    </row>
    <row r="194" spans="1:1">
      <c r="A194" s="8"/>
    </row>
    <row r="195" spans="1:1">
      <c r="A195" s="8"/>
    </row>
    <row r="196" spans="1:1">
      <c r="A196" s="8"/>
    </row>
    <row r="197" spans="1:1">
      <c r="A197" s="8"/>
    </row>
    <row r="198" spans="1:1">
      <c r="A198" s="8"/>
    </row>
    <row r="199" spans="1:1">
      <c r="A199" s="8"/>
    </row>
    <row r="200" spans="1:1">
      <c r="A200" s="8"/>
    </row>
    <row r="201" spans="1:1">
      <c r="A201" s="8"/>
    </row>
    <row r="202" spans="1:1">
      <c r="A202" s="8"/>
    </row>
    <row r="203" spans="1:1">
      <c r="A203" s="8"/>
    </row>
    <row r="204" spans="1:1">
      <c r="A204" s="8"/>
    </row>
    <row r="205" spans="1:1">
      <c r="A205" s="8"/>
    </row>
    <row r="206" spans="1:1">
      <c r="A206" s="8"/>
    </row>
    <row r="207" spans="1:1">
      <c r="A207" s="8"/>
    </row>
    <row r="208" spans="1:1">
      <c r="A208" s="8"/>
    </row>
    <row r="209" spans="1:1">
      <c r="A209" s="8"/>
    </row>
    <row r="210" spans="1:1">
      <c r="A210" s="8"/>
    </row>
    <row r="211" spans="1:1">
      <c r="A211" s="8"/>
    </row>
    <row r="212" spans="1:1">
      <c r="A212" s="8"/>
    </row>
    <row r="213" spans="1:1">
      <c r="A213" s="8"/>
    </row>
    <row r="214" spans="1:1">
      <c r="A214" s="8"/>
    </row>
    <row r="215" spans="1:1">
      <c r="A215" s="8"/>
    </row>
    <row r="216" spans="1:1">
      <c r="A216" s="8"/>
    </row>
    <row r="217" spans="1:1">
      <c r="A217" s="8"/>
    </row>
    <row r="218" spans="1:1">
      <c r="A218" s="8"/>
    </row>
    <row r="219" spans="1:1">
      <c r="A219" s="8"/>
    </row>
    <row r="220" spans="1:1">
      <c r="A220" s="8"/>
    </row>
    <row r="221" spans="1:1">
      <c r="A221" s="8"/>
    </row>
    <row r="222" spans="1:1">
      <c r="A222" s="8"/>
    </row>
    <row r="223" spans="1:1">
      <c r="A223" s="8"/>
    </row>
    <row r="224" spans="1:1">
      <c r="A224" s="8"/>
    </row>
    <row r="225" spans="1:1">
      <c r="A225" s="8"/>
    </row>
    <row r="226" spans="1:1">
      <c r="A226" s="8"/>
    </row>
    <row r="227" spans="1:1">
      <c r="A227" s="8"/>
    </row>
    <row r="228" spans="1:1">
      <c r="A228" s="8"/>
    </row>
    <row r="229" spans="1:1">
      <c r="A229" s="8"/>
    </row>
    <row r="230" spans="1:1">
      <c r="A230" s="8"/>
    </row>
    <row r="231" spans="1:1">
      <c r="A231" s="8"/>
    </row>
    <row r="232" spans="1:1">
      <c r="A232" s="8"/>
    </row>
    <row r="233" spans="1:1">
      <c r="A233" s="8"/>
    </row>
    <row r="234" spans="1:1">
      <c r="A234" s="8"/>
    </row>
    <row r="235" spans="1:1">
      <c r="A235" s="8"/>
    </row>
    <row r="236" spans="1:1">
      <c r="A236" s="8"/>
    </row>
    <row r="237" spans="1:1">
      <c r="A237" s="8"/>
    </row>
    <row r="238" spans="1:1">
      <c r="A238" s="8"/>
    </row>
    <row r="239" spans="1:1">
      <c r="A239" s="8"/>
    </row>
    <row r="240" spans="1:1">
      <c r="A240" s="8"/>
    </row>
    <row r="241" spans="1:1">
      <c r="A241" s="8"/>
    </row>
    <row r="242" spans="1:1">
      <c r="A242" s="8"/>
    </row>
    <row r="243" spans="1:1">
      <c r="A243" s="8"/>
    </row>
    <row r="244" spans="1:1">
      <c r="A244" s="8"/>
    </row>
    <row r="245" spans="1:1">
      <c r="A245" s="8"/>
    </row>
    <row r="246" spans="1:1">
      <c r="A246" s="8"/>
    </row>
    <row r="247" spans="1:1">
      <c r="A247" s="8"/>
    </row>
    <row r="248" spans="1:1">
      <c r="A248" s="8"/>
    </row>
    <row r="249" spans="1:1">
      <c r="A249" s="8"/>
    </row>
    <row r="250" spans="1:1">
      <c r="A250" s="8"/>
    </row>
    <row r="251" spans="1:1">
      <c r="A251" s="8"/>
    </row>
    <row r="252" spans="1:1">
      <c r="A252" s="8"/>
    </row>
    <row r="253" spans="1:1">
      <c r="A253" s="8"/>
    </row>
    <row r="254" spans="1:1">
      <c r="A254" s="8"/>
    </row>
    <row r="255" spans="1:1">
      <c r="A255" s="8"/>
    </row>
    <row r="256" spans="1:1">
      <c r="A256" s="8"/>
    </row>
    <row r="257" spans="1:1">
      <c r="A257" s="8"/>
    </row>
    <row r="258" spans="1:1">
      <c r="A258" s="8"/>
    </row>
    <row r="259" spans="1:1">
      <c r="A259" s="8"/>
    </row>
    <row r="260" spans="1:1">
      <c r="A260" s="8"/>
    </row>
    <row r="261" spans="1:1">
      <c r="A261" s="8"/>
    </row>
    <row r="262" spans="1:1">
      <c r="A262" s="8"/>
    </row>
    <row r="263" spans="1:1">
      <c r="A263" s="8"/>
    </row>
    <row r="264" spans="1:1">
      <c r="A264" s="8"/>
    </row>
    <row r="265" spans="1:1">
      <c r="A265" s="8"/>
    </row>
    <row r="266" spans="1:1">
      <c r="A266" s="8"/>
    </row>
    <row r="267" spans="1:1">
      <c r="A267" s="8"/>
    </row>
    <row r="268" spans="1:1">
      <c r="A268" s="8"/>
    </row>
    <row r="269" spans="1:1">
      <c r="A269" s="8"/>
    </row>
    <row r="270" spans="1:1">
      <c r="A270" s="8"/>
    </row>
    <row r="271" spans="1:1">
      <c r="A271" s="8"/>
    </row>
    <row r="272" spans="1:1">
      <c r="A272" s="8"/>
    </row>
    <row r="273" spans="1:1">
      <c r="A273" s="8"/>
    </row>
    <row r="274" spans="1:1">
      <c r="A274" s="8"/>
    </row>
    <row r="275" spans="1:1">
      <c r="A275" s="8"/>
    </row>
    <row r="276" spans="1:1">
      <c r="A276" s="8"/>
    </row>
    <row r="277" spans="1:1">
      <c r="A277" s="8"/>
    </row>
    <row r="278" spans="1:1">
      <c r="A278" s="8"/>
    </row>
    <row r="279" spans="1:1">
      <c r="A279" s="8"/>
    </row>
    <row r="280" spans="1:1">
      <c r="A280" s="8"/>
    </row>
    <row r="281" spans="1:1">
      <c r="A281" s="8"/>
    </row>
    <row r="282" spans="1:1">
      <c r="A282" s="8"/>
    </row>
    <row r="283" spans="1:1">
      <c r="A283" s="8"/>
    </row>
    <row r="284" spans="1:1">
      <c r="A284" s="8"/>
    </row>
    <row r="285" spans="1:1">
      <c r="A285" s="8"/>
    </row>
    <row r="286" spans="1:1">
      <c r="A286" s="8"/>
    </row>
    <row r="287" spans="1:1">
      <c r="A287" s="8"/>
    </row>
    <row r="288" spans="1:1">
      <c r="A288" s="8"/>
    </row>
    <row r="289" spans="1:1">
      <c r="A289" s="8"/>
    </row>
    <row r="290" spans="1:1">
      <c r="A290" s="8"/>
    </row>
    <row r="291" spans="1:1">
      <c r="A291" s="8"/>
    </row>
    <row r="292" spans="1:1">
      <c r="A292" s="8"/>
    </row>
    <row r="293" spans="1:1">
      <c r="A293" s="8"/>
    </row>
    <row r="294" spans="1:1">
      <c r="A294" s="8"/>
    </row>
    <row r="295" spans="1:1">
      <c r="A295" s="8"/>
    </row>
    <row r="296" spans="1:1">
      <c r="A296" s="8"/>
    </row>
    <row r="297" spans="1:1">
      <c r="A297" s="8"/>
    </row>
    <row r="298" spans="1:1">
      <c r="A298" s="8"/>
    </row>
    <row r="299" spans="1:1">
      <c r="A299" s="8"/>
    </row>
    <row r="300" spans="1:1">
      <c r="A300" s="8"/>
    </row>
    <row r="301" spans="1:1">
      <c r="A301" s="8"/>
    </row>
    <row r="302" spans="1:1">
      <c r="A302" s="8"/>
    </row>
    <row r="303" spans="1:1">
      <c r="A303" s="8"/>
    </row>
    <row r="304" spans="1:1">
      <c r="A304" s="8"/>
    </row>
    <row r="305" spans="1:1">
      <c r="A305" s="8"/>
    </row>
    <row r="306" spans="1:1">
      <c r="A306" s="8"/>
    </row>
    <row r="307" spans="1:1">
      <c r="A307" s="8"/>
    </row>
    <row r="308" spans="1:1">
      <c r="A308" s="8"/>
    </row>
    <row r="309" spans="1:1">
      <c r="A309" s="8"/>
    </row>
    <row r="310" spans="1:1">
      <c r="A310" s="8"/>
    </row>
    <row r="311" spans="1:1">
      <c r="A311" s="8"/>
    </row>
    <row r="312" spans="1:1">
      <c r="A312" s="8"/>
    </row>
    <row r="313" spans="1:1">
      <c r="A313" s="8"/>
    </row>
    <row r="314" spans="1:1">
      <c r="A314" s="8"/>
    </row>
    <row r="315" spans="1:1">
      <c r="A315" s="8"/>
    </row>
    <row r="316" spans="1:1">
      <c r="A316" s="8"/>
    </row>
    <row r="317" spans="1:1">
      <c r="A317" s="8"/>
    </row>
    <row r="318" spans="1:1">
      <c r="A318" s="8"/>
    </row>
    <row r="319" spans="1:1">
      <c r="A319" s="8"/>
    </row>
    <row r="320" spans="1:1">
      <c r="A320" s="8"/>
    </row>
    <row r="321" spans="1:1">
      <c r="A321" s="8"/>
    </row>
    <row r="322" spans="1:1">
      <c r="A322" s="8"/>
    </row>
    <row r="323" spans="1:1">
      <c r="A323" s="8"/>
    </row>
    <row r="324" spans="1:1">
      <c r="A324" s="8"/>
    </row>
    <row r="325" spans="1:1">
      <c r="A325" s="8"/>
    </row>
    <row r="326" spans="1:1">
      <c r="A326" s="8"/>
    </row>
    <row r="327" spans="1:1">
      <c r="A327" s="8"/>
    </row>
    <row r="328" spans="1:1">
      <c r="A328" s="8"/>
    </row>
    <row r="329" spans="1:1">
      <c r="A329" s="8"/>
    </row>
    <row r="330" spans="1:1">
      <c r="A330" s="8"/>
    </row>
    <row r="331" spans="1:1">
      <c r="A331" s="8"/>
    </row>
    <row r="332" spans="1:1">
      <c r="A332" s="8"/>
    </row>
    <row r="333" spans="1:1">
      <c r="A333" s="8"/>
    </row>
    <row r="334" spans="1:1">
      <c r="A334" s="8"/>
    </row>
    <row r="335" spans="1:1">
      <c r="A335" s="8"/>
    </row>
    <row r="336" spans="1:1">
      <c r="A336" s="8"/>
    </row>
    <row r="337" spans="1:1">
      <c r="A337" s="8"/>
    </row>
    <row r="338" spans="1:1">
      <c r="A338" s="8"/>
    </row>
    <row r="339" spans="1:1">
      <c r="A339" s="8"/>
    </row>
    <row r="340" spans="1:1">
      <c r="A340" s="8"/>
    </row>
    <row r="341" spans="1:1">
      <c r="A341" s="8"/>
    </row>
    <row r="342" spans="1:1">
      <c r="A342" s="8"/>
    </row>
    <row r="343" spans="1:1">
      <c r="A343" s="8"/>
    </row>
    <row r="344" spans="1:1">
      <c r="A344" s="8"/>
    </row>
    <row r="345" spans="1:1">
      <c r="A345" s="8"/>
    </row>
    <row r="346" spans="1:1">
      <c r="A346" s="8"/>
    </row>
    <row r="347" spans="1:1">
      <c r="A347" s="8"/>
    </row>
    <row r="348" spans="1:1">
      <c r="A348" s="8"/>
    </row>
    <row r="349" spans="1:1">
      <c r="A349" s="8"/>
    </row>
    <row r="350" spans="1:1">
      <c r="A350" s="8"/>
    </row>
    <row r="351" spans="1:1">
      <c r="A351" s="8"/>
    </row>
    <row r="352" spans="1:1">
      <c r="A352" s="8"/>
    </row>
    <row r="353" spans="1:1">
      <c r="A353" s="8"/>
    </row>
    <row r="354" spans="1:1">
      <c r="A354" s="8"/>
    </row>
    <row r="355" spans="1:1">
      <c r="A355" s="8"/>
    </row>
    <row r="356" spans="1:1">
      <c r="A356" s="8"/>
    </row>
    <row r="357" spans="1:1">
      <c r="A357" s="8"/>
    </row>
    <row r="358" spans="1:1">
      <c r="A358" s="8"/>
    </row>
    <row r="359" spans="1:1">
      <c r="A359" s="8"/>
    </row>
    <row r="360" spans="1:1">
      <c r="A360" s="8"/>
    </row>
    <row r="361" spans="1:1">
      <c r="A361" s="8"/>
    </row>
    <row r="362" spans="1:1">
      <c r="A362" s="8"/>
    </row>
    <row r="363" spans="1:1">
      <c r="A363" s="8"/>
    </row>
    <row r="364" spans="1:1">
      <c r="A364" s="8"/>
    </row>
    <row r="365" spans="1:1">
      <c r="A365" s="8"/>
    </row>
    <row r="366" spans="1:1">
      <c r="A366" s="8"/>
    </row>
    <row r="367" spans="1:1">
      <c r="A367" s="8"/>
    </row>
    <row r="368" spans="1:1">
      <c r="A368" s="8"/>
    </row>
    <row r="369" spans="1:1">
      <c r="A369" s="8"/>
    </row>
    <row r="370" spans="1:1">
      <c r="A370" s="8"/>
    </row>
    <row r="371" spans="1:1">
      <c r="A371" s="8"/>
    </row>
    <row r="372" spans="1:1">
      <c r="A372" s="8"/>
    </row>
    <row r="373" spans="1:1">
      <c r="A373" s="8"/>
    </row>
    <row r="374" spans="1:1">
      <c r="A374" s="8"/>
    </row>
    <row r="375" spans="1:1">
      <c r="A375" s="8"/>
    </row>
    <row r="376" spans="1:1">
      <c r="A376" s="8"/>
    </row>
    <row r="377" spans="1:1">
      <c r="A377" s="8"/>
    </row>
    <row r="378" spans="1:1">
      <c r="A378" s="8"/>
    </row>
    <row r="379" spans="1:1">
      <c r="A379" s="8"/>
    </row>
    <row r="380" spans="1:1">
      <c r="A380" s="8"/>
    </row>
    <row r="381" spans="1:1">
      <c r="A381" s="8"/>
    </row>
    <row r="382" spans="1:1">
      <c r="A382" s="8"/>
    </row>
    <row r="383" spans="1:1">
      <c r="A383" s="8"/>
    </row>
    <row r="384" spans="1:1">
      <c r="A384" s="8"/>
    </row>
    <row r="385" spans="1:1">
      <c r="A385" s="8"/>
    </row>
    <row r="386" spans="1:1">
      <c r="A386" s="8"/>
    </row>
    <row r="387" spans="1:1">
      <c r="A387" s="8"/>
    </row>
    <row r="388" spans="1:1">
      <c r="A388" s="8"/>
    </row>
    <row r="389" spans="1:1">
      <c r="A389" s="8"/>
    </row>
    <row r="390" spans="1:1">
      <c r="A390" s="8"/>
    </row>
    <row r="391" spans="1:1">
      <c r="A391" s="8"/>
    </row>
    <row r="392" spans="1:1">
      <c r="A392" s="8"/>
    </row>
    <row r="393" spans="1:1">
      <c r="A393" s="8"/>
    </row>
    <row r="394" spans="1:1">
      <c r="A394" s="8"/>
    </row>
    <row r="395" spans="1:1">
      <c r="A395" s="8"/>
    </row>
    <row r="396" spans="1:1">
      <c r="A396" s="8"/>
    </row>
    <row r="397" spans="1:1">
      <c r="A397" s="8"/>
    </row>
    <row r="398" spans="1:1">
      <c r="A398" s="8"/>
    </row>
    <row r="399" spans="1:1">
      <c r="A399" s="8"/>
    </row>
    <row r="400" spans="1:1">
      <c r="A400" s="8"/>
    </row>
    <row r="401" spans="1:1">
      <c r="A401" s="8"/>
    </row>
    <row r="402" spans="1:1">
      <c r="A402" s="8"/>
    </row>
    <row r="403" spans="1:1">
      <c r="A403" s="8"/>
    </row>
    <row r="404" spans="1:1">
      <c r="A404" s="8"/>
    </row>
    <row r="405" spans="1:1">
      <c r="A405" s="8"/>
    </row>
    <row r="406" spans="1:1">
      <c r="A406" s="8"/>
    </row>
    <row r="407" spans="1:1">
      <c r="A407" s="8"/>
    </row>
    <row r="408" spans="1:1">
      <c r="A408" s="8"/>
    </row>
    <row r="409" spans="1:1">
      <c r="A409" s="8"/>
    </row>
    <row r="410" spans="1:1">
      <c r="A410" s="8"/>
    </row>
    <row r="411" spans="1:1">
      <c r="A411" s="8"/>
    </row>
    <row r="412" spans="1:1">
      <c r="A412" s="8"/>
    </row>
    <row r="413" spans="1:1">
      <c r="A413" s="8"/>
    </row>
    <row r="414" spans="1:1">
      <c r="A414" s="8"/>
    </row>
    <row r="415" spans="1:1">
      <c r="A415" s="8"/>
    </row>
    <row r="416" spans="1:1">
      <c r="A416" s="8"/>
    </row>
    <row r="417" spans="1:1">
      <c r="A417" s="8"/>
    </row>
    <row r="418" spans="1:1">
      <c r="A418" s="8"/>
    </row>
    <row r="419" spans="1:1">
      <c r="A419" s="8"/>
    </row>
    <row r="420" spans="1:1">
      <c r="A420" s="8"/>
    </row>
    <row r="421" spans="1:1">
      <c r="A421" s="8"/>
    </row>
    <row r="422" spans="1:1">
      <c r="A422" s="8"/>
    </row>
    <row r="423" spans="1:1">
      <c r="A423" s="8"/>
    </row>
    <row r="424" spans="1:1">
      <c r="A424" s="8"/>
    </row>
    <row r="425" spans="1:1">
      <c r="A425" s="8"/>
    </row>
    <row r="426" spans="1:1">
      <c r="A426" s="8"/>
    </row>
    <row r="427" spans="1:1">
      <c r="A427" s="8"/>
    </row>
    <row r="428" spans="1:1">
      <c r="A428" s="8"/>
    </row>
    <row r="429" spans="1:1">
      <c r="A429" s="8"/>
    </row>
    <row r="430" spans="1:1">
      <c r="A430" s="8"/>
    </row>
    <row r="431" spans="1:1">
      <c r="A431" s="8"/>
    </row>
    <row r="432" spans="1:1">
      <c r="A432" s="8"/>
    </row>
    <row r="433" spans="1:1">
      <c r="A433" s="8"/>
    </row>
    <row r="434" spans="1:1">
      <c r="A434" s="8"/>
    </row>
    <row r="435" spans="1:1">
      <c r="A435" s="8"/>
    </row>
    <row r="436" spans="1:1">
      <c r="A436" s="8"/>
    </row>
    <row r="437" spans="1:1">
      <c r="A437" s="8"/>
    </row>
    <row r="438" spans="1:1">
      <c r="A438" s="8"/>
    </row>
    <row r="439" spans="1:1">
      <c r="A439" s="8"/>
    </row>
    <row r="440" spans="1:1">
      <c r="A440" s="8"/>
    </row>
    <row r="441" spans="1:1">
      <c r="A441" s="8"/>
    </row>
    <row r="442" spans="1:1">
      <c r="A442" s="8"/>
    </row>
    <row r="443" spans="1:1">
      <c r="A443" s="8"/>
    </row>
    <row r="444" spans="1:1">
      <c r="A444" s="8"/>
    </row>
    <row r="445" spans="1:1">
      <c r="A445" s="8"/>
    </row>
    <row r="446" spans="1:1">
      <c r="A446" s="8"/>
    </row>
    <row r="447" spans="1:1">
      <c r="A447" s="8"/>
    </row>
    <row r="448" spans="1:1">
      <c r="A448" s="8"/>
    </row>
    <row r="449" spans="1:1">
      <c r="A449" s="8"/>
    </row>
    <row r="450" spans="1:1">
      <c r="A450" s="8"/>
    </row>
    <row r="451" spans="1:1">
      <c r="A451" s="8"/>
    </row>
    <row r="452" spans="1:1">
      <c r="A452" s="8"/>
    </row>
    <row r="453" spans="1:1">
      <c r="A453" s="8"/>
    </row>
    <row r="454" spans="1:1">
      <c r="A454" s="8"/>
    </row>
    <row r="455" spans="1:1">
      <c r="A455" s="8"/>
    </row>
    <row r="456" spans="1:1">
      <c r="A456" s="8"/>
    </row>
    <row r="457" spans="1:1">
      <c r="A457" s="8"/>
    </row>
    <row r="458" spans="1:1">
      <c r="A458" s="8"/>
    </row>
    <row r="459" spans="1:1">
      <c r="A459" s="8"/>
    </row>
    <row r="460" spans="1:1">
      <c r="A460" s="8"/>
    </row>
    <row r="461" spans="1:1">
      <c r="A461" s="8"/>
    </row>
    <row r="462" spans="1:1">
      <c r="A462" s="8"/>
    </row>
    <row r="463" spans="1:1">
      <c r="A463" s="8"/>
    </row>
    <row r="464" spans="1:1">
      <c r="A464" s="8"/>
    </row>
    <row r="465" spans="1:1">
      <c r="A465" s="8"/>
    </row>
    <row r="466" spans="1:1">
      <c r="A466" s="8"/>
    </row>
    <row r="467" spans="1:1">
      <c r="A467" s="8"/>
    </row>
    <row r="468" spans="1:1">
      <c r="A468" s="8"/>
    </row>
    <row r="469" spans="1:1">
      <c r="A469" s="8"/>
    </row>
    <row r="470" spans="1:1">
      <c r="A470" s="8"/>
    </row>
    <row r="471" spans="1:1">
      <c r="A471" s="8"/>
    </row>
    <row r="472" spans="1:1">
      <c r="A472" s="8"/>
    </row>
    <row r="473" spans="1:1">
      <c r="A473" s="8"/>
    </row>
    <row r="474" spans="1:1">
      <c r="A474" s="8"/>
    </row>
    <row r="475" spans="1:1">
      <c r="A475" s="8"/>
    </row>
    <row r="476" spans="1:1">
      <c r="A476" s="8"/>
    </row>
    <row r="477" spans="1:1">
      <c r="A477" s="8"/>
    </row>
    <row r="478" spans="1:1">
      <c r="A478" s="8"/>
    </row>
    <row r="479" spans="1:1">
      <c r="A479" s="8"/>
    </row>
    <row r="480" spans="1:1">
      <c r="A480" s="8"/>
    </row>
    <row r="481" spans="1:1">
      <c r="A481" s="8"/>
    </row>
    <row r="482" spans="1:1">
      <c r="A482" s="8"/>
    </row>
    <row r="483" spans="1:1">
      <c r="A483" s="8"/>
    </row>
    <row r="484" spans="1:1">
      <c r="A484" s="8"/>
    </row>
    <row r="485" spans="1:1">
      <c r="A485" s="8"/>
    </row>
    <row r="486" spans="1:1">
      <c r="A486" s="8"/>
    </row>
    <row r="487" spans="1:1">
      <c r="A487" s="8"/>
    </row>
    <row r="488" spans="1:1">
      <c r="A488" s="8"/>
    </row>
    <row r="489" spans="1:1">
      <c r="A489" s="8"/>
    </row>
    <row r="490" spans="1:1">
      <c r="A490" s="8"/>
    </row>
    <row r="491" spans="1:1">
      <c r="A491" s="8"/>
    </row>
    <row r="492" spans="1:1">
      <c r="A492" s="8"/>
    </row>
    <row r="493" spans="1:1">
      <c r="A493" s="8"/>
    </row>
    <row r="494" spans="1:1">
      <c r="A494" s="8"/>
    </row>
    <row r="495" spans="1:1">
      <c r="A495" s="8"/>
    </row>
    <row r="496" spans="1:1">
      <c r="A496" s="8"/>
    </row>
    <row r="497" spans="1:1">
      <c r="A497" s="8"/>
    </row>
    <row r="498" spans="1:1">
      <c r="A498" s="8"/>
    </row>
    <row r="499" spans="1:1">
      <c r="A499" s="8"/>
    </row>
    <row r="500" spans="1:1">
      <c r="A500" s="8"/>
    </row>
    <row r="501" spans="1:1">
      <c r="A501" s="8"/>
    </row>
    <row r="502" spans="1:1">
      <c r="A502" s="8"/>
    </row>
    <row r="503" spans="1:1">
      <c r="A503" s="8"/>
    </row>
    <row r="504" spans="1:1">
      <c r="A504" s="8"/>
    </row>
    <row r="505" spans="1:1">
      <c r="A505" s="8"/>
    </row>
    <row r="506" spans="1:1">
      <c r="A506" s="8"/>
    </row>
    <row r="507" spans="1:1">
      <c r="A507" s="8"/>
    </row>
    <row r="508" spans="1:1">
      <c r="A508" s="8"/>
    </row>
    <row r="509" spans="1:1">
      <c r="A509" s="8"/>
    </row>
    <row r="510" spans="1:1">
      <c r="A510" s="8"/>
    </row>
    <row r="511" spans="1:1">
      <c r="A511" s="8"/>
    </row>
    <row r="512" spans="1:1">
      <c r="A512" s="8"/>
    </row>
    <row r="513" spans="1:1">
      <c r="A513" s="8"/>
    </row>
    <row r="514" spans="1:1">
      <c r="A514" s="8"/>
    </row>
    <row r="515" spans="1:1">
      <c r="A515" s="8"/>
    </row>
    <row r="516" spans="1:1">
      <c r="A516" s="8"/>
    </row>
    <row r="517" spans="1:1">
      <c r="A517" s="8"/>
    </row>
    <row r="518" spans="1:1">
      <c r="A518" s="8"/>
    </row>
    <row r="519" spans="1:1">
      <c r="A519" s="8"/>
    </row>
    <row r="520" spans="1:1">
      <c r="A520" s="8"/>
    </row>
    <row r="521" spans="1:1">
      <c r="A521" s="8"/>
    </row>
    <row r="522" spans="1:1">
      <c r="A522" s="8"/>
    </row>
    <row r="523" spans="1:1">
      <c r="A523" s="8"/>
    </row>
    <row r="524" spans="1:1">
      <c r="A524" s="8"/>
    </row>
    <row r="525" spans="1:1">
      <c r="A525" s="8"/>
    </row>
    <row r="526" spans="1:1">
      <c r="A526" s="8"/>
    </row>
    <row r="527" spans="1:1">
      <c r="A527" s="8"/>
    </row>
    <row r="528" spans="1:1">
      <c r="A528" s="8"/>
    </row>
    <row r="529" spans="1:1">
      <c r="A529" s="8"/>
    </row>
    <row r="530" spans="1:1">
      <c r="A530" s="8"/>
    </row>
    <row r="531" spans="1:1">
      <c r="A531" s="8"/>
    </row>
    <row r="532" spans="1:1">
      <c r="A532" s="8"/>
    </row>
    <row r="533" spans="1:1">
      <c r="A533" s="8"/>
    </row>
    <row r="534" spans="1:1">
      <c r="A534" s="8"/>
    </row>
    <row r="535" spans="1:1">
      <c r="A535" s="8"/>
    </row>
    <row r="536" spans="1:1">
      <c r="A536" s="8"/>
    </row>
    <row r="537" spans="1:1">
      <c r="A537" s="8"/>
    </row>
    <row r="538" spans="1:1">
      <c r="A538" s="8"/>
    </row>
    <row r="539" spans="1:1">
      <c r="A539" s="8"/>
    </row>
    <row r="540" spans="1:1">
      <c r="A540" s="8"/>
    </row>
    <row r="541" spans="1:1">
      <c r="A541" s="8"/>
    </row>
    <row r="542" spans="1:1">
      <c r="A542" s="8"/>
    </row>
    <row r="543" spans="1:1">
      <c r="A543" s="8"/>
    </row>
    <row r="544" spans="1:1">
      <c r="A544" s="8"/>
    </row>
    <row r="545" spans="1:1">
      <c r="A545" s="8"/>
    </row>
    <row r="546" spans="1:1">
      <c r="A546" s="8"/>
    </row>
    <row r="547" spans="1:1">
      <c r="A547" s="8"/>
    </row>
    <row r="548" spans="1:1">
      <c r="A548" s="8"/>
    </row>
    <row r="549" spans="1:1">
      <c r="A549" s="8"/>
    </row>
    <row r="550" spans="1:1">
      <c r="A550" s="8"/>
    </row>
    <row r="551" spans="1:1">
      <c r="A551" s="8"/>
    </row>
    <row r="552" spans="1:1">
      <c r="A552" s="8"/>
    </row>
    <row r="553" spans="1:1">
      <c r="A553" s="8"/>
    </row>
    <row r="554" spans="1:1">
      <c r="A554" s="8"/>
    </row>
    <row r="555" spans="1:1">
      <c r="A555" s="8"/>
    </row>
    <row r="556" spans="1:1">
      <c r="A556" s="8"/>
    </row>
    <row r="557" spans="1:1">
      <c r="A557" s="8"/>
    </row>
    <row r="558" spans="1:1">
      <c r="A558" s="8"/>
    </row>
    <row r="559" spans="1:1">
      <c r="A559" s="8"/>
    </row>
    <row r="560" spans="1:1">
      <c r="A560" s="8"/>
    </row>
    <row r="561" spans="1:1">
      <c r="A561" s="8"/>
    </row>
    <row r="562" spans="1:1">
      <c r="A562" s="8"/>
    </row>
    <row r="563" spans="1:1">
      <c r="A563" s="8"/>
    </row>
    <row r="564" spans="1:1">
      <c r="A564" s="8"/>
    </row>
    <row r="565" spans="1:1">
      <c r="A565" s="8"/>
    </row>
    <row r="566" spans="1:1">
      <c r="A566" s="8"/>
    </row>
    <row r="567" spans="1:1">
      <c r="A567" s="8"/>
    </row>
    <row r="568" spans="1:1">
      <c r="A568" s="8"/>
    </row>
    <row r="569" spans="1:1">
      <c r="A569" s="8"/>
    </row>
    <row r="570" spans="1:1">
      <c r="A570" s="8"/>
    </row>
    <row r="571" spans="1:1">
      <c r="A571" s="8"/>
    </row>
    <row r="572" spans="1:1">
      <c r="A572" s="8"/>
    </row>
    <row r="573" spans="1:1">
      <c r="A573" s="8"/>
    </row>
    <row r="574" spans="1:1">
      <c r="A574" s="8"/>
    </row>
    <row r="575" spans="1:1">
      <c r="A575" s="8"/>
    </row>
    <row r="576" spans="1:1">
      <c r="A576" s="8"/>
    </row>
    <row r="577" spans="1:1">
      <c r="A577" s="8"/>
    </row>
    <row r="578" spans="1:1">
      <c r="A578" s="8"/>
    </row>
    <row r="579" spans="1:1">
      <c r="A579" s="8"/>
    </row>
    <row r="580" spans="1:1">
      <c r="A580" s="8"/>
    </row>
    <row r="581" spans="1:1">
      <c r="A581" s="8"/>
    </row>
    <row r="582" spans="1:1">
      <c r="A582" s="8"/>
    </row>
    <row r="583" spans="1:1">
      <c r="A583" s="8"/>
    </row>
    <row r="584" spans="1:1">
      <c r="A584" s="8"/>
    </row>
    <row r="585" spans="1:1">
      <c r="A585" s="8"/>
    </row>
    <row r="586" spans="1:1">
      <c r="A586" s="8"/>
    </row>
    <row r="587" spans="1:1">
      <c r="A587" s="8"/>
    </row>
    <row r="588" spans="1:1">
      <c r="A588" s="8"/>
    </row>
    <row r="589" spans="1:1">
      <c r="A589" s="8"/>
    </row>
    <row r="590" spans="1:1">
      <c r="A590" s="8"/>
    </row>
    <row r="591" spans="1:1">
      <c r="A591" s="8"/>
    </row>
    <row r="592" spans="1:1">
      <c r="A592" s="8"/>
    </row>
    <row r="593" spans="1:1">
      <c r="A593" s="8"/>
    </row>
    <row r="594" spans="1:1">
      <c r="A594" s="8"/>
    </row>
    <row r="595" spans="1:1">
      <c r="A595" s="8"/>
    </row>
    <row r="596" spans="1:1">
      <c r="A596" s="8"/>
    </row>
    <row r="597" spans="1:1">
      <c r="A597" s="8"/>
    </row>
    <row r="598" spans="1:1">
      <c r="A598" s="8"/>
    </row>
    <row r="599" spans="1:1">
      <c r="A599" s="8"/>
    </row>
    <row r="600" spans="1:1">
      <c r="A600" s="8"/>
    </row>
    <row r="601" spans="1:1">
      <c r="A601" s="8"/>
    </row>
    <row r="602" spans="1:1">
      <c r="A602" s="8"/>
    </row>
    <row r="603" spans="1:1">
      <c r="A603" s="8"/>
    </row>
    <row r="604" spans="1:1">
      <c r="A604" s="8"/>
    </row>
    <row r="605" spans="1:1">
      <c r="A605" s="8"/>
    </row>
    <row r="606" spans="1:1">
      <c r="A606" s="8"/>
    </row>
    <row r="607" spans="1:1">
      <c r="A607" s="8"/>
    </row>
    <row r="608" spans="1:1">
      <c r="A608" s="8"/>
    </row>
    <row r="609" spans="1:1">
      <c r="A609" s="8"/>
    </row>
    <row r="610" spans="1:1">
      <c r="A610" s="8"/>
    </row>
    <row r="611" spans="1:1">
      <c r="A611" s="8"/>
    </row>
    <row r="612" spans="1:1">
      <c r="A612" s="8"/>
    </row>
    <row r="613" spans="1:1">
      <c r="A613" s="8"/>
    </row>
    <row r="614" spans="1:1">
      <c r="A614" s="8"/>
    </row>
    <row r="615" spans="1:1">
      <c r="A615" s="8"/>
    </row>
    <row r="616" spans="1:1">
      <c r="A616" s="8"/>
    </row>
    <row r="617" spans="1:1">
      <c r="A617" s="8"/>
    </row>
    <row r="618" spans="1:1">
      <c r="A618" s="8"/>
    </row>
    <row r="619" spans="1:1">
      <c r="A619" s="8"/>
    </row>
    <row r="620" spans="1:1">
      <c r="A620" s="8"/>
    </row>
    <row r="621" spans="1:1">
      <c r="A621" s="8"/>
    </row>
    <row r="622" spans="1:1">
      <c r="A622" s="8"/>
    </row>
    <row r="623" spans="1:1">
      <c r="A623" s="8"/>
    </row>
    <row r="624" spans="1:1">
      <c r="A624" s="8"/>
    </row>
    <row r="625" spans="1:1">
      <c r="A625" s="8"/>
    </row>
    <row r="626" spans="1:1">
      <c r="A626" s="8"/>
    </row>
    <row r="627" spans="1:1">
      <c r="A627" s="8"/>
    </row>
    <row r="628" spans="1:1">
      <c r="A628" s="8"/>
    </row>
    <row r="629" spans="1:1">
      <c r="A629" s="8"/>
    </row>
    <row r="630" spans="1:1">
      <c r="A630" s="8"/>
    </row>
    <row r="631" spans="1:1">
      <c r="A631" s="8"/>
    </row>
    <row r="632" spans="1:1">
      <c r="A632" s="8"/>
    </row>
    <row r="633" spans="1:1">
      <c r="A633" s="8"/>
    </row>
    <row r="634" spans="1:1">
      <c r="A634" s="8"/>
    </row>
    <row r="635" spans="1:1">
      <c r="A635" s="8"/>
    </row>
    <row r="636" spans="1:1">
      <c r="A636" s="8"/>
    </row>
    <row r="637" spans="1:1">
      <c r="A637" s="8"/>
    </row>
    <row r="638" spans="1:1">
      <c r="A638" s="8"/>
    </row>
    <row r="639" spans="1:1">
      <c r="A639" s="8"/>
    </row>
    <row r="640" spans="1:1">
      <c r="A640" s="8"/>
    </row>
    <row r="641" spans="1:1">
      <c r="A641" s="8"/>
    </row>
    <row r="642" spans="1:1">
      <c r="A642" s="8"/>
    </row>
    <row r="643" spans="1:1">
      <c r="A643" s="8"/>
    </row>
    <row r="644" spans="1:1">
      <c r="A644" s="8"/>
    </row>
    <row r="645" spans="1:1">
      <c r="A645" s="8"/>
    </row>
    <row r="646" spans="1:1">
      <c r="A646" s="8"/>
    </row>
    <row r="647" spans="1:1">
      <c r="A647" s="8"/>
    </row>
    <row r="648" spans="1:1">
      <c r="A648" s="8"/>
    </row>
    <row r="649" spans="1:1">
      <c r="A649" s="8"/>
    </row>
    <row r="650" spans="1:1">
      <c r="A650" s="8"/>
    </row>
    <row r="651" spans="1:1">
      <c r="A651" s="8"/>
    </row>
    <row r="652" spans="1:1">
      <c r="A652" s="8"/>
    </row>
    <row r="653" spans="1:1">
      <c r="A653" s="8"/>
    </row>
    <row r="654" spans="1:1">
      <c r="A654" s="8"/>
    </row>
    <row r="655" spans="1:1">
      <c r="A655" s="8"/>
    </row>
    <row r="656" spans="1:1">
      <c r="A656" s="8"/>
    </row>
    <row r="657" spans="1:1">
      <c r="A657" s="8"/>
    </row>
    <row r="658" spans="1:1">
      <c r="A658" s="8"/>
    </row>
    <row r="659" spans="1:1">
      <c r="A659" s="8"/>
    </row>
    <row r="660" spans="1:1">
      <c r="A660" s="8"/>
    </row>
    <row r="661" spans="1:1">
      <c r="A661" s="8"/>
    </row>
    <row r="662" spans="1:1">
      <c r="A662" s="8"/>
    </row>
    <row r="663" spans="1:1">
      <c r="A663" s="8"/>
    </row>
    <row r="664" spans="1:1">
      <c r="A664" s="8"/>
    </row>
    <row r="665" spans="1:1">
      <c r="A665" s="8"/>
    </row>
    <row r="666" spans="1:1">
      <c r="A666" s="8"/>
    </row>
    <row r="667" spans="1:1">
      <c r="A667" s="8"/>
    </row>
    <row r="668" spans="1:1">
      <c r="A668" s="8"/>
    </row>
    <row r="669" spans="1:1">
      <c r="A669" s="8"/>
    </row>
    <row r="670" spans="1:1">
      <c r="A670" s="8"/>
    </row>
    <row r="671" spans="1:1">
      <c r="A671" s="8"/>
    </row>
    <row r="672" spans="1:1">
      <c r="A672" s="8"/>
    </row>
    <row r="673" spans="1:1">
      <c r="A673" s="8"/>
    </row>
    <row r="674" spans="1:1">
      <c r="A674" s="8"/>
    </row>
    <row r="675" spans="1:1">
      <c r="A675" s="8"/>
    </row>
    <row r="676" spans="1:1">
      <c r="A676" s="8"/>
    </row>
    <row r="677" spans="1:1">
      <c r="A677" s="8"/>
    </row>
    <row r="678" spans="1:1">
      <c r="A678" s="8"/>
    </row>
    <row r="679" spans="1:1">
      <c r="A679" s="8"/>
    </row>
    <row r="680" spans="1:1">
      <c r="A680" s="8"/>
    </row>
    <row r="681" spans="1:1">
      <c r="A681" s="8"/>
    </row>
    <row r="682" spans="1:1">
      <c r="A682" s="8"/>
    </row>
    <row r="683" spans="1:1">
      <c r="A683" s="8"/>
    </row>
    <row r="684" spans="1:1">
      <c r="A684" s="8"/>
    </row>
    <row r="685" spans="1:1">
      <c r="A685" s="8"/>
    </row>
    <row r="686" spans="1:1">
      <c r="A686" s="8"/>
    </row>
    <row r="687" spans="1:1">
      <c r="A687" s="8"/>
    </row>
    <row r="688" spans="1:1">
      <c r="A688" s="8"/>
    </row>
    <row r="689" spans="1:1">
      <c r="A689" s="8"/>
    </row>
    <row r="690" spans="1:1">
      <c r="A690" s="8"/>
    </row>
    <row r="691" spans="1:1">
      <c r="A691" s="8"/>
    </row>
    <row r="692" spans="1:1">
      <c r="A692" s="8"/>
    </row>
    <row r="693" spans="1:1">
      <c r="A693" s="8"/>
    </row>
    <row r="694" spans="1:1">
      <c r="A694" s="8"/>
    </row>
    <row r="695" spans="1:1">
      <c r="A695" s="8"/>
    </row>
    <row r="696" spans="1:1">
      <c r="A696" s="8"/>
    </row>
    <row r="697" spans="1:1">
      <c r="A697" s="8"/>
    </row>
    <row r="698" spans="1:1">
      <c r="A698" s="8"/>
    </row>
    <row r="699" spans="1:1">
      <c r="A699" s="8"/>
    </row>
    <row r="700" spans="1:1">
      <c r="A700" s="8"/>
    </row>
    <row r="701" spans="1:1">
      <c r="A701" s="8"/>
    </row>
    <row r="702" spans="1:1">
      <c r="A702" s="8"/>
    </row>
    <row r="703" spans="1:1">
      <c r="A703" s="8"/>
    </row>
    <row r="704" spans="1:1">
      <c r="A704" s="8"/>
    </row>
    <row r="705" spans="1:1">
      <c r="A705" s="8"/>
    </row>
    <row r="706" spans="1:1">
      <c r="A706" s="8"/>
    </row>
    <row r="707" spans="1:1">
      <c r="A707" s="8"/>
    </row>
    <row r="708" spans="1:1">
      <c r="A708" s="8"/>
    </row>
    <row r="709" spans="1:1">
      <c r="A709" s="8"/>
    </row>
    <row r="710" spans="1:1">
      <c r="A710" s="8"/>
    </row>
    <row r="711" spans="1:1">
      <c r="A711" s="8"/>
    </row>
    <row r="712" spans="1:1">
      <c r="A712" s="8"/>
    </row>
    <row r="713" spans="1:1">
      <c r="A713" s="8"/>
    </row>
    <row r="714" spans="1:1">
      <c r="A714" s="8"/>
    </row>
    <row r="715" spans="1:1">
      <c r="A715" s="8"/>
    </row>
    <row r="716" spans="1:1">
      <c r="A716" s="8"/>
    </row>
    <row r="717" spans="1:1">
      <c r="A717" s="8"/>
    </row>
    <row r="718" spans="1:1">
      <c r="A718" s="8"/>
    </row>
    <row r="719" spans="1:1">
      <c r="A719" s="8"/>
    </row>
    <row r="720" spans="1:1">
      <c r="A720" s="8"/>
    </row>
    <row r="721" spans="1:1">
      <c r="A721" s="8"/>
    </row>
    <row r="722" spans="1:1">
      <c r="A722" s="8"/>
    </row>
    <row r="723" spans="1:1">
      <c r="A723" s="8"/>
    </row>
    <row r="724" spans="1:1">
      <c r="A724" s="8"/>
    </row>
    <row r="725" spans="1:1">
      <c r="A725" s="8"/>
    </row>
    <row r="726" spans="1:1">
      <c r="A726" s="8"/>
    </row>
    <row r="727" spans="1:1">
      <c r="A727" s="8"/>
    </row>
    <row r="728" spans="1:1">
      <c r="A728" s="8"/>
    </row>
    <row r="729" spans="1:1">
      <c r="A729" s="8"/>
    </row>
    <row r="730" spans="1:1">
      <c r="A730" s="8"/>
    </row>
    <row r="731" spans="1:1">
      <c r="A731" s="8"/>
    </row>
    <row r="732" spans="1:1">
      <c r="A732" s="8"/>
    </row>
    <row r="733" spans="1:1">
      <c r="A733" s="8"/>
    </row>
    <row r="734" spans="1:1">
      <c r="A734" s="8"/>
    </row>
    <row r="735" spans="1:1">
      <c r="A735" s="8"/>
    </row>
    <row r="736" spans="1:1">
      <c r="A736" s="8"/>
    </row>
    <row r="737" spans="1:1">
      <c r="A737" s="8"/>
    </row>
    <row r="738" spans="1:1">
      <c r="A738" s="8"/>
    </row>
    <row r="739" spans="1:1">
      <c r="A739" s="8"/>
    </row>
    <row r="740" spans="1:1">
      <c r="A740" s="8"/>
    </row>
    <row r="741" spans="1:1">
      <c r="A741" s="8"/>
    </row>
    <row r="742" spans="1:1">
      <c r="A742" s="8"/>
    </row>
    <row r="743" spans="1:1">
      <c r="A743" s="8"/>
    </row>
    <row r="744" spans="1:1">
      <c r="A744" s="8"/>
    </row>
    <row r="745" spans="1:1">
      <c r="A745" s="8"/>
    </row>
    <row r="746" spans="1:1">
      <c r="A746" s="8"/>
    </row>
    <row r="747" spans="1:1">
      <c r="A747" s="8"/>
    </row>
    <row r="748" spans="1:1">
      <c r="A748" s="8"/>
    </row>
    <row r="749" spans="1:1">
      <c r="A749" s="8"/>
    </row>
    <row r="750" spans="1:1">
      <c r="A750" s="8"/>
    </row>
    <row r="751" spans="1:1">
      <c r="A751" s="8"/>
    </row>
    <row r="752" spans="1:1">
      <c r="A752" s="8"/>
    </row>
    <row r="753" spans="1:1">
      <c r="A753" s="8"/>
    </row>
    <row r="754" spans="1:1">
      <c r="A754" s="8"/>
    </row>
    <row r="755" spans="1:1">
      <c r="A755" s="8"/>
    </row>
    <row r="756" spans="1:1">
      <c r="A756" s="8"/>
    </row>
    <row r="757" spans="1:1">
      <c r="A757" s="8"/>
    </row>
    <row r="758" spans="1:1">
      <c r="A758" s="8"/>
    </row>
    <row r="759" spans="1:1">
      <c r="A759" s="8"/>
    </row>
    <row r="760" spans="1:1">
      <c r="A760" s="8"/>
    </row>
    <row r="761" spans="1:1">
      <c r="A761" s="8"/>
    </row>
    <row r="762" spans="1:1">
      <c r="A762" s="8"/>
    </row>
    <row r="763" spans="1:1">
      <c r="A763" s="8"/>
    </row>
    <row r="764" spans="1:1">
      <c r="A764" s="8"/>
    </row>
    <row r="765" spans="1:1">
      <c r="A765" s="8"/>
    </row>
    <row r="766" spans="1:1">
      <c r="A766" s="8"/>
    </row>
    <row r="767" spans="1:1">
      <c r="A767" s="8"/>
    </row>
    <row r="768" spans="1:1">
      <c r="A768" s="8"/>
    </row>
    <row r="769" spans="1:1">
      <c r="A769" s="8"/>
    </row>
    <row r="770" spans="1:1">
      <c r="A770" s="8"/>
    </row>
    <row r="771" spans="1:1">
      <c r="A771" s="8"/>
    </row>
    <row r="772" spans="1:1">
      <c r="A772" s="8"/>
    </row>
    <row r="773" spans="1:1">
      <c r="A773" s="8"/>
    </row>
    <row r="774" spans="1:1">
      <c r="A774" s="8"/>
    </row>
    <row r="775" spans="1:1">
      <c r="A775" s="8"/>
    </row>
    <row r="776" spans="1:1">
      <c r="A776" s="8"/>
    </row>
    <row r="777" spans="1:1">
      <c r="A777" s="8"/>
    </row>
    <row r="778" spans="1:1">
      <c r="A778" s="8"/>
    </row>
    <row r="779" spans="1:1">
      <c r="A779" s="8"/>
    </row>
    <row r="780" spans="1:1">
      <c r="A780" s="8"/>
    </row>
    <row r="781" spans="1:1">
      <c r="A781" s="8"/>
    </row>
    <row r="782" spans="1:1">
      <c r="A782" s="8"/>
    </row>
    <row r="783" spans="1:1">
      <c r="A783" s="8"/>
    </row>
    <row r="784" spans="1:1">
      <c r="A784" s="8"/>
    </row>
    <row r="785" spans="1:1">
      <c r="A785" s="8"/>
    </row>
    <row r="786" spans="1:1">
      <c r="A786" s="8"/>
    </row>
    <row r="787" spans="1:1">
      <c r="A787" s="8"/>
    </row>
    <row r="788" spans="1:1">
      <c r="A788" s="8"/>
    </row>
    <row r="789" spans="1:1">
      <c r="A789" s="8"/>
    </row>
    <row r="790" spans="1:1">
      <c r="A790" s="8"/>
    </row>
    <row r="791" spans="1:1">
      <c r="A791" s="8"/>
    </row>
    <row r="792" spans="1:1">
      <c r="A792" s="8"/>
    </row>
    <row r="793" spans="1:1">
      <c r="A793" s="8"/>
    </row>
    <row r="794" spans="1:1">
      <c r="A794" s="8"/>
    </row>
    <row r="795" spans="1:1">
      <c r="A795" s="8"/>
    </row>
    <row r="796" spans="1:1">
      <c r="A796" s="8"/>
    </row>
    <row r="797" spans="1:1">
      <c r="A797" s="8"/>
    </row>
    <row r="798" spans="1:1">
      <c r="A798" s="8"/>
    </row>
    <row r="799" spans="1:1">
      <c r="A799" s="8"/>
    </row>
    <row r="800" spans="1:1">
      <c r="A800" s="8"/>
    </row>
    <row r="801" spans="1:1">
      <c r="A801" s="8"/>
    </row>
    <row r="802" spans="1:1">
      <c r="A802" s="8"/>
    </row>
    <row r="803" spans="1:1">
      <c r="A803" s="8"/>
    </row>
    <row r="804" spans="1:1">
      <c r="A804" s="8"/>
    </row>
    <row r="805" spans="1:1">
      <c r="A805" s="8"/>
    </row>
    <row r="806" spans="1:1">
      <c r="A806" s="8"/>
    </row>
    <row r="807" spans="1:1">
      <c r="A807" s="8"/>
    </row>
    <row r="808" spans="1:1">
      <c r="A808" s="8"/>
    </row>
    <row r="809" spans="1:1">
      <c r="A809" s="8"/>
    </row>
    <row r="810" spans="1:1">
      <c r="A810" s="8"/>
    </row>
    <row r="811" spans="1:1">
      <c r="A811" s="8"/>
    </row>
    <row r="812" spans="1:1">
      <c r="A812" s="8"/>
    </row>
    <row r="813" spans="1:1">
      <c r="A813" s="8"/>
    </row>
    <row r="814" spans="1:1">
      <c r="A814" s="8"/>
    </row>
    <row r="815" spans="1:1">
      <c r="A815" s="8"/>
    </row>
    <row r="816" spans="1:1">
      <c r="A816" s="8"/>
    </row>
    <row r="817" spans="1:1">
      <c r="A817" s="8"/>
    </row>
    <row r="818" spans="1:1">
      <c r="A818" s="8"/>
    </row>
    <row r="819" spans="1:1">
      <c r="A819" s="8"/>
    </row>
    <row r="820" spans="1:1">
      <c r="A820" s="8"/>
    </row>
    <row r="821" spans="1:1">
      <c r="A821" s="8"/>
    </row>
    <row r="822" spans="1:1">
      <c r="A822" s="8"/>
    </row>
    <row r="823" spans="1:1">
      <c r="A823" s="8"/>
    </row>
    <row r="824" spans="1:1">
      <c r="A824" s="8"/>
    </row>
    <row r="825" spans="1:1">
      <c r="A825" s="8"/>
    </row>
    <row r="826" spans="1:1">
      <c r="A826" s="8"/>
    </row>
    <row r="827" spans="1:1">
      <c r="A827" s="8"/>
    </row>
    <row r="828" spans="1:1">
      <c r="A828" s="8"/>
    </row>
    <row r="829" spans="1:1">
      <c r="A829" s="8"/>
    </row>
    <row r="830" spans="1:1">
      <c r="A830" s="8"/>
    </row>
    <row r="831" spans="1:1">
      <c r="A831" s="8"/>
    </row>
    <row r="832" spans="1:1">
      <c r="A832" s="8"/>
    </row>
    <row r="833" spans="1:1">
      <c r="A833" s="8"/>
    </row>
    <row r="834" spans="1:1">
      <c r="A834" s="8"/>
    </row>
    <row r="835" spans="1:1">
      <c r="A835" s="8"/>
    </row>
    <row r="836" spans="1:1">
      <c r="A836" s="8"/>
    </row>
    <row r="837" spans="1:1">
      <c r="A837" s="8"/>
    </row>
    <row r="838" spans="1:1">
      <c r="A838" s="8"/>
    </row>
    <row r="839" spans="1:1">
      <c r="A839" s="8"/>
    </row>
    <row r="840" spans="1:1">
      <c r="A840" s="8"/>
    </row>
    <row r="841" spans="1:1">
      <c r="A841" s="8"/>
    </row>
    <row r="842" spans="1:1">
      <c r="A842" s="8"/>
    </row>
    <row r="843" spans="1:1">
      <c r="A843" s="8"/>
    </row>
    <row r="844" spans="1:1">
      <c r="A844" s="8"/>
    </row>
    <row r="845" spans="1:1">
      <c r="A845" s="8"/>
    </row>
    <row r="846" spans="1:1">
      <c r="A846" s="8"/>
    </row>
    <row r="847" spans="1:1">
      <c r="A847" s="8"/>
    </row>
    <row r="848" spans="1:1">
      <c r="A848" s="8"/>
    </row>
    <row r="849" spans="1:1">
      <c r="A849" s="8"/>
    </row>
    <row r="850" spans="1:1">
      <c r="A850" s="8"/>
    </row>
    <row r="851" spans="1:1">
      <c r="A851" s="8"/>
    </row>
    <row r="852" spans="1:1">
      <c r="A852" s="8"/>
    </row>
    <row r="853" spans="1:1">
      <c r="A853" s="8"/>
    </row>
    <row r="854" spans="1:1">
      <c r="A854" s="8"/>
    </row>
    <row r="855" spans="1:1">
      <c r="A855" s="8"/>
    </row>
    <row r="856" spans="1:1">
      <c r="A856" s="8"/>
    </row>
    <row r="857" spans="1:1">
      <c r="A857" s="8"/>
    </row>
    <row r="858" spans="1:1">
      <c r="A858" s="8"/>
    </row>
    <row r="859" spans="1:1">
      <c r="A859" s="8"/>
    </row>
    <row r="860" spans="1:1">
      <c r="A860" s="8"/>
    </row>
    <row r="861" spans="1:1">
      <c r="A861" s="8"/>
    </row>
    <row r="862" spans="1:1">
      <c r="A862" s="8"/>
    </row>
    <row r="863" spans="1:1">
      <c r="A863" s="8"/>
    </row>
    <row r="864" spans="1:1">
      <c r="A864" s="8"/>
    </row>
    <row r="865" spans="1:1">
      <c r="A865" s="8"/>
    </row>
    <row r="866" spans="1:1">
      <c r="A866" s="8"/>
    </row>
    <row r="867" spans="1:1">
      <c r="A867" s="8"/>
    </row>
    <row r="868" spans="1:1">
      <c r="A868" s="8"/>
    </row>
    <row r="869" spans="1:1">
      <c r="A869" s="8"/>
    </row>
    <row r="870" spans="1:1">
      <c r="A870" s="8"/>
    </row>
    <row r="871" spans="1:1">
      <c r="A871" s="8"/>
    </row>
    <row r="872" spans="1:1">
      <c r="A872" s="8"/>
    </row>
    <row r="873" spans="1:1">
      <c r="A873" s="8"/>
    </row>
    <row r="874" spans="1:1">
      <c r="A874" s="8"/>
    </row>
    <row r="875" spans="1:1">
      <c r="A875" s="8"/>
    </row>
    <row r="876" spans="1:1">
      <c r="A876" s="8"/>
    </row>
    <row r="877" spans="1:1">
      <c r="A877" s="8"/>
    </row>
    <row r="878" spans="1:1">
      <c r="A878" s="8"/>
    </row>
    <row r="879" spans="1:1">
      <c r="A879" s="8"/>
    </row>
    <row r="880" spans="1:1">
      <c r="A880" s="8"/>
    </row>
    <row r="881" spans="1:1">
      <c r="A881" s="8"/>
    </row>
    <row r="882" spans="1:1">
      <c r="A882" s="8"/>
    </row>
    <row r="883" spans="1:1">
      <c r="A883" s="8"/>
    </row>
    <row r="884" spans="1:1">
      <c r="A884" s="8"/>
    </row>
    <row r="885" spans="1:1">
      <c r="A885" s="8"/>
    </row>
    <row r="886" spans="1:1">
      <c r="A886" s="8"/>
    </row>
    <row r="887" spans="1:1">
      <c r="A887" s="8"/>
    </row>
    <row r="888" spans="1:1">
      <c r="A888" s="8"/>
    </row>
    <row r="889" spans="1:1">
      <c r="A889" s="8"/>
    </row>
    <row r="890" spans="1:1">
      <c r="A890" s="8"/>
    </row>
    <row r="891" spans="1:1">
      <c r="A891" s="8"/>
    </row>
    <row r="892" spans="1:1">
      <c r="A892" s="8"/>
    </row>
    <row r="893" spans="1:1">
      <c r="A893" s="8"/>
    </row>
    <row r="894" spans="1:1">
      <c r="A894" s="8"/>
    </row>
    <row r="895" spans="1:1">
      <c r="A895" s="8"/>
    </row>
    <row r="896" spans="1:1">
      <c r="A896" s="8"/>
    </row>
    <row r="897" spans="1:1">
      <c r="A897" s="8"/>
    </row>
    <row r="898" spans="1:1">
      <c r="A898" s="8"/>
    </row>
    <row r="899" spans="1:1">
      <c r="A899" s="8"/>
    </row>
    <row r="900" spans="1:1">
      <c r="A900" s="8"/>
    </row>
    <row r="901" spans="1:1">
      <c r="A901" s="8"/>
    </row>
    <row r="902" spans="1:1">
      <c r="A902" s="8"/>
    </row>
    <row r="903" spans="1:1">
      <c r="A903" s="8"/>
    </row>
    <row r="904" spans="1:1">
      <c r="A904" s="8"/>
    </row>
    <row r="905" spans="1:1">
      <c r="A905" s="8"/>
    </row>
    <row r="906" spans="1:1">
      <c r="A906" s="8"/>
    </row>
    <row r="907" spans="1:1">
      <c r="A907" s="8"/>
    </row>
    <row r="908" spans="1:1">
      <c r="A908" s="8"/>
    </row>
    <row r="909" spans="1:1">
      <c r="A909" s="8"/>
    </row>
    <row r="910" spans="1:1">
      <c r="A910" s="8"/>
    </row>
    <row r="911" spans="1:1">
      <c r="A911" s="8"/>
    </row>
    <row r="912" spans="1:1">
      <c r="A912" s="8"/>
    </row>
    <row r="913" spans="1:1">
      <c r="A913" s="8"/>
    </row>
    <row r="914" spans="1:1">
      <c r="A914" s="8"/>
    </row>
    <row r="915" spans="1:1">
      <c r="A915" s="8"/>
    </row>
    <row r="916" spans="1:1">
      <c r="A916" s="8"/>
    </row>
    <row r="917" spans="1:1">
      <c r="A917" s="8"/>
    </row>
    <row r="918" spans="1:1">
      <c r="A918" s="8"/>
    </row>
    <row r="919" spans="1:1">
      <c r="A919" s="8"/>
    </row>
    <row r="920" spans="1:1">
      <c r="A920" s="8"/>
    </row>
    <row r="921" spans="1:1">
      <c r="A921" s="8"/>
    </row>
    <row r="922" spans="1:1">
      <c r="A922" s="8"/>
    </row>
    <row r="923" spans="1:1">
      <c r="A923" s="8"/>
    </row>
    <row r="924" spans="1:1">
      <c r="A924" s="8"/>
    </row>
    <row r="925" spans="1:1">
      <c r="A925" s="8"/>
    </row>
    <row r="926" spans="1:1">
      <c r="A926" s="8"/>
    </row>
    <row r="927" spans="1:1">
      <c r="A927" s="8"/>
    </row>
    <row r="928" spans="1:1">
      <c r="A928" s="8"/>
    </row>
    <row r="929" spans="1:1">
      <c r="A929" s="8"/>
    </row>
    <row r="930" spans="1:1">
      <c r="A930" s="8"/>
    </row>
    <row r="931" spans="1:1">
      <c r="A931" s="8"/>
    </row>
    <row r="932" spans="1:1">
      <c r="A932" s="8"/>
    </row>
    <row r="933" spans="1:1">
      <c r="A933" s="8"/>
    </row>
    <row r="934" spans="1:1">
      <c r="A934" s="8"/>
    </row>
    <row r="935" spans="1:1">
      <c r="A935" s="8"/>
    </row>
    <row r="936" spans="1:1">
      <c r="A936" s="8"/>
    </row>
    <row r="937" spans="1:1">
      <c r="A937" s="8"/>
    </row>
    <row r="938" spans="1:1">
      <c r="A938" s="8"/>
    </row>
    <row r="939" spans="1:1">
      <c r="A939" s="8"/>
    </row>
    <row r="940" spans="1:1">
      <c r="A940" s="8"/>
    </row>
    <row r="941" spans="1:1">
      <c r="A941" s="8"/>
    </row>
    <row r="942" spans="1:1">
      <c r="A942" s="8"/>
    </row>
    <row r="943" spans="1:1">
      <c r="A943" s="8"/>
    </row>
    <row r="944" spans="1:1">
      <c r="A944" s="8"/>
    </row>
    <row r="945" spans="1:1">
      <c r="A945" s="8"/>
    </row>
    <row r="946" spans="1:1">
      <c r="A946" s="8"/>
    </row>
    <row r="947" spans="1:1">
      <c r="A947" s="8"/>
    </row>
    <row r="948" spans="1:1">
      <c r="A948" s="8"/>
    </row>
    <row r="949" spans="1:1">
      <c r="A949" s="8"/>
    </row>
    <row r="950" spans="1:1">
      <c r="A950" s="8"/>
    </row>
    <row r="951" spans="1:1">
      <c r="A951" s="8"/>
    </row>
    <row r="952" spans="1:1">
      <c r="A952" s="8"/>
    </row>
    <row r="953" spans="1:1">
      <c r="A953" s="8"/>
    </row>
    <row r="954" spans="1:1">
      <c r="A954" s="8"/>
    </row>
    <row r="955" spans="1:1">
      <c r="A955" s="8"/>
    </row>
    <row r="956" spans="1:1">
      <c r="A956" s="8"/>
    </row>
    <row r="957" spans="1:1">
      <c r="A957" s="8"/>
    </row>
    <row r="958" spans="1:1">
      <c r="A958" s="8"/>
    </row>
    <row r="959" spans="1:1">
      <c r="A959" s="8"/>
    </row>
    <row r="960" spans="1:1">
      <c r="A960" s="8"/>
    </row>
    <row r="961" spans="1:1">
      <c r="A961" s="8"/>
    </row>
    <row r="962" spans="1:1">
      <c r="A962" s="8"/>
    </row>
    <row r="963" spans="1:1">
      <c r="A963" s="8"/>
    </row>
    <row r="964" spans="1:1">
      <c r="A964" s="8"/>
    </row>
    <row r="965" spans="1:1">
      <c r="A965" s="8"/>
    </row>
    <row r="966" spans="1:1">
      <c r="A966" s="8"/>
    </row>
    <row r="967" spans="1:1">
      <c r="A967" s="8"/>
    </row>
    <row r="968" spans="1:1">
      <c r="A968" s="8"/>
    </row>
    <row r="969" spans="1:1">
      <c r="A969" s="8"/>
    </row>
    <row r="970" spans="1:1">
      <c r="A970" s="8"/>
    </row>
    <row r="971" spans="1:1">
      <c r="A971" s="8"/>
    </row>
    <row r="972" spans="1:1">
      <c r="A972" s="8"/>
    </row>
    <row r="973" spans="1:1">
      <c r="A973" s="8"/>
    </row>
    <row r="974" spans="1:1">
      <c r="A974" s="8"/>
    </row>
    <row r="975" spans="1:1">
      <c r="A975" s="8"/>
    </row>
    <row r="976" spans="1:1">
      <c r="A976" s="8"/>
    </row>
    <row r="977" spans="1:1">
      <c r="A977" s="8"/>
    </row>
    <row r="978" spans="1:1">
      <c r="A978" s="8"/>
    </row>
    <row r="979" spans="1:1">
      <c r="A979" s="8"/>
    </row>
    <row r="980" spans="1:1">
      <c r="A980" s="8"/>
    </row>
    <row r="981" spans="1:1">
      <c r="A981" s="8"/>
    </row>
    <row r="982" spans="1:1">
      <c r="A982" s="8"/>
    </row>
    <row r="983" spans="1:1">
      <c r="A983" s="8"/>
    </row>
    <row r="984" spans="1:1">
      <c r="A984" s="8"/>
    </row>
    <row r="985" spans="1:1">
      <c r="A985" s="8"/>
    </row>
    <row r="986" spans="1:1">
      <c r="A986" s="8"/>
    </row>
    <row r="987" spans="1:1">
      <c r="A987" s="8"/>
    </row>
    <row r="988" spans="1:1">
      <c r="A988" s="8"/>
    </row>
    <row r="989" spans="1:1">
      <c r="A989" s="8"/>
    </row>
    <row r="990" spans="1:1">
      <c r="A990" s="8"/>
    </row>
    <row r="991" spans="1:1">
      <c r="A991" s="8"/>
    </row>
    <row r="992" spans="1:1">
      <c r="A992" s="8"/>
    </row>
    <row r="993" spans="1:1">
      <c r="A993" s="8"/>
    </row>
    <row r="994" spans="1:1">
      <c r="A994" s="8"/>
    </row>
    <row r="995" spans="1:1">
      <c r="A995" s="8"/>
    </row>
    <row r="996" spans="1:1">
      <c r="A996" s="8"/>
    </row>
    <row r="997" spans="1:1">
      <c r="A997" s="8"/>
    </row>
    <row r="998" spans="1:1">
      <c r="A998" s="8"/>
    </row>
    <row r="999" spans="1:1">
      <c r="A999" s="8"/>
    </row>
    <row r="1000" spans="1:1">
      <c r="A1000" s="8"/>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01"/>
  <sheetViews>
    <sheetView workbookViewId="0">
      <pane ySplit="3" topLeftCell="A4" activePane="bottomLeft" state="frozen"/>
      <selection pane="bottomLeft" activeCell="B5" sqref="B5"/>
    </sheetView>
  </sheetViews>
  <sheetFormatPr defaultColWidth="14.44140625" defaultRowHeight="15" customHeight="1"/>
  <cols>
    <col min="1" max="1" width="8.6640625" customWidth="1"/>
    <col min="2" max="2" width="11.5546875" customWidth="1"/>
    <col min="3" max="3" width="10" customWidth="1"/>
    <col min="4" max="4" width="12" customWidth="1"/>
    <col min="5" max="6" width="8.6640625" customWidth="1"/>
    <col min="7" max="7" width="10.5546875" customWidth="1"/>
    <col min="8" max="10" width="8.6640625" customWidth="1"/>
    <col min="11" max="11" width="11.44140625" customWidth="1"/>
    <col min="12" max="12" width="8.6640625" customWidth="1"/>
    <col min="13" max="13" width="10.5546875" customWidth="1"/>
    <col min="14" max="15" width="11" customWidth="1"/>
    <col min="16" max="16" width="10.44140625" customWidth="1"/>
    <col min="17" max="17" width="8.6640625" customWidth="1"/>
    <col min="18" max="18" width="10.33203125" customWidth="1"/>
    <col min="19" max="26" width="8.6640625" customWidth="1"/>
  </cols>
  <sheetData>
    <row r="1" spans="1:16" ht="34.5" customHeight="1">
      <c r="A1" s="62" t="s">
        <v>10</v>
      </c>
      <c r="B1" s="63"/>
      <c r="C1" s="63"/>
      <c r="D1" s="63"/>
      <c r="E1" s="63"/>
      <c r="F1" s="63"/>
      <c r="G1" s="63"/>
      <c r="H1" s="63"/>
      <c r="I1" s="63"/>
      <c r="J1" s="63"/>
      <c r="K1" s="63"/>
      <c r="L1" s="63"/>
      <c r="M1" s="63"/>
      <c r="N1" s="63"/>
      <c r="O1" s="63"/>
      <c r="P1" s="63"/>
    </row>
    <row r="2" spans="1:16" ht="14.4">
      <c r="A2" s="9"/>
      <c r="B2" s="10"/>
      <c r="C2" s="10"/>
      <c r="D2" s="10"/>
      <c r="E2" s="10"/>
      <c r="F2" s="10"/>
      <c r="G2" s="64" t="s">
        <v>11</v>
      </c>
      <c r="H2" s="65"/>
      <c r="I2" s="65"/>
      <c r="J2" s="10"/>
      <c r="K2" s="10"/>
      <c r="L2" s="64" t="s">
        <v>11</v>
      </c>
      <c r="M2" s="65"/>
      <c r="N2" s="10"/>
      <c r="O2" s="10"/>
      <c r="P2" s="11"/>
    </row>
    <row r="3" spans="1:16" ht="48">
      <c r="A3" s="12" t="s">
        <v>0</v>
      </c>
      <c r="B3" s="13" t="s">
        <v>12</v>
      </c>
      <c r="C3" s="13" t="s">
        <v>13</v>
      </c>
      <c r="D3" s="13" t="s">
        <v>14</v>
      </c>
      <c r="E3" s="13" t="s">
        <v>15</v>
      </c>
      <c r="F3" s="13" t="s">
        <v>16</v>
      </c>
      <c r="G3" s="13" t="s">
        <v>17</v>
      </c>
      <c r="H3" s="14" t="s">
        <v>18</v>
      </c>
      <c r="I3" s="15" t="s">
        <v>19</v>
      </c>
      <c r="J3" s="13" t="s">
        <v>20</v>
      </c>
      <c r="K3" s="13" t="s">
        <v>21</v>
      </c>
      <c r="L3" s="13" t="s">
        <v>22</v>
      </c>
      <c r="M3" s="14" t="s">
        <v>23</v>
      </c>
      <c r="N3" s="13" t="s">
        <v>24</v>
      </c>
      <c r="O3" s="13" t="s">
        <v>25</v>
      </c>
      <c r="P3" s="16" t="s">
        <v>26</v>
      </c>
    </row>
    <row r="4" spans="1:16" ht="14.4">
      <c r="A4" s="17">
        <v>1999</v>
      </c>
      <c r="B4" s="18">
        <f>'Kenai River Sockeye Data'!D6/1000</f>
        <v>2035.2919999999999</v>
      </c>
      <c r="C4" s="18" t="e">
        <f>'Kenai River Sockeye Data'!#REF!/1000</f>
        <v>#REF!</v>
      </c>
      <c r="D4" s="19">
        <f>'Kenai River Sockeye Data'!C6/1000</f>
        <v>949.27599999999995</v>
      </c>
      <c r="E4" s="20">
        <f>'Kenai River Sockeye Data'!B6/1000</f>
        <v>2984.5680000000002</v>
      </c>
      <c r="F4" s="21">
        <v>700</v>
      </c>
      <c r="G4" s="22" t="e">
        <f t="shared" ref="G4:G26" si="0">MAX(E4-F4-(B4-C4),0)</f>
        <v>#REF!</v>
      </c>
      <c r="H4" s="23"/>
      <c r="I4" s="23"/>
      <c r="J4" s="23"/>
      <c r="K4" s="23"/>
      <c r="L4" s="23"/>
      <c r="M4" s="23"/>
      <c r="N4" s="24"/>
      <c r="O4" s="24"/>
      <c r="P4" s="24"/>
    </row>
    <row r="5" spans="1:16" ht="14.4">
      <c r="A5" s="17">
        <v>2000</v>
      </c>
      <c r="B5" s="18">
        <f>'Kenai River Sockeye Data'!D7/1000</f>
        <v>1117.8800000000001</v>
      </c>
      <c r="C5" s="18" t="e">
        <f>'Kenai River Sockeye Data'!#REF!/1000</f>
        <v>#REF!</v>
      </c>
      <c r="D5" s="19">
        <f>'Kenai River Sockeye Data'!C7/1000</f>
        <v>696.899</v>
      </c>
      <c r="E5" s="20">
        <f>'Kenai River Sockeye Data'!B7/1000</f>
        <v>1814.779</v>
      </c>
      <c r="F5" s="21">
        <v>700</v>
      </c>
      <c r="G5" s="22" t="e">
        <f t="shared" si="0"/>
        <v>#REF!</v>
      </c>
      <c r="H5" s="23"/>
      <c r="I5" s="23"/>
      <c r="J5" s="23"/>
      <c r="K5" s="23"/>
      <c r="L5" s="23"/>
      <c r="M5" s="23"/>
      <c r="N5" s="24"/>
      <c r="O5" s="24"/>
      <c r="P5" s="24"/>
    </row>
    <row r="6" spans="1:16" ht="14.4">
      <c r="A6" s="17">
        <v>2001</v>
      </c>
      <c r="B6" s="18">
        <f>'Kenai River Sockeye Data'!D8/1000</f>
        <v>1451.441</v>
      </c>
      <c r="C6" s="18" t="e">
        <f>'Kenai River Sockeye Data'!#REF!/1000</f>
        <v>#REF!</v>
      </c>
      <c r="D6" s="19">
        <f>'Kenai River Sockeye Data'!C8/1000</f>
        <v>738.22900000000004</v>
      </c>
      <c r="E6" s="20">
        <f>'Kenai River Sockeye Data'!B8/1000</f>
        <v>2189.67</v>
      </c>
      <c r="F6" s="21">
        <v>700</v>
      </c>
      <c r="G6" s="22" t="e">
        <f t="shared" si="0"/>
        <v>#REF!</v>
      </c>
      <c r="H6" s="23"/>
      <c r="I6" s="23"/>
      <c r="J6" s="23"/>
      <c r="K6" s="23"/>
      <c r="L6" s="23"/>
      <c r="M6" s="23"/>
      <c r="N6" s="24"/>
      <c r="O6" s="24"/>
      <c r="P6" s="24"/>
    </row>
    <row r="7" spans="1:16" ht="14.4">
      <c r="A7" s="17">
        <v>2002</v>
      </c>
      <c r="B7" s="18">
        <f>'Kenai River Sockeye Data'!D9/1000</f>
        <v>2340.1460000000002</v>
      </c>
      <c r="C7" s="18" t="e">
        <f>'Kenai River Sockeye Data'!#REF!/1000</f>
        <v>#REF!</v>
      </c>
      <c r="D7" s="19">
        <f>'Kenai River Sockeye Data'!C9/1000</f>
        <v>1126.616</v>
      </c>
      <c r="E7" s="20">
        <f>'Kenai River Sockeye Data'!B9/1000</f>
        <v>3466.7620000000002</v>
      </c>
      <c r="F7" s="21">
        <v>700</v>
      </c>
      <c r="G7" s="22" t="e">
        <f t="shared" si="0"/>
        <v>#REF!</v>
      </c>
      <c r="H7" s="23"/>
      <c r="I7" s="23"/>
      <c r="J7" s="23"/>
      <c r="K7" s="23"/>
      <c r="L7" s="23"/>
      <c r="M7" s="23"/>
      <c r="N7" s="24"/>
      <c r="O7" s="24"/>
      <c r="P7" s="24"/>
    </row>
    <row r="8" spans="1:16" ht="14.4">
      <c r="A8" s="17">
        <v>2003</v>
      </c>
      <c r="B8" s="18">
        <f>'Kenai River Sockeye Data'!D10/1000</f>
        <v>3037.279</v>
      </c>
      <c r="C8" s="18" t="e">
        <f>'Kenai River Sockeye Data'!#REF!/1000</f>
        <v>#REF!</v>
      </c>
      <c r="D8" s="19">
        <f>'Kenai River Sockeye Data'!C10/1000</f>
        <v>1402.2919999999999</v>
      </c>
      <c r="E8" s="20">
        <f>'Kenai River Sockeye Data'!B10/1000</f>
        <v>4439.5709999999999</v>
      </c>
      <c r="F8" s="21">
        <v>700</v>
      </c>
      <c r="G8" s="22" t="e">
        <f t="shared" si="0"/>
        <v>#REF!</v>
      </c>
      <c r="H8" s="25" t="e">
        <f t="shared" ref="H8:H26" si="1">SUM(C4:C8)/SUM(E4:E8)</f>
        <v>#REF!</v>
      </c>
      <c r="I8" s="26" t="e">
        <f>SUM(G4:G8)/SUM('Table 3-5'!E4:E8)</f>
        <v>#REF!</v>
      </c>
      <c r="J8" s="27">
        <f t="shared" ref="J8:J26" si="2">SUM(F4:F8)/2</f>
        <v>1750</v>
      </c>
      <c r="K8" s="28">
        <f t="shared" ref="K8:K26" si="3">SUM(D4:D8)</f>
        <v>4913.3119999999999</v>
      </c>
      <c r="L8" s="28" t="e">
        <f t="shared" ref="L8:L26" si="4">SUM(G4:G8)</f>
        <v>#REF!</v>
      </c>
      <c r="M8" s="28" t="e">
        <f t="shared" ref="M8:M26" si="5">SUM(C4:C8)</f>
        <v>#REF!</v>
      </c>
      <c r="N8" s="29" t="e">
        <f t="shared" ref="N8:N26" si="6">IF(H8&gt;I8,"Yes","No")</f>
        <v>#REF!</v>
      </c>
      <c r="O8" s="29" t="str">
        <f t="shared" ref="O8:O26" si="7">IF(K8&lt;J8,"Yes", "No")</f>
        <v>No</v>
      </c>
      <c r="P8" s="29" t="e">
        <f t="shared" ref="P8:P26" si="8">IF(M8&lt;=L8,"No","Yes")</f>
        <v>#REF!</v>
      </c>
    </row>
    <row r="9" spans="1:16" ht="14.4">
      <c r="A9" s="17">
        <v>2004</v>
      </c>
      <c r="B9" s="18">
        <f>'Kenai River Sockeye Data'!D11/1000</f>
        <v>4014.5940000000001</v>
      </c>
      <c r="C9" s="18" t="e">
        <f>'Kenai River Sockeye Data'!#REF!/1000</f>
        <v>#REF!</v>
      </c>
      <c r="D9" s="19">
        <f>'Kenai River Sockeye Data'!C11/1000</f>
        <v>1690.547</v>
      </c>
      <c r="E9" s="20">
        <f>'Kenai River Sockeye Data'!B11/1000</f>
        <v>5705.1409999999996</v>
      </c>
      <c r="F9" s="21">
        <v>700</v>
      </c>
      <c r="G9" s="22" t="e">
        <f t="shared" si="0"/>
        <v>#REF!</v>
      </c>
      <c r="H9" s="25" t="e">
        <f t="shared" si="1"/>
        <v>#REF!</v>
      </c>
      <c r="I9" s="26" t="e">
        <f>SUM(G5:G9)/SUM('Table 3-5'!E5:E9)</f>
        <v>#REF!</v>
      </c>
      <c r="J9" s="27">
        <f t="shared" si="2"/>
        <v>1750</v>
      </c>
      <c r="K9" s="28">
        <f t="shared" si="3"/>
        <v>5654.5830000000005</v>
      </c>
      <c r="L9" s="28" t="e">
        <f t="shared" si="4"/>
        <v>#REF!</v>
      </c>
      <c r="M9" s="28" t="e">
        <f t="shared" si="5"/>
        <v>#REF!</v>
      </c>
      <c r="N9" s="29" t="e">
        <f t="shared" si="6"/>
        <v>#REF!</v>
      </c>
      <c r="O9" s="29" t="str">
        <f t="shared" si="7"/>
        <v>No</v>
      </c>
      <c r="P9" s="29" t="e">
        <f t="shared" si="8"/>
        <v>#REF!</v>
      </c>
    </row>
    <row r="10" spans="1:16" ht="14.4">
      <c r="A10" s="17">
        <v>2005</v>
      </c>
      <c r="B10" s="18">
        <f>'Kenai River Sockeye Data'!D12/1000</f>
        <v>4455.17</v>
      </c>
      <c r="C10" s="18" t="e">
        <f>'Kenai River Sockeye Data'!#REF!/1000</f>
        <v>#REF!</v>
      </c>
      <c r="D10" s="19">
        <f>'Kenai River Sockeye Data'!C12/1000</f>
        <v>1654.0029999999999</v>
      </c>
      <c r="E10" s="20">
        <f>'Kenai River Sockeye Data'!B12/1000</f>
        <v>6109.1729999999998</v>
      </c>
      <c r="F10" s="21">
        <v>700</v>
      </c>
      <c r="G10" s="22" t="e">
        <f t="shared" si="0"/>
        <v>#REF!</v>
      </c>
      <c r="H10" s="25" t="e">
        <f t="shared" si="1"/>
        <v>#REF!</v>
      </c>
      <c r="I10" s="26" t="e">
        <f>SUM(G6:G10)/SUM('Table 3-5'!E6:E10)</f>
        <v>#REF!</v>
      </c>
      <c r="J10" s="27">
        <f t="shared" si="2"/>
        <v>1750</v>
      </c>
      <c r="K10" s="28">
        <f t="shared" si="3"/>
        <v>6611.686999999999</v>
      </c>
      <c r="L10" s="28" t="e">
        <f t="shared" si="4"/>
        <v>#REF!</v>
      </c>
      <c r="M10" s="28" t="e">
        <f t="shared" si="5"/>
        <v>#REF!</v>
      </c>
      <c r="N10" s="29" t="e">
        <f t="shared" si="6"/>
        <v>#REF!</v>
      </c>
      <c r="O10" s="29" t="str">
        <f t="shared" si="7"/>
        <v>No</v>
      </c>
      <c r="P10" s="29" t="e">
        <f t="shared" si="8"/>
        <v>#REF!</v>
      </c>
    </row>
    <row r="11" spans="1:16" ht="14.4">
      <c r="A11" s="17">
        <v>2006</v>
      </c>
      <c r="B11" s="18">
        <f>'Kenai River Sockeye Data'!D13/1000</f>
        <v>956.50699999999995</v>
      </c>
      <c r="C11" s="18" t="e">
        <f>'Kenai River Sockeye Data'!#REF!/1000</f>
        <v>#REF!</v>
      </c>
      <c r="D11" s="19">
        <f>'Kenai River Sockeye Data'!C13/1000</f>
        <v>1892.09</v>
      </c>
      <c r="E11" s="20">
        <f>'Kenai River Sockeye Data'!B13/1000</f>
        <v>2848.5970000000002</v>
      </c>
      <c r="F11" s="21">
        <v>700</v>
      </c>
      <c r="G11" s="22" t="e">
        <f t="shared" si="0"/>
        <v>#REF!</v>
      </c>
      <c r="H11" s="25" t="e">
        <f t="shared" si="1"/>
        <v>#REF!</v>
      </c>
      <c r="I11" s="26" t="e">
        <f>SUM(G7:G11)/SUM('Table 3-5'!E7:E11)</f>
        <v>#REF!</v>
      </c>
      <c r="J11" s="27">
        <f t="shared" si="2"/>
        <v>1750</v>
      </c>
      <c r="K11" s="28">
        <f t="shared" si="3"/>
        <v>7765.5479999999998</v>
      </c>
      <c r="L11" s="28" t="e">
        <f t="shared" si="4"/>
        <v>#REF!</v>
      </c>
      <c r="M11" s="28" t="e">
        <f t="shared" si="5"/>
        <v>#REF!</v>
      </c>
      <c r="N11" s="29" t="e">
        <f t="shared" si="6"/>
        <v>#REF!</v>
      </c>
      <c r="O11" s="29" t="str">
        <f t="shared" si="7"/>
        <v>No</v>
      </c>
      <c r="P11" s="29" t="e">
        <f t="shared" si="8"/>
        <v>#REF!</v>
      </c>
    </row>
    <row r="12" spans="1:16" ht="14.4">
      <c r="A12" s="17">
        <v>2007</v>
      </c>
      <c r="B12" s="18">
        <f>'Kenai River Sockeye Data'!D14/1000</f>
        <v>2637.5340000000001</v>
      </c>
      <c r="C12" s="18" t="e">
        <f>'Kenai River Sockeye Data'!#REF!/1000</f>
        <v>#REF!</v>
      </c>
      <c r="D12" s="19">
        <f>'Kenai River Sockeye Data'!C14/1000</f>
        <v>964.24300000000005</v>
      </c>
      <c r="E12" s="20">
        <f>'Kenai River Sockeye Data'!B14/1000</f>
        <v>3601.777</v>
      </c>
      <c r="F12" s="21">
        <v>700</v>
      </c>
      <c r="G12" s="22" t="e">
        <f t="shared" si="0"/>
        <v>#REF!</v>
      </c>
      <c r="H12" s="25" t="e">
        <f t="shared" si="1"/>
        <v>#REF!</v>
      </c>
      <c r="I12" s="26" t="e">
        <f>SUM(G8:G12)/SUM('Table 3-5'!E8:E12)</f>
        <v>#REF!</v>
      </c>
      <c r="J12" s="27">
        <f t="shared" si="2"/>
        <v>1750</v>
      </c>
      <c r="K12" s="28">
        <f t="shared" si="3"/>
        <v>7603.1750000000002</v>
      </c>
      <c r="L12" s="28" t="e">
        <f t="shared" si="4"/>
        <v>#REF!</v>
      </c>
      <c r="M12" s="28" t="e">
        <f t="shared" si="5"/>
        <v>#REF!</v>
      </c>
      <c r="N12" s="29" t="e">
        <f t="shared" si="6"/>
        <v>#REF!</v>
      </c>
      <c r="O12" s="29" t="str">
        <f t="shared" si="7"/>
        <v>No</v>
      </c>
      <c r="P12" s="29" t="e">
        <f t="shared" si="8"/>
        <v>#REF!</v>
      </c>
    </row>
    <row r="13" spans="1:16" ht="14.4">
      <c r="A13" s="17">
        <v>2008</v>
      </c>
      <c r="B13" s="18">
        <f>'Kenai River Sockeye Data'!D15/1000</f>
        <v>1373.626</v>
      </c>
      <c r="C13" s="18" t="e">
        <f>'Kenai River Sockeye Data'!#REF!/1000</f>
        <v>#REF!</v>
      </c>
      <c r="D13" s="19">
        <f>'Kenai River Sockeye Data'!C15/1000</f>
        <v>708.80499999999995</v>
      </c>
      <c r="E13" s="20">
        <f>'Kenai River Sockeye Data'!B15/1000</f>
        <v>2082.431</v>
      </c>
      <c r="F13" s="21">
        <v>700</v>
      </c>
      <c r="G13" s="22" t="e">
        <f t="shared" si="0"/>
        <v>#REF!</v>
      </c>
      <c r="H13" s="25" t="e">
        <f t="shared" si="1"/>
        <v>#REF!</v>
      </c>
      <c r="I13" s="26" t="e">
        <f>SUM(G9:G13)/SUM('Table 3-5'!E9:E13)</f>
        <v>#REF!</v>
      </c>
      <c r="J13" s="27">
        <f t="shared" si="2"/>
        <v>1750</v>
      </c>
      <c r="K13" s="28">
        <f t="shared" si="3"/>
        <v>6909.688000000001</v>
      </c>
      <c r="L13" s="28" t="e">
        <f t="shared" si="4"/>
        <v>#REF!</v>
      </c>
      <c r="M13" s="28" t="e">
        <f t="shared" si="5"/>
        <v>#REF!</v>
      </c>
      <c r="N13" s="29" t="e">
        <f t="shared" si="6"/>
        <v>#REF!</v>
      </c>
      <c r="O13" s="29" t="str">
        <f t="shared" si="7"/>
        <v>No</v>
      </c>
      <c r="P13" s="29" t="e">
        <f t="shared" si="8"/>
        <v>#REF!</v>
      </c>
    </row>
    <row r="14" spans="1:16" ht="14.4">
      <c r="A14" s="17">
        <v>2009</v>
      </c>
      <c r="B14" s="18">
        <f>'Kenai River Sockeye Data'!D16/1000</f>
        <v>1582.297</v>
      </c>
      <c r="C14" s="18" t="e">
        <f>'Kenai River Sockeye Data'!#REF!/1000</f>
        <v>#REF!</v>
      </c>
      <c r="D14" s="19">
        <f>'Kenai River Sockeye Data'!C16/1000</f>
        <v>848.11699999999996</v>
      </c>
      <c r="E14" s="20">
        <f>'Kenai River Sockeye Data'!B16/1000</f>
        <v>2430.4140000000002</v>
      </c>
      <c r="F14" s="21">
        <v>700</v>
      </c>
      <c r="G14" s="22" t="e">
        <f t="shared" si="0"/>
        <v>#REF!</v>
      </c>
      <c r="H14" s="25" t="e">
        <f t="shared" si="1"/>
        <v>#REF!</v>
      </c>
      <c r="I14" s="26" t="e">
        <f>SUM(G10:G14)/SUM('Table 3-5'!E10:E14)</f>
        <v>#REF!</v>
      </c>
      <c r="J14" s="27">
        <f t="shared" si="2"/>
        <v>1750</v>
      </c>
      <c r="K14" s="28">
        <f t="shared" si="3"/>
        <v>6067.2580000000007</v>
      </c>
      <c r="L14" s="28" t="e">
        <f t="shared" si="4"/>
        <v>#REF!</v>
      </c>
      <c r="M14" s="28" t="e">
        <f t="shared" si="5"/>
        <v>#REF!</v>
      </c>
      <c r="N14" s="29" t="e">
        <f t="shared" si="6"/>
        <v>#REF!</v>
      </c>
      <c r="O14" s="29" t="str">
        <f t="shared" si="7"/>
        <v>No</v>
      </c>
      <c r="P14" s="29" t="e">
        <f t="shared" si="8"/>
        <v>#REF!</v>
      </c>
    </row>
    <row r="15" spans="1:16" ht="14.4">
      <c r="A15" s="17">
        <v>2010</v>
      </c>
      <c r="B15" s="18">
        <f>'Kenai River Sockeye Data'!D17/1000</f>
        <v>2558.1559999999999</v>
      </c>
      <c r="C15" s="18" t="e">
        <f>'Kenai River Sockeye Data'!#REF!/1000</f>
        <v>#REF!</v>
      </c>
      <c r="D15" s="19">
        <f>'Kenai River Sockeye Data'!C17/1000</f>
        <v>1038.3019999999999</v>
      </c>
      <c r="E15" s="20">
        <f>'Kenai River Sockeye Data'!B17/1000</f>
        <v>3596.4580000000001</v>
      </c>
      <c r="F15" s="21">
        <v>700</v>
      </c>
      <c r="G15" s="22" t="e">
        <f t="shared" si="0"/>
        <v>#REF!</v>
      </c>
      <c r="H15" s="25" t="e">
        <f t="shared" si="1"/>
        <v>#REF!</v>
      </c>
      <c r="I15" s="26" t="e">
        <f>SUM(G11:G15)/SUM('Table 3-5'!E11:E15)</f>
        <v>#REF!</v>
      </c>
      <c r="J15" s="27">
        <f t="shared" si="2"/>
        <v>1750</v>
      </c>
      <c r="K15" s="28">
        <f t="shared" si="3"/>
        <v>5451.5569999999998</v>
      </c>
      <c r="L15" s="28" t="e">
        <f t="shared" si="4"/>
        <v>#REF!</v>
      </c>
      <c r="M15" s="28" t="e">
        <f t="shared" si="5"/>
        <v>#REF!</v>
      </c>
      <c r="N15" s="29" t="e">
        <f t="shared" si="6"/>
        <v>#REF!</v>
      </c>
      <c r="O15" s="29" t="str">
        <f t="shared" si="7"/>
        <v>No</v>
      </c>
      <c r="P15" s="29" t="e">
        <f t="shared" si="8"/>
        <v>#REF!</v>
      </c>
    </row>
    <row r="16" spans="1:16" ht="14.4">
      <c r="A16" s="17">
        <v>2011</v>
      </c>
      <c r="B16" s="18">
        <f>'Kenai River Sockeye Data'!D18/1000</f>
        <v>4982.3580000000002</v>
      </c>
      <c r="C16" s="18" t="e">
        <f>'Kenai River Sockeye Data'!#REF!/1000</f>
        <v>#REF!</v>
      </c>
      <c r="D16" s="19">
        <f>'Kenai River Sockeye Data'!C18/1000</f>
        <v>1280.7329999999999</v>
      </c>
      <c r="E16" s="20">
        <f>'Kenai River Sockeye Data'!B18/1000</f>
        <v>6263.0910000000003</v>
      </c>
      <c r="F16" s="21">
        <v>700</v>
      </c>
      <c r="G16" s="22" t="e">
        <f t="shared" si="0"/>
        <v>#REF!</v>
      </c>
      <c r="H16" s="25" t="e">
        <f t="shared" si="1"/>
        <v>#REF!</v>
      </c>
      <c r="I16" s="26" t="e">
        <f>SUM(G12:G16)/SUM('Table 3-5'!E12:E16)</f>
        <v>#REF!</v>
      </c>
      <c r="J16" s="27">
        <f t="shared" si="2"/>
        <v>1750</v>
      </c>
      <c r="K16" s="28">
        <f t="shared" si="3"/>
        <v>4840.2</v>
      </c>
      <c r="L16" s="28" t="e">
        <f t="shared" si="4"/>
        <v>#REF!</v>
      </c>
      <c r="M16" s="28" t="e">
        <f t="shared" si="5"/>
        <v>#REF!</v>
      </c>
      <c r="N16" s="29" t="e">
        <f t="shared" si="6"/>
        <v>#REF!</v>
      </c>
      <c r="O16" s="29" t="str">
        <f t="shared" si="7"/>
        <v>No</v>
      </c>
      <c r="P16" s="29" t="e">
        <f t="shared" si="8"/>
        <v>#REF!</v>
      </c>
    </row>
    <row r="17" spans="1:16" ht="14.4">
      <c r="A17" s="17">
        <v>2012</v>
      </c>
      <c r="B17" s="18">
        <f>'Kenai River Sockeye Data'!D19/1000</f>
        <v>3556.76</v>
      </c>
      <c r="C17" s="18" t="e">
        <f>'Kenai River Sockeye Data'!#REF!/1000</f>
        <v>#REF!</v>
      </c>
      <c r="D17" s="19">
        <f>'Kenai River Sockeye Data'!C19/1000</f>
        <v>1212.921</v>
      </c>
      <c r="E17" s="20">
        <f>'Kenai River Sockeye Data'!B19/1000</f>
        <v>4769.6809999999996</v>
      </c>
      <c r="F17" s="21">
        <v>700</v>
      </c>
      <c r="G17" s="22" t="e">
        <f t="shared" si="0"/>
        <v>#REF!</v>
      </c>
      <c r="H17" s="25" t="e">
        <f t="shared" si="1"/>
        <v>#REF!</v>
      </c>
      <c r="I17" s="26" t="e">
        <f>SUM(G13:G17)/SUM('Table 3-5'!E13:E17)</f>
        <v>#REF!</v>
      </c>
      <c r="J17" s="27">
        <f t="shared" si="2"/>
        <v>1750</v>
      </c>
      <c r="K17" s="28">
        <f t="shared" si="3"/>
        <v>5088.8780000000006</v>
      </c>
      <c r="L17" s="28" t="e">
        <f t="shared" si="4"/>
        <v>#REF!</v>
      </c>
      <c r="M17" s="28" t="e">
        <f t="shared" si="5"/>
        <v>#REF!</v>
      </c>
      <c r="N17" s="29" t="e">
        <f t="shared" si="6"/>
        <v>#REF!</v>
      </c>
      <c r="O17" s="29" t="str">
        <f t="shared" si="7"/>
        <v>No</v>
      </c>
      <c r="P17" s="29" t="e">
        <f t="shared" si="8"/>
        <v>#REF!</v>
      </c>
    </row>
    <row r="18" spans="1:16" ht="14.4">
      <c r="A18" s="17">
        <v>2013</v>
      </c>
      <c r="B18" s="18">
        <f>'Kenai River Sockeye Data'!D20/1000</f>
        <v>2647.913</v>
      </c>
      <c r="C18" s="18" t="e">
        <f>'Kenai River Sockeye Data'!#REF!/1000</f>
        <v>#REF!</v>
      </c>
      <c r="D18" s="19">
        <f>'Kenai River Sockeye Data'!C20/1000</f>
        <v>980.20799999999997</v>
      </c>
      <c r="E18" s="20">
        <f>'Kenai River Sockeye Data'!B20/1000</f>
        <v>3628.1210000000001</v>
      </c>
      <c r="F18" s="21">
        <v>700</v>
      </c>
      <c r="G18" s="22" t="e">
        <f t="shared" si="0"/>
        <v>#REF!</v>
      </c>
      <c r="H18" s="25" t="e">
        <f t="shared" si="1"/>
        <v>#REF!</v>
      </c>
      <c r="I18" s="26" t="e">
        <f>SUM(G14:G18)/SUM('Table 3-5'!E14:E18)</f>
        <v>#REF!</v>
      </c>
      <c r="J18" s="27">
        <f t="shared" si="2"/>
        <v>1750</v>
      </c>
      <c r="K18" s="28">
        <f t="shared" si="3"/>
        <v>5360.2809999999999</v>
      </c>
      <c r="L18" s="28" t="e">
        <f t="shared" si="4"/>
        <v>#REF!</v>
      </c>
      <c r="M18" s="28" t="e">
        <f t="shared" si="5"/>
        <v>#REF!</v>
      </c>
      <c r="N18" s="29" t="e">
        <f t="shared" si="6"/>
        <v>#REF!</v>
      </c>
      <c r="O18" s="29" t="str">
        <f t="shared" si="7"/>
        <v>No</v>
      </c>
      <c r="P18" s="29" t="e">
        <f t="shared" si="8"/>
        <v>#REF!</v>
      </c>
    </row>
    <row r="19" spans="1:16" ht="14.4">
      <c r="A19" s="17">
        <v>2014</v>
      </c>
      <c r="B19" s="18">
        <f>'Kenai River Sockeye Data'!D21/1000</f>
        <v>2185.692</v>
      </c>
      <c r="C19" s="18" t="e">
        <f>'Kenai River Sockeye Data'!#REF!/1000</f>
        <v>#REF!</v>
      </c>
      <c r="D19" s="19">
        <f>'Kenai River Sockeye Data'!C21/1000</f>
        <v>1218.3420000000001</v>
      </c>
      <c r="E19" s="20">
        <f>'Kenai River Sockeye Data'!B21/1000</f>
        <v>3404.0340000000001</v>
      </c>
      <c r="F19" s="21">
        <v>700</v>
      </c>
      <c r="G19" s="22" t="e">
        <f t="shared" si="0"/>
        <v>#REF!</v>
      </c>
      <c r="H19" s="25" t="e">
        <f t="shared" si="1"/>
        <v>#REF!</v>
      </c>
      <c r="I19" s="26" t="e">
        <f>SUM(G15:G19)/SUM('Table 3-5'!E15:E19)</f>
        <v>#REF!</v>
      </c>
      <c r="J19" s="27">
        <f t="shared" si="2"/>
        <v>1750</v>
      </c>
      <c r="K19" s="28">
        <f t="shared" si="3"/>
        <v>5730.5059999999994</v>
      </c>
      <c r="L19" s="28" t="e">
        <f t="shared" si="4"/>
        <v>#REF!</v>
      </c>
      <c r="M19" s="28" t="e">
        <f t="shared" si="5"/>
        <v>#REF!</v>
      </c>
      <c r="N19" s="29" t="e">
        <f t="shared" si="6"/>
        <v>#REF!</v>
      </c>
      <c r="O19" s="29" t="str">
        <f t="shared" si="7"/>
        <v>No</v>
      </c>
      <c r="P19" s="29" t="e">
        <f t="shared" si="8"/>
        <v>#REF!</v>
      </c>
    </row>
    <row r="20" spans="1:16" ht="15.75" customHeight="1">
      <c r="A20" s="17">
        <v>2015</v>
      </c>
      <c r="B20" s="18">
        <f>'Kenai River Sockeye Data'!D22/1000</f>
        <v>2418.9690000000001</v>
      </c>
      <c r="C20" s="18" t="e">
        <f>'Kenai River Sockeye Data'!#REF!/1000</f>
        <v>#REF!</v>
      </c>
      <c r="D20" s="19">
        <f>'Kenai River Sockeye Data'!C22/1000</f>
        <v>1400.047</v>
      </c>
      <c r="E20" s="20">
        <f>'Kenai River Sockeye Data'!B22/1000</f>
        <v>3819.0160000000001</v>
      </c>
      <c r="F20" s="21">
        <v>700</v>
      </c>
      <c r="G20" s="22" t="e">
        <f t="shared" si="0"/>
        <v>#REF!</v>
      </c>
      <c r="H20" s="25" t="e">
        <f t="shared" si="1"/>
        <v>#REF!</v>
      </c>
      <c r="I20" s="26" t="e">
        <f>SUM(G16:G20)/SUM('Table 3-5'!E16:E20)</f>
        <v>#REF!</v>
      </c>
      <c r="J20" s="27">
        <f t="shared" si="2"/>
        <v>1750</v>
      </c>
      <c r="K20" s="28">
        <f t="shared" si="3"/>
        <v>6092.2510000000002</v>
      </c>
      <c r="L20" s="28" t="e">
        <f t="shared" si="4"/>
        <v>#REF!</v>
      </c>
      <c r="M20" s="28" t="e">
        <f t="shared" si="5"/>
        <v>#REF!</v>
      </c>
      <c r="N20" s="29" t="e">
        <f t="shared" si="6"/>
        <v>#REF!</v>
      </c>
      <c r="O20" s="29" t="str">
        <f t="shared" si="7"/>
        <v>No</v>
      </c>
      <c r="P20" s="29" t="e">
        <f t="shared" si="8"/>
        <v>#REF!</v>
      </c>
    </row>
    <row r="21" spans="1:16" ht="15.75" customHeight="1">
      <c r="A21" s="17">
        <v>2016</v>
      </c>
      <c r="B21" s="18">
        <f>'Kenai River Sockeye Data'!D23/1000</f>
        <v>2591.8539999999998</v>
      </c>
      <c r="C21" s="18" t="e">
        <f>'Kenai River Sockeye Data'!#REF!/1000</f>
        <v>#REF!</v>
      </c>
      <c r="D21" s="19">
        <f>'Kenai River Sockeye Data'!C23/1000</f>
        <v>1119.9880000000001</v>
      </c>
      <c r="E21" s="20">
        <f>'Kenai River Sockeye Data'!B23/1000</f>
        <v>3711.8420000000001</v>
      </c>
      <c r="F21" s="21">
        <v>700</v>
      </c>
      <c r="G21" s="22" t="e">
        <f t="shared" si="0"/>
        <v>#REF!</v>
      </c>
      <c r="H21" s="25" t="e">
        <f t="shared" si="1"/>
        <v>#REF!</v>
      </c>
      <c r="I21" s="26" t="e">
        <f>SUM(G17:G21)/SUM('Table 3-5'!E17:E21)</f>
        <v>#REF!</v>
      </c>
      <c r="J21" s="27">
        <f t="shared" si="2"/>
        <v>1750</v>
      </c>
      <c r="K21" s="28">
        <f t="shared" si="3"/>
        <v>5931.5060000000003</v>
      </c>
      <c r="L21" s="28" t="e">
        <f t="shared" si="4"/>
        <v>#REF!</v>
      </c>
      <c r="M21" s="28" t="e">
        <f t="shared" si="5"/>
        <v>#REF!</v>
      </c>
      <c r="N21" s="29" t="e">
        <f t="shared" si="6"/>
        <v>#REF!</v>
      </c>
      <c r="O21" s="29" t="str">
        <f t="shared" si="7"/>
        <v>No</v>
      </c>
      <c r="P21" s="29" t="e">
        <f t="shared" si="8"/>
        <v>#REF!</v>
      </c>
    </row>
    <row r="22" spans="1:16" ht="15.75" customHeight="1">
      <c r="A22" s="17">
        <v>2017</v>
      </c>
      <c r="B22" s="18">
        <f>'Kenai River Sockeye Data'!D24/1000</f>
        <v>1524.6559999999999</v>
      </c>
      <c r="C22" s="18" t="e">
        <f>'Kenai River Sockeye Data'!#REF!/1000</f>
        <v>#REF!</v>
      </c>
      <c r="D22" s="19">
        <f>'Kenai River Sockeye Data'!C24/1000</f>
        <v>1071.0640000000001</v>
      </c>
      <c r="E22" s="20">
        <f>'Kenai River Sockeye Data'!B24/1000</f>
        <v>2595.7199999999998</v>
      </c>
      <c r="F22" s="21">
        <v>700</v>
      </c>
      <c r="G22" s="22" t="e">
        <f t="shared" si="0"/>
        <v>#REF!</v>
      </c>
      <c r="H22" s="25" t="e">
        <f t="shared" si="1"/>
        <v>#REF!</v>
      </c>
      <c r="I22" s="26" t="e">
        <f>SUM(G18:G22)/SUM('Table 3-5'!E18:E22)</f>
        <v>#REF!</v>
      </c>
      <c r="J22" s="27">
        <f t="shared" si="2"/>
        <v>1750</v>
      </c>
      <c r="K22" s="28">
        <f t="shared" si="3"/>
        <v>5789.6490000000003</v>
      </c>
      <c r="L22" s="28" t="e">
        <f t="shared" si="4"/>
        <v>#REF!</v>
      </c>
      <c r="M22" s="28" t="e">
        <f t="shared" si="5"/>
        <v>#REF!</v>
      </c>
      <c r="N22" s="29" t="e">
        <f t="shared" si="6"/>
        <v>#REF!</v>
      </c>
      <c r="O22" s="29" t="str">
        <f t="shared" si="7"/>
        <v>No</v>
      </c>
      <c r="P22" s="29" t="e">
        <f t="shared" si="8"/>
        <v>#REF!</v>
      </c>
    </row>
    <row r="23" spans="1:16" ht="15.75" customHeight="1">
      <c r="A23" s="17">
        <v>2018</v>
      </c>
      <c r="B23" s="18">
        <f>'Kenai River Sockeye Data'!D25/1000</f>
        <v>679.44899999999996</v>
      </c>
      <c r="C23" s="18" t="e">
        <f>'Kenai River Sockeye Data'!#REF!/1000</f>
        <v>#REF!</v>
      </c>
      <c r="D23" s="19">
        <f>'Kenai River Sockeye Data'!C25/1000</f>
        <v>886.76099999999997</v>
      </c>
      <c r="E23" s="20">
        <f>'Kenai River Sockeye Data'!B25/1000</f>
        <v>1566.21</v>
      </c>
      <c r="F23" s="21">
        <v>700</v>
      </c>
      <c r="G23" s="22" t="e">
        <f t="shared" si="0"/>
        <v>#REF!</v>
      </c>
      <c r="H23" s="25" t="e">
        <f t="shared" si="1"/>
        <v>#REF!</v>
      </c>
      <c r="I23" s="26" t="e">
        <f>SUM(G19:G23)/SUM('Table 3-5'!E19:E23)</f>
        <v>#REF!</v>
      </c>
      <c r="J23" s="27">
        <f t="shared" si="2"/>
        <v>1750</v>
      </c>
      <c r="K23" s="28">
        <f t="shared" si="3"/>
        <v>5696.2020000000011</v>
      </c>
      <c r="L23" s="28" t="e">
        <f t="shared" si="4"/>
        <v>#REF!</v>
      </c>
      <c r="M23" s="28" t="e">
        <f t="shared" si="5"/>
        <v>#REF!</v>
      </c>
      <c r="N23" s="29" t="e">
        <f t="shared" si="6"/>
        <v>#REF!</v>
      </c>
      <c r="O23" s="29" t="str">
        <f t="shared" si="7"/>
        <v>No</v>
      </c>
      <c r="P23" s="29" t="e">
        <f t="shared" si="8"/>
        <v>#REF!</v>
      </c>
    </row>
    <row r="24" spans="1:16" ht="15.75" customHeight="1">
      <c r="A24" s="17">
        <v>2019</v>
      </c>
      <c r="B24" s="18">
        <f>'Kenai River Sockeye Data'!D26/1000</f>
        <v>2085.4110000000001</v>
      </c>
      <c r="C24" s="18" t="e">
        <f>'Kenai River Sockeye Data'!#REF!/1000</f>
        <v>#REF!</v>
      </c>
      <c r="D24" s="19">
        <f>'Kenai River Sockeye Data'!C26/1000</f>
        <v>1457.0309999999999</v>
      </c>
      <c r="E24" s="20">
        <f>'Kenai River Sockeye Data'!B26/1000</f>
        <v>3542.442</v>
      </c>
      <c r="F24" s="21">
        <v>700</v>
      </c>
      <c r="G24" s="22" t="e">
        <f t="shared" si="0"/>
        <v>#REF!</v>
      </c>
      <c r="H24" s="25" t="e">
        <f t="shared" si="1"/>
        <v>#REF!</v>
      </c>
      <c r="I24" s="26" t="e">
        <f>SUM(G20:G24)/SUM('Table 3-5'!E20:E24)</f>
        <v>#REF!</v>
      </c>
      <c r="J24" s="27">
        <f t="shared" si="2"/>
        <v>1750</v>
      </c>
      <c r="K24" s="28">
        <f t="shared" si="3"/>
        <v>5934.8910000000005</v>
      </c>
      <c r="L24" s="28" t="e">
        <f t="shared" si="4"/>
        <v>#REF!</v>
      </c>
      <c r="M24" s="28" t="e">
        <f t="shared" si="5"/>
        <v>#REF!</v>
      </c>
      <c r="N24" s="29" t="e">
        <f t="shared" si="6"/>
        <v>#REF!</v>
      </c>
      <c r="O24" s="29" t="str">
        <f t="shared" si="7"/>
        <v>No</v>
      </c>
      <c r="P24" s="29" t="e">
        <f t="shared" si="8"/>
        <v>#REF!</v>
      </c>
    </row>
    <row r="25" spans="1:16" ht="15.75" customHeight="1">
      <c r="A25" s="17">
        <v>2020</v>
      </c>
      <c r="B25" s="18">
        <f>'Kenai River Sockeye Data'!D27/1000</f>
        <v>888.07799999999997</v>
      </c>
      <c r="C25" s="18" t="e">
        <f>'Kenai River Sockeye Data'!#REF!/1000</f>
        <v>#REF!</v>
      </c>
      <c r="D25" s="19">
        <f>'Kenai River Sockeye Data'!C27/1000</f>
        <v>1505.94</v>
      </c>
      <c r="E25" s="20">
        <f>'Kenai River Sockeye Data'!B27/1000</f>
        <v>2394.018</v>
      </c>
      <c r="F25" s="21">
        <v>750</v>
      </c>
      <c r="G25" s="22" t="e">
        <f t="shared" si="0"/>
        <v>#REF!</v>
      </c>
      <c r="H25" s="25" t="e">
        <f t="shared" si="1"/>
        <v>#REF!</v>
      </c>
      <c r="I25" s="26" t="e">
        <f>SUM(G21:G25)/SUM('Table 3-5'!E21:E25)</f>
        <v>#REF!</v>
      </c>
      <c r="J25" s="27">
        <f t="shared" si="2"/>
        <v>1775</v>
      </c>
      <c r="K25" s="28">
        <f t="shared" si="3"/>
        <v>6040.7839999999997</v>
      </c>
      <c r="L25" s="28" t="e">
        <f t="shared" si="4"/>
        <v>#REF!</v>
      </c>
      <c r="M25" s="28" t="e">
        <f t="shared" si="5"/>
        <v>#REF!</v>
      </c>
      <c r="N25" s="29" t="e">
        <f t="shared" si="6"/>
        <v>#REF!</v>
      </c>
      <c r="O25" s="29" t="str">
        <f t="shared" si="7"/>
        <v>No</v>
      </c>
      <c r="P25" s="29" t="e">
        <f t="shared" si="8"/>
        <v>#REF!</v>
      </c>
    </row>
    <row r="26" spans="1:16" ht="15.75" customHeight="1">
      <c r="A26" s="17">
        <v>2021</v>
      </c>
      <c r="B26" s="18">
        <f>'Kenai River Sockeye Data'!D28/1000</f>
        <v>1750.5160000000001</v>
      </c>
      <c r="C26" s="18" t="e">
        <f>'Kenai River Sockeye Data'!#REF!/1000</f>
        <v>#REF!</v>
      </c>
      <c r="D26" s="19">
        <f>'Kenai River Sockeye Data'!C28/1000</f>
        <v>2241.8249999999998</v>
      </c>
      <c r="E26" s="20">
        <f>'Kenai River Sockeye Data'!B28/1000</f>
        <v>3992.3409999999999</v>
      </c>
      <c r="F26" s="21">
        <v>750</v>
      </c>
      <c r="G26" s="22" t="e">
        <f t="shared" si="0"/>
        <v>#REF!</v>
      </c>
      <c r="H26" s="25" t="e">
        <f t="shared" si="1"/>
        <v>#REF!</v>
      </c>
      <c r="I26" s="26" t="e">
        <f>SUM(G22:G26)/SUM('Table 3-5'!E22:E26)</f>
        <v>#REF!</v>
      </c>
      <c r="J26" s="27">
        <f t="shared" si="2"/>
        <v>1800</v>
      </c>
      <c r="K26" s="28">
        <f t="shared" si="3"/>
        <v>7162.6210000000001</v>
      </c>
      <c r="L26" s="28" t="e">
        <f t="shared" si="4"/>
        <v>#REF!</v>
      </c>
      <c r="M26" s="28" t="e">
        <f t="shared" si="5"/>
        <v>#REF!</v>
      </c>
      <c r="N26" s="29" t="e">
        <f t="shared" si="6"/>
        <v>#REF!</v>
      </c>
      <c r="O26" s="29" t="str">
        <f t="shared" si="7"/>
        <v>No</v>
      </c>
      <c r="P26" s="29" t="e">
        <f t="shared" si="8"/>
        <v>#REF!</v>
      </c>
    </row>
    <row r="27" spans="1:16" ht="15.75" customHeight="1">
      <c r="A27" s="17">
        <v>2022</v>
      </c>
      <c r="B27" s="18"/>
      <c r="C27" s="18"/>
      <c r="D27" s="19"/>
      <c r="E27" s="20"/>
      <c r="F27" s="30">
        <v>750</v>
      </c>
      <c r="G27" s="22"/>
      <c r="H27" s="25"/>
      <c r="I27" s="26"/>
      <c r="J27" s="27"/>
      <c r="K27" s="28"/>
      <c r="L27" s="28"/>
      <c r="M27" s="28"/>
      <c r="N27" s="29"/>
      <c r="O27" s="29"/>
      <c r="P27" s="29"/>
    </row>
    <row r="28" spans="1:16" ht="15.75" customHeight="1">
      <c r="A28" s="17">
        <v>2023</v>
      </c>
      <c r="B28" s="18"/>
      <c r="C28" s="18"/>
      <c r="D28" s="19"/>
      <c r="E28" s="20"/>
      <c r="F28" s="30">
        <v>750</v>
      </c>
      <c r="G28" s="22"/>
      <c r="H28" s="25"/>
      <c r="I28" s="26"/>
      <c r="J28" s="27"/>
      <c r="K28" s="28"/>
      <c r="L28" s="28"/>
      <c r="M28" s="28"/>
      <c r="N28" s="29"/>
      <c r="O28" s="29"/>
      <c r="P28" s="29"/>
    </row>
    <row r="29" spans="1:16" ht="15.75" customHeight="1">
      <c r="B29" s="20"/>
      <c r="C29" s="31"/>
      <c r="D29" s="31"/>
      <c r="E29" s="31"/>
      <c r="G29" s="7"/>
      <c r="H29" s="7"/>
      <c r="I29" s="7"/>
      <c r="J29" s="7"/>
      <c r="K29" s="7"/>
      <c r="L29" s="7"/>
      <c r="M29" s="7"/>
      <c r="N29" s="7"/>
      <c r="O29" s="7"/>
      <c r="P29" s="7"/>
    </row>
    <row r="30" spans="1:16" ht="15.75" customHeight="1">
      <c r="A30" s="32" t="s">
        <v>27</v>
      </c>
      <c r="B30" s="21"/>
    </row>
    <row r="31" spans="1:16" ht="15.75" customHeight="1">
      <c r="A31" s="32" t="s">
        <v>28</v>
      </c>
    </row>
    <row r="32" spans="1:16" ht="15.75" customHeight="1">
      <c r="A32" s="32" t="s">
        <v>29</v>
      </c>
    </row>
    <row r="33" spans="1:24" ht="15.75" customHeight="1">
      <c r="A33" s="33" t="s">
        <v>30</v>
      </c>
    </row>
    <row r="34" spans="1:24" ht="15.75" customHeight="1">
      <c r="A34" s="33" t="s">
        <v>31</v>
      </c>
    </row>
    <row r="35" spans="1:24" ht="15.75" customHeight="1"/>
    <row r="36" spans="1:24" ht="15.75" customHeight="1">
      <c r="A36" s="34" t="s">
        <v>32</v>
      </c>
      <c r="B36" s="34"/>
    </row>
    <row r="37" spans="1:24" ht="15.75" customHeight="1">
      <c r="A37" s="35"/>
      <c r="B37" s="35"/>
      <c r="Q37" s="34" t="s">
        <v>33</v>
      </c>
      <c r="R37" s="34"/>
      <c r="S37" s="34"/>
      <c r="T37" s="34"/>
      <c r="U37" s="34"/>
      <c r="V37" s="34"/>
      <c r="W37" s="34"/>
      <c r="X37" s="34"/>
    </row>
    <row r="38" spans="1:24" ht="43.5" customHeight="1">
      <c r="A38" s="34" t="s">
        <v>0</v>
      </c>
      <c r="B38" s="36" t="s">
        <v>34</v>
      </c>
      <c r="C38" s="34"/>
      <c r="D38" s="36" t="s">
        <v>35</v>
      </c>
      <c r="E38" s="34"/>
      <c r="F38" s="36" t="s">
        <v>36</v>
      </c>
      <c r="G38" s="36" t="s">
        <v>37</v>
      </c>
      <c r="H38" s="34"/>
      <c r="I38" s="36" t="s">
        <v>38</v>
      </c>
      <c r="J38" s="34"/>
      <c r="K38" s="34" t="s">
        <v>39</v>
      </c>
      <c r="L38" s="34"/>
      <c r="M38" s="36" t="s">
        <v>40</v>
      </c>
      <c r="N38" s="34"/>
      <c r="O38" s="34" t="s">
        <v>41</v>
      </c>
      <c r="Q38" s="37" t="s">
        <v>42</v>
      </c>
      <c r="R38" s="37" t="s">
        <v>43</v>
      </c>
    </row>
    <row r="39" spans="1:24" ht="15.75" customHeight="1">
      <c r="A39" s="38">
        <v>2016</v>
      </c>
      <c r="B39" s="39">
        <v>4731</v>
      </c>
      <c r="D39" s="38" t="e">
        <f>ROUND(B39*'Kenai River Sockeye Data'!#REF!,0)</f>
        <v>#REF!</v>
      </c>
      <c r="F39" s="39">
        <f t="shared" ref="F39:F44" si="9">F21</f>
        <v>700</v>
      </c>
      <c r="G39" s="39">
        <f t="shared" ref="G39:G44" si="10">B39-F39</f>
        <v>4031</v>
      </c>
      <c r="I39" s="40" t="e">
        <f t="shared" ref="I39:I44" si="11">(SUM(G17:G20)+G39)/(SUM(E17:E20)+B39)</f>
        <v>#REF!</v>
      </c>
      <c r="K39" s="40" t="e">
        <f t="shared" ref="K39:K44" si="12">I21</f>
        <v>#REF!</v>
      </c>
      <c r="M39" s="39" t="e">
        <f t="shared" ref="M39:M44" si="13">SUM(G17:G20)+G39</f>
        <v>#REF!</v>
      </c>
      <c r="N39" s="39"/>
      <c r="O39" s="39" t="e">
        <f t="shared" ref="O39:O44" si="14">L21</f>
        <v>#REF!</v>
      </c>
      <c r="Q39" s="39" t="e">
        <f t="shared" ref="Q39:Q44" si="15">B39-D39-F39</f>
        <v>#REF!</v>
      </c>
      <c r="R39" s="39" t="e">
        <f t="shared" ref="R39:R44" si="16">SUM(G17:G20)+Q39</f>
        <v>#REF!</v>
      </c>
    </row>
    <row r="40" spans="1:24" ht="15.75" customHeight="1">
      <c r="A40" s="38">
        <v>2017</v>
      </c>
      <c r="B40" s="39">
        <v>2164</v>
      </c>
      <c r="D40" s="38" t="e">
        <f>ROUND(B40*'Kenai River Sockeye Data'!#REF!,0)</f>
        <v>#REF!</v>
      </c>
      <c r="F40" s="39">
        <f t="shared" si="9"/>
        <v>700</v>
      </c>
      <c r="G40" s="39">
        <f t="shared" si="10"/>
        <v>1464</v>
      </c>
      <c r="I40" s="40" t="e">
        <f t="shared" si="11"/>
        <v>#REF!</v>
      </c>
      <c r="K40" s="40" t="e">
        <f t="shared" si="12"/>
        <v>#REF!</v>
      </c>
      <c r="M40" s="39" t="e">
        <f t="shared" si="13"/>
        <v>#REF!</v>
      </c>
      <c r="O40" s="39" t="e">
        <f t="shared" si="14"/>
        <v>#REF!</v>
      </c>
      <c r="Q40" s="39" t="e">
        <f t="shared" si="15"/>
        <v>#REF!</v>
      </c>
      <c r="R40" s="39" t="e">
        <f t="shared" si="16"/>
        <v>#REF!</v>
      </c>
    </row>
    <row r="41" spans="1:24" ht="15.75" customHeight="1">
      <c r="A41" s="38">
        <v>2018</v>
      </c>
      <c r="B41" s="39">
        <v>2485</v>
      </c>
      <c r="D41" s="38" t="e">
        <f>ROUND(B41*'Kenai River Sockeye Data'!#REF!,0)</f>
        <v>#REF!</v>
      </c>
      <c r="F41" s="39">
        <f t="shared" si="9"/>
        <v>700</v>
      </c>
      <c r="G41" s="39">
        <f t="shared" si="10"/>
        <v>1785</v>
      </c>
      <c r="I41" s="40" t="e">
        <f t="shared" si="11"/>
        <v>#REF!</v>
      </c>
      <c r="K41" s="40" t="e">
        <f t="shared" si="12"/>
        <v>#REF!</v>
      </c>
      <c r="M41" s="39" t="e">
        <f t="shared" si="13"/>
        <v>#REF!</v>
      </c>
      <c r="O41" s="39" t="e">
        <f t="shared" si="14"/>
        <v>#REF!</v>
      </c>
      <c r="Q41" s="39" t="e">
        <f t="shared" si="15"/>
        <v>#REF!</v>
      </c>
      <c r="R41" s="39" t="e">
        <f t="shared" si="16"/>
        <v>#REF!</v>
      </c>
    </row>
    <row r="42" spans="1:24" ht="15.75" customHeight="1">
      <c r="A42" s="38">
        <v>2019</v>
      </c>
      <c r="B42" s="39">
        <v>3814</v>
      </c>
      <c r="D42" s="38" t="e">
        <f>ROUND(B42*'Kenai River Sockeye Data'!#REF!,0)</f>
        <v>#REF!</v>
      </c>
      <c r="F42" s="39">
        <f t="shared" si="9"/>
        <v>700</v>
      </c>
      <c r="G42" s="39">
        <f t="shared" si="10"/>
        <v>3114</v>
      </c>
      <c r="I42" s="40" t="e">
        <f t="shared" si="11"/>
        <v>#REF!</v>
      </c>
      <c r="K42" s="40" t="e">
        <f t="shared" si="12"/>
        <v>#REF!</v>
      </c>
      <c r="M42" s="39" t="e">
        <f t="shared" si="13"/>
        <v>#REF!</v>
      </c>
      <c r="O42" s="39" t="e">
        <f t="shared" si="14"/>
        <v>#REF!</v>
      </c>
      <c r="Q42" s="39" t="e">
        <f t="shared" si="15"/>
        <v>#REF!</v>
      </c>
      <c r="R42" s="39" t="e">
        <f t="shared" si="16"/>
        <v>#REF!</v>
      </c>
    </row>
    <row r="43" spans="1:24" ht="15.75" customHeight="1">
      <c r="A43" s="38">
        <v>2020</v>
      </c>
      <c r="B43" s="39">
        <v>2231</v>
      </c>
      <c r="D43" s="38" t="e">
        <f>ROUND(B43*'Kenai River Sockeye Data'!#REF!,0)</f>
        <v>#REF!</v>
      </c>
      <c r="F43" s="39">
        <f t="shared" si="9"/>
        <v>750</v>
      </c>
      <c r="G43" s="39">
        <f t="shared" si="10"/>
        <v>1481</v>
      </c>
      <c r="I43" s="40" t="e">
        <f t="shared" si="11"/>
        <v>#REF!</v>
      </c>
      <c r="K43" s="40" t="e">
        <f t="shared" si="12"/>
        <v>#REF!</v>
      </c>
      <c r="M43" s="39" t="e">
        <f t="shared" si="13"/>
        <v>#REF!</v>
      </c>
      <c r="O43" s="39" t="e">
        <f t="shared" si="14"/>
        <v>#REF!</v>
      </c>
      <c r="Q43" s="39" t="e">
        <f t="shared" si="15"/>
        <v>#REF!</v>
      </c>
      <c r="R43" s="39" t="e">
        <f t="shared" si="16"/>
        <v>#REF!</v>
      </c>
    </row>
    <row r="44" spans="1:24" ht="15.75" customHeight="1">
      <c r="A44" s="38">
        <v>2021</v>
      </c>
      <c r="B44" s="39">
        <v>2325</v>
      </c>
      <c r="D44" s="38" t="e">
        <f>ROUND(B44*'Kenai River Sockeye Data'!#REF!,0)</f>
        <v>#REF!</v>
      </c>
      <c r="F44" s="39">
        <f t="shared" si="9"/>
        <v>750</v>
      </c>
      <c r="G44" s="39">
        <f t="shared" si="10"/>
        <v>1575</v>
      </c>
      <c r="I44" s="40" t="e">
        <f t="shared" si="11"/>
        <v>#REF!</v>
      </c>
      <c r="K44" s="40" t="e">
        <f t="shared" si="12"/>
        <v>#REF!</v>
      </c>
      <c r="M44" s="39" t="e">
        <f t="shared" si="13"/>
        <v>#REF!</v>
      </c>
      <c r="O44" s="39" t="e">
        <f t="shared" si="14"/>
        <v>#REF!</v>
      </c>
      <c r="Q44" s="39" t="e">
        <f t="shared" si="15"/>
        <v>#REF!</v>
      </c>
      <c r="R44" s="39" t="e">
        <f t="shared" si="16"/>
        <v>#REF!</v>
      </c>
    </row>
    <row r="45" spans="1:24" ht="15.75" customHeight="1"/>
    <row r="46" spans="1:24" ht="15.75" customHeight="1"/>
    <row r="47" spans="1:24" ht="15.75" customHeight="1">
      <c r="A47" s="41" t="s">
        <v>44</v>
      </c>
    </row>
    <row r="48" spans="1:24" ht="15.75" customHeight="1">
      <c r="A48" s="38" t="s">
        <v>45</v>
      </c>
    </row>
    <row r="49" spans="1:1" ht="15.75" customHeight="1">
      <c r="A49" s="38" t="s">
        <v>46</v>
      </c>
    </row>
    <row r="50" spans="1:1" ht="15.75" customHeight="1"/>
    <row r="51" spans="1:1" ht="15.75" customHeight="1"/>
    <row r="52" spans="1:1" ht="15.75" customHeight="1"/>
    <row r="53" spans="1:1" ht="15.75" customHeight="1"/>
    <row r="54" spans="1:1" ht="15.75" customHeight="1"/>
    <row r="55" spans="1:1" ht="15.75" customHeight="1"/>
    <row r="56" spans="1:1" ht="15.75" customHeight="1"/>
    <row r="57" spans="1:1" ht="15.75" customHeight="1"/>
    <row r="58" spans="1:1" ht="15.75" customHeight="1"/>
    <row r="59" spans="1:1" ht="15.75" customHeight="1"/>
    <row r="60" spans="1:1" ht="15.75" customHeight="1"/>
    <row r="61" spans="1:1" ht="15.75" customHeight="1"/>
    <row r="62" spans="1:1" ht="15.75" customHeight="1"/>
    <row r="63" spans="1:1" ht="15.75" customHeight="1"/>
    <row r="64" spans="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A1:P1"/>
    <mergeCell ref="G2:I2"/>
    <mergeCell ref="L2:M2"/>
  </mergeCells>
  <conditionalFormatting sqref="D4:D28">
    <cfRule type="cellIs" dxfId="1" priority="1" operator="lessThan">
      <formula>$F$4</formula>
    </cfRule>
  </conditionalFormatting>
  <conditionalFormatting sqref="N8:P28">
    <cfRule type="cellIs" dxfId="0" priority="2" operator="equal">
      <formula>"Yes"</formula>
    </cfRule>
  </conditionalFormatting>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99"/>
  <sheetViews>
    <sheetView tabSelected="1" workbookViewId="0">
      <pane ySplit="5" topLeftCell="A24" activePane="bottomLeft" state="frozen"/>
      <selection pane="bottomLeft" activeCell="I30" sqref="I30"/>
    </sheetView>
  </sheetViews>
  <sheetFormatPr defaultColWidth="14.44140625" defaultRowHeight="15" customHeight="1"/>
  <cols>
    <col min="1" max="1" width="8.6640625" customWidth="1"/>
    <col min="2" max="2" width="9.33203125" customWidth="1"/>
    <col min="3" max="3" width="11.6640625" customWidth="1"/>
    <col min="4" max="5" width="13.44140625" customWidth="1"/>
    <col min="6" max="6" width="19" customWidth="1"/>
    <col min="7" max="7" width="11" customWidth="1"/>
    <col min="8" max="19" width="8.6640625" customWidth="1"/>
  </cols>
  <sheetData>
    <row r="1" spans="1:11" ht="14.4">
      <c r="A1" s="42" t="s">
        <v>47</v>
      </c>
    </row>
    <row r="2" spans="1:11" ht="14.4">
      <c r="A2" s="42"/>
    </row>
    <row r="3" spans="1:11" ht="14.4">
      <c r="A3" s="42"/>
      <c r="J3" s="39"/>
    </row>
    <row r="4" spans="1:11" ht="14.4">
      <c r="A4" s="35"/>
      <c r="B4" s="35"/>
      <c r="C4" s="35"/>
      <c r="D4" s="35"/>
      <c r="F4" s="43" t="s">
        <v>48</v>
      </c>
      <c r="G4" s="43" t="s">
        <v>49</v>
      </c>
      <c r="J4" s="39"/>
    </row>
    <row r="5" spans="1:11" ht="14.4">
      <c r="A5" s="44" t="s">
        <v>0</v>
      </c>
      <c r="B5" s="44" t="s">
        <v>50</v>
      </c>
      <c r="C5" s="44" t="s">
        <v>51</v>
      </c>
      <c r="D5" s="45" t="s">
        <v>52</v>
      </c>
      <c r="F5" s="46" t="s">
        <v>53</v>
      </c>
      <c r="G5" s="69" t="s">
        <v>62</v>
      </c>
      <c r="H5" s="47"/>
      <c r="J5" s="39"/>
    </row>
    <row r="6" spans="1:11" ht="14.4">
      <c r="A6" s="38">
        <v>1999</v>
      </c>
      <c r="B6" s="39">
        <v>2984568</v>
      </c>
      <c r="C6" s="39">
        <v>949276</v>
      </c>
      <c r="D6" s="48">
        <f t="shared" ref="D6:D29" si="0">B6-C6</f>
        <v>2035292</v>
      </c>
      <c r="F6" s="39">
        <v>1413995</v>
      </c>
      <c r="G6" s="40">
        <v>0.56040000000000001</v>
      </c>
      <c r="H6" s="7"/>
      <c r="J6" s="39"/>
    </row>
    <row r="7" spans="1:11" ht="14.4">
      <c r="A7" s="38">
        <v>2000</v>
      </c>
      <c r="B7" s="39">
        <v>1814779</v>
      </c>
      <c r="C7" s="39">
        <v>696899</v>
      </c>
      <c r="D7" s="48">
        <f t="shared" si="0"/>
        <v>1117880</v>
      </c>
      <c r="F7" s="39">
        <v>656427</v>
      </c>
      <c r="G7" s="40">
        <v>0.50329999999999997</v>
      </c>
      <c r="H7" s="7"/>
      <c r="J7" s="39"/>
    </row>
    <row r="8" spans="1:11" ht="14.4">
      <c r="A8" s="38">
        <v>2001</v>
      </c>
      <c r="B8" s="39">
        <v>2189670</v>
      </c>
      <c r="C8" s="39">
        <v>738229</v>
      </c>
      <c r="D8" s="48">
        <f t="shared" si="0"/>
        <v>1451441</v>
      </c>
      <c r="F8" s="39">
        <v>846275</v>
      </c>
      <c r="G8" s="40">
        <v>0.53820000000000001</v>
      </c>
      <c r="H8" s="7"/>
      <c r="J8" s="39"/>
    </row>
    <row r="9" spans="1:11" ht="14.4">
      <c r="A9" s="38">
        <v>2002</v>
      </c>
      <c r="B9" s="39">
        <v>3466762</v>
      </c>
      <c r="C9" s="39">
        <v>1126616</v>
      </c>
      <c r="D9" s="48">
        <f t="shared" si="0"/>
        <v>2340146</v>
      </c>
      <c r="F9" s="39">
        <v>1367251</v>
      </c>
      <c r="G9" s="40">
        <v>0.62080000000000002</v>
      </c>
      <c r="H9" s="7"/>
      <c r="J9" s="39"/>
    </row>
    <row r="10" spans="1:11" ht="14.4">
      <c r="A10" s="38">
        <v>2003</v>
      </c>
      <c r="B10" s="39">
        <v>4439571</v>
      </c>
      <c r="C10" s="39">
        <v>1402292</v>
      </c>
      <c r="D10" s="48">
        <f t="shared" si="0"/>
        <v>3037279</v>
      </c>
      <c r="F10" s="39">
        <v>1593638</v>
      </c>
      <c r="G10" s="40">
        <v>0.5806</v>
      </c>
      <c r="H10" s="7"/>
      <c r="J10" s="39"/>
      <c r="K10" s="49"/>
    </row>
    <row r="11" spans="1:11" ht="14.4">
      <c r="A11" s="38">
        <v>2004</v>
      </c>
      <c r="B11" s="39">
        <v>5705141</v>
      </c>
      <c r="C11" s="39">
        <v>1690547</v>
      </c>
      <c r="D11" s="48">
        <f t="shared" si="0"/>
        <v>4014594</v>
      </c>
      <c r="F11" s="39">
        <v>2529642</v>
      </c>
      <c r="G11" s="40">
        <v>0.65459999999999996</v>
      </c>
      <c r="H11" s="7"/>
      <c r="J11" s="39"/>
      <c r="K11" s="49"/>
    </row>
    <row r="12" spans="1:11" ht="14.4">
      <c r="A12" s="38">
        <v>2005</v>
      </c>
      <c r="B12" s="39">
        <v>6109173</v>
      </c>
      <c r="C12" s="39">
        <v>1654003</v>
      </c>
      <c r="D12" s="48">
        <f t="shared" si="0"/>
        <v>4455170</v>
      </c>
      <c r="F12" s="39">
        <v>2520327</v>
      </c>
      <c r="G12" s="40">
        <v>0.86599999999999999</v>
      </c>
      <c r="H12" s="7"/>
      <c r="J12" s="39"/>
      <c r="K12" s="49"/>
    </row>
    <row r="13" spans="1:11" ht="14.4">
      <c r="A13" s="38">
        <v>2006</v>
      </c>
      <c r="B13" s="39">
        <v>2848597</v>
      </c>
      <c r="C13" s="39">
        <v>1892090</v>
      </c>
      <c r="D13" s="48">
        <f t="shared" si="0"/>
        <v>956507</v>
      </c>
      <c r="F13" s="39">
        <v>784771</v>
      </c>
      <c r="G13" s="40">
        <v>0.51700000000000002</v>
      </c>
      <c r="H13" s="7"/>
      <c r="J13" s="39"/>
      <c r="K13" s="49"/>
    </row>
    <row r="14" spans="1:11" ht="14.4">
      <c r="A14" s="38">
        <v>2007</v>
      </c>
      <c r="B14" s="39">
        <v>3601777</v>
      </c>
      <c r="C14" s="39">
        <v>964243</v>
      </c>
      <c r="D14" s="48">
        <f t="shared" si="0"/>
        <v>2637534</v>
      </c>
      <c r="F14" s="39">
        <v>1823481</v>
      </c>
      <c r="G14" s="40">
        <v>0.64700000000000002</v>
      </c>
      <c r="H14" s="7"/>
      <c r="J14" s="39"/>
      <c r="K14" s="49"/>
    </row>
    <row r="15" spans="1:11" ht="14.4">
      <c r="A15" s="38">
        <v>2008</v>
      </c>
      <c r="B15" s="39">
        <v>2082431</v>
      </c>
      <c r="C15" s="39">
        <v>708805</v>
      </c>
      <c r="D15" s="48">
        <f t="shared" si="0"/>
        <v>1373626</v>
      </c>
      <c r="F15" s="39">
        <v>983303</v>
      </c>
      <c r="G15" s="40">
        <v>0.47199999999999998</v>
      </c>
      <c r="H15" s="7"/>
      <c r="J15" s="39"/>
      <c r="K15" s="49"/>
    </row>
    <row r="16" spans="1:11" ht="14.4">
      <c r="A16" s="38">
        <v>2009</v>
      </c>
      <c r="B16" s="39">
        <v>2430414</v>
      </c>
      <c r="C16" s="39">
        <v>848117</v>
      </c>
      <c r="D16" s="48">
        <f t="shared" si="0"/>
        <v>1582297</v>
      </c>
      <c r="F16" s="39">
        <v>968368</v>
      </c>
      <c r="G16" s="40">
        <v>0.59499999999999997</v>
      </c>
      <c r="H16" s="7"/>
      <c r="J16" s="39"/>
      <c r="K16" s="49"/>
    </row>
    <row r="17" spans="1:11" ht="14.4">
      <c r="A17" s="38">
        <v>2010</v>
      </c>
      <c r="B17" s="39">
        <v>3596458</v>
      </c>
      <c r="C17" s="39">
        <v>1038302</v>
      </c>
      <c r="D17" s="48">
        <f t="shared" si="0"/>
        <v>2558156</v>
      </c>
      <c r="F17" s="39">
        <v>1587657</v>
      </c>
      <c r="G17" s="40">
        <v>0.71</v>
      </c>
      <c r="H17" s="7"/>
      <c r="J17" s="39"/>
      <c r="K17" s="49"/>
    </row>
    <row r="18" spans="1:11" ht="15.75" customHeight="1">
      <c r="A18" s="38">
        <v>2011</v>
      </c>
      <c r="B18" s="39">
        <v>6263091</v>
      </c>
      <c r="C18" s="39">
        <v>1280733</v>
      </c>
      <c r="D18" s="48">
        <f t="shared" si="0"/>
        <v>4982358</v>
      </c>
      <c r="F18" s="39">
        <v>3201035</v>
      </c>
      <c r="G18" s="40">
        <v>0.77600000000000002</v>
      </c>
      <c r="H18" s="7"/>
      <c r="J18" s="39"/>
      <c r="K18" s="49"/>
    </row>
    <row r="19" spans="1:11" ht="15.75" customHeight="1">
      <c r="A19" s="38">
        <v>2012</v>
      </c>
      <c r="B19" s="39">
        <v>4769681</v>
      </c>
      <c r="C19" s="39">
        <v>1212921</v>
      </c>
      <c r="D19" s="48">
        <f t="shared" si="0"/>
        <v>3556760</v>
      </c>
      <c r="F19" s="39">
        <v>2924144</v>
      </c>
      <c r="G19" s="40">
        <v>0.84</v>
      </c>
      <c r="H19" s="7"/>
      <c r="J19" s="39"/>
      <c r="K19" s="49"/>
    </row>
    <row r="20" spans="1:11" ht="15.75" customHeight="1">
      <c r="A20" s="38">
        <v>2013</v>
      </c>
      <c r="B20" s="39">
        <v>3628121</v>
      </c>
      <c r="C20" s="39">
        <v>980208</v>
      </c>
      <c r="D20" s="48">
        <f t="shared" si="0"/>
        <v>2647913</v>
      </c>
      <c r="F20" s="39">
        <v>1662561</v>
      </c>
      <c r="G20" s="40">
        <v>0.77800000000000002</v>
      </c>
      <c r="H20" s="7"/>
      <c r="J20" s="39"/>
      <c r="K20" s="49"/>
    </row>
    <row r="21" spans="1:11" ht="15.75" customHeight="1">
      <c r="A21" s="38">
        <v>2014</v>
      </c>
      <c r="B21" s="39">
        <v>3404034</v>
      </c>
      <c r="C21" s="39">
        <v>1218342</v>
      </c>
      <c r="D21" s="48">
        <f t="shared" si="0"/>
        <v>2185692</v>
      </c>
      <c r="F21" s="39">
        <v>1501678</v>
      </c>
      <c r="G21" s="40">
        <v>0.70499999999999996</v>
      </c>
      <c r="H21" s="7"/>
      <c r="J21" s="39"/>
      <c r="K21" s="49"/>
    </row>
    <row r="22" spans="1:11" ht="15.75" customHeight="1">
      <c r="A22" s="38">
        <v>2015</v>
      </c>
      <c r="B22" s="39">
        <v>3819016</v>
      </c>
      <c r="C22" s="39">
        <v>1400047</v>
      </c>
      <c r="D22" s="48">
        <f t="shared" si="0"/>
        <v>2418969</v>
      </c>
      <c r="F22" s="39">
        <v>1012684</v>
      </c>
      <c r="G22" s="40">
        <v>0.73</v>
      </c>
      <c r="H22" s="7"/>
      <c r="J22" s="39"/>
      <c r="K22" s="49"/>
    </row>
    <row r="23" spans="1:11" ht="15.75" customHeight="1">
      <c r="A23" s="38">
        <v>2016</v>
      </c>
      <c r="B23" s="39">
        <v>3711842</v>
      </c>
      <c r="C23" s="39">
        <v>1119988</v>
      </c>
      <c r="D23" s="48">
        <f t="shared" si="0"/>
        <v>2591854</v>
      </c>
      <c r="F23" s="39">
        <v>1266746</v>
      </c>
      <c r="G23" s="40">
        <v>0.88900000000000001</v>
      </c>
      <c r="H23" s="7"/>
      <c r="J23" s="39"/>
      <c r="K23" s="49"/>
    </row>
    <row r="24" spans="1:11" ht="15" customHeight="1">
      <c r="A24" s="38">
        <v>2017</v>
      </c>
      <c r="B24" s="39">
        <v>2595720</v>
      </c>
      <c r="C24" s="39">
        <v>1071064</v>
      </c>
      <c r="D24" s="48">
        <f t="shared" si="0"/>
        <v>1524656</v>
      </c>
      <c r="F24" s="39">
        <v>880279</v>
      </c>
      <c r="G24" s="40">
        <v>0.54100000000000004</v>
      </c>
      <c r="H24" s="7"/>
      <c r="J24" s="39"/>
      <c r="K24" s="49"/>
    </row>
    <row r="25" spans="1:11" ht="15" customHeight="1">
      <c r="A25" s="38">
        <v>2018</v>
      </c>
      <c r="B25" s="39">
        <v>1566210</v>
      </c>
      <c r="C25" s="39">
        <v>886761</v>
      </c>
      <c r="D25" s="48">
        <f t="shared" si="0"/>
        <v>679449</v>
      </c>
      <c r="F25" s="39">
        <v>400269</v>
      </c>
      <c r="G25" s="40">
        <v>0.47099999999999997</v>
      </c>
      <c r="H25" s="7"/>
      <c r="J25" s="39"/>
      <c r="K25" s="49"/>
    </row>
    <row r="26" spans="1:11" ht="15" customHeight="1">
      <c r="A26" s="41">
        <v>2019</v>
      </c>
      <c r="B26" s="39">
        <v>3542442</v>
      </c>
      <c r="C26" s="39">
        <v>1457031</v>
      </c>
      <c r="D26" s="48">
        <f t="shared" si="0"/>
        <v>2085411</v>
      </c>
      <c r="E26" s="41"/>
      <c r="F26" s="39">
        <v>749101</v>
      </c>
      <c r="G26" s="40">
        <v>0.753</v>
      </c>
      <c r="H26" s="7"/>
    </row>
    <row r="27" spans="1:11" ht="15" customHeight="1">
      <c r="A27" s="41">
        <v>2020</v>
      </c>
      <c r="B27" s="39">
        <v>2394018</v>
      </c>
      <c r="C27" s="39">
        <v>1505940</v>
      </c>
      <c r="D27" s="48">
        <f t="shared" si="0"/>
        <v>888078</v>
      </c>
      <c r="E27" s="41"/>
      <c r="F27" s="39">
        <v>283727</v>
      </c>
      <c r="G27" s="40">
        <v>0.72163720186778946</v>
      </c>
      <c r="H27" s="7"/>
    </row>
    <row r="28" spans="1:11" ht="15" customHeight="1">
      <c r="A28" s="41">
        <v>2021</v>
      </c>
      <c r="B28" s="39">
        <v>3992341</v>
      </c>
      <c r="C28" s="39">
        <v>2241825</v>
      </c>
      <c r="D28" s="48">
        <f t="shared" si="0"/>
        <v>1750516</v>
      </c>
      <c r="E28" s="41"/>
      <c r="F28" s="39">
        <v>851901</v>
      </c>
      <c r="G28" s="40">
        <v>0.77174449791498667</v>
      </c>
      <c r="H28" s="7"/>
    </row>
    <row r="29" spans="1:11" ht="15" customHeight="1">
      <c r="A29" s="38">
        <v>2022</v>
      </c>
      <c r="B29" s="50">
        <v>2682000</v>
      </c>
      <c r="C29" s="51">
        <v>1263180</v>
      </c>
      <c r="D29" s="48">
        <f t="shared" si="0"/>
        <v>1418820</v>
      </c>
      <c r="E29" s="35"/>
      <c r="F29" s="52">
        <v>893743</v>
      </c>
      <c r="G29" s="59"/>
    </row>
    <row r="30" spans="1:11" ht="15" customHeight="1">
      <c r="A30" s="41">
        <v>2023</v>
      </c>
      <c r="B30" s="53">
        <v>3882200</v>
      </c>
      <c r="C30" s="61"/>
      <c r="D30" s="54"/>
      <c r="E30" s="34"/>
      <c r="F30" s="55">
        <v>1366534</v>
      </c>
      <c r="G30" s="60"/>
      <c r="J30" s="56"/>
    </row>
    <row r="31" spans="1:11" ht="15.75" customHeight="1">
      <c r="A31" s="39"/>
      <c r="D31" s="57"/>
    </row>
    <row r="32" spans="1:11" ht="48" customHeight="1">
      <c r="A32" s="66" t="s">
        <v>54</v>
      </c>
      <c r="B32" s="67"/>
      <c r="C32" s="67"/>
      <c r="D32" s="67"/>
      <c r="F32" s="68" t="s">
        <v>55</v>
      </c>
      <c r="G32" s="67"/>
    </row>
    <row r="33" spans="1:7" ht="48.75" customHeight="1">
      <c r="A33" s="67"/>
      <c r="B33" s="67"/>
      <c r="C33" s="67"/>
      <c r="D33" s="67"/>
      <c r="F33" s="68" t="s">
        <v>56</v>
      </c>
      <c r="G33" s="67"/>
    </row>
    <row r="34" spans="1:7" ht="15.75" customHeight="1">
      <c r="A34" s="39"/>
    </row>
    <row r="35" spans="1:7" ht="15.75" customHeight="1">
      <c r="A35" s="58" t="s">
        <v>57</v>
      </c>
    </row>
    <row r="36" spans="1:7" ht="15.75" customHeight="1">
      <c r="A36" s="38" t="s">
        <v>58</v>
      </c>
    </row>
    <row r="37" spans="1:7" ht="15.75" customHeight="1">
      <c r="A37" s="38" t="s">
        <v>59</v>
      </c>
    </row>
    <row r="38" spans="1:7" ht="15.75" customHeight="1">
      <c r="A38" s="39" t="s">
        <v>60</v>
      </c>
    </row>
    <row r="39" spans="1:7" ht="15.75" customHeight="1">
      <c r="A39" s="39" t="s">
        <v>61</v>
      </c>
    </row>
    <row r="40" spans="1:7" ht="15.75" customHeight="1">
      <c r="A40" s="39"/>
    </row>
    <row r="41" spans="1:7" ht="15.75" customHeight="1">
      <c r="A41" s="39"/>
    </row>
    <row r="42" spans="1:7" ht="15.75" customHeight="1"/>
    <row r="43" spans="1:7" ht="15.75" customHeight="1">
      <c r="A43" s="39"/>
    </row>
    <row r="44" spans="1:7" ht="15.75" customHeight="1"/>
    <row r="45" spans="1:7" ht="15.75" customHeight="1">
      <c r="A45" s="39"/>
    </row>
    <row r="46" spans="1:7" ht="15.75" customHeight="1">
      <c r="A46" s="39"/>
    </row>
    <row r="47" spans="1:7" ht="15.75" customHeight="1"/>
    <row r="48" spans="1:7" ht="15.75" customHeight="1">
      <c r="A48" s="39"/>
    </row>
    <row r="49" spans="1:1" ht="15.75" customHeight="1">
      <c r="A49" s="39"/>
    </row>
    <row r="50" spans="1:1" ht="15.75" customHeight="1"/>
    <row r="51" spans="1:1" ht="15.75" customHeight="1">
      <c r="A51" s="39"/>
    </row>
    <row r="52" spans="1:1" ht="15.75" customHeight="1"/>
    <row r="53" spans="1:1" ht="15.75" customHeight="1">
      <c r="A53" s="39"/>
    </row>
    <row r="54" spans="1:1" ht="15.75" customHeight="1">
      <c r="A54" s="39"/>
    </row>
    <row r="55" spans="1:1" ht="15.75" customHeight="1"/>
    <row r="56" spans="1:1" ht="15.75" customHeight="1">
      <c r="A56" s="39"/>
    </row>
    <row r="57" spans="1:1" ht="15.75" customHeight="1">
      <c r="A57" s="39"/>
    </row>
    <row r="58" spans="1:1" ht="15.75" customHeight="1"/>
    <row r="59" spans="1:1" ht="15.75" customHeight="1">
      <c r="A59" s="39"/>
    </row>
    <row r="60" spans="1:1" ht="15.75" customHeight="1"/>
    <row r="61" spans="1:1" ht="15.75" customHeight="1">
      <c r="A61" s="39"/>
    </row>
    <row r="62" spans="1:1" ht="15.75" customHeight="1">
      <c r="A62" s="39"/>
    </row>
    <row r="63" spans="1:1" ht="15.75" customHeight="1"/>
    <row r="64" spans="1:1" ht="15.75" customHeight="1">
      <c r="A64" s="39"/>
    </row>
    <row r="65" spans="1:1" ht="15.75" customHeight="1">
      <c r="A65" s="39"/>
    </row>
    <row r="66" spans="1:1" ht="15.75" customHeight="1"/>
    <row r="67" spans="1:1" ht="15.75" customHeight="1">
      <c r="A67" s="39"/>
    </row>
    <row r="68" spans="1:1" ht="15.75" customHeight="1"/>
    <row r="69" spans="1:1" ht="15.75" customHeight="1">
      <c r="A69" s="39"/>
    </row>
    <row r="70" spans="1:1" ht="15.75" customHeight="1">
      <c r="A70" s="39"/>
    </row>
    <row r="71" spans="1:1" ht="15.75" customHeight="1"/>
    <row r="72" spans="1:1" ht="15.75" customHeight="1">
      <c r="A72" s="39"/>
    </row>
    <row r="73" spans="1:1" ht="15.75" customHeight="1">
      <c r="A73" s="39"/>
    </row>
    <row r="74" spans="1:1" ht="15.75" customHeight="1"/>
    <row r="75" spans="1:1" ht="15.75" customHeight="1">
      <c r="A75" s="39"/>
    </row>
    <row r="76" spans="1:1" ht="15.75" customHeight="1"/>
    <row r="77" spans="1:1" ht="15.75" customHeight="1">
      <c r="A77" s="39"/>
    </row>
    <row r="78" spans="1:1" ht="15.75" customHeight="1">
      <c r="A78" s="39"/>
    </row>
    <row r="79" spans="1:1" ht="15.75" customHeight="1"/>
    <row r="80" spans="1:1" ht="15.75" customHeight="1">
      <c r="A80" s="39"/>
    </row>
    <row r="81" spans="1:1" ht="15.75" customHeight="1">
      <c r="A81" s="39"/>
    </row>
    <row r="82" spans="1:1" ht="15.75" customHeight="1"/>
    <row r="83" spans="1:1" ht="15.75" customHeight="1">
      <c r="A83" s="39"/>
    </row>
    <row r="84" spans="1:1" ht="15.75" customHeight="1"/>
    <row r="85" spans="1:1" ht="15.75" customHeight="1">
      <c r="A85" s="39"/>
    </row>
    <row r="86" spans="1:1" ht="15.75" customHeight="1">
      <c r="A86" s="39"/>
    </row>
    <row r="87" spans="1:1" ht="15.75" customHeight="1"/>
    <row r="88" spans="1:1" ht="15.75" customHeight="1">
      <c r="A88" s="39"/>
    </row>
    <row r="89" spans="1:1" ht="15.75" customHeight="1">
      <c r="A89" s="39"/>
    </row>
    <row r="90" spans="1:1" ht="15.75" customHeight="1"/>
    <row r="91" spans="1:1" ht="15.75" customHeight="1">
      <c r="A91" s="39"/>
    </row>
    <row r="92" spans="1:1" ht="15.75" customHeight="1"/>
    <row r="93" spans="1:1" ht="15.75" customHeight="1">
      <c r="A93" s="39"/>
    </row>
    <row r="94" spans="1:1" ht="15.75" customHeight="1">
      <c r="A94" s="39"/>
    </row>
    <row r="95" spans="1:1" ht="15.75" customHeight="1"/>
    <row r="96" spans="1:1" ht="15.75" customHeight="1">
      <c r="A96" s="39"/>
    </row>
    <row r="97" spans="1:1" ht="15.75" customHeight="1">
      <c r="A97" s="39"/>
    </row>
    <row r="98" spans="1:1" ht="15.75" customHeight="1"/>
    <row r="99" spans="1:1" ht="15.75" customHeight="1">
      <c r="A99" s="39"/>
    </row>
    <row r="100" spans="1:1" ht="15.75" customHeight="1"/>
    <row r="101" spans="1:1" ht="15.75" customHeight="1">
      <c r="A101" s="39"/>
    </row>
    <row r="102" spans="1:1" ht="15.75" customHeight="1">
      <c r="A102" s="39"/>
    </row>
    <row r="103" spans="1:1" ht="15.75" customHeight="1"/>
    <row r="104" spans="1:1" ht="15.75" customHeight="1">
      <c r="A104" s="39"/>
    </row>
    <row r="105" spans="1:1" ht="15.75" customHeight="1">
      <c r="A105" s="39"/>
    </row>
    <row r="106" spans="1:1" ht="15.75" customHeight="1"/>
    <row r="107" spans="1:1" ht="15.75" customHeight="1">
      <c r="A107" s="39"/>
    </row>
    <row r="108" spans="1:1" ht="15.75" customHeight="1"/>
    <row r="109" spans="1:1" ht="15.75" customHeight="1">
      <c r="A109" s="39"/>
    </row>
    <row r="110" spans="1:1" ht="15.75" customHeight="1">
      <c r="A110" s="39"/>
    </row>
    <row r="111" spans="1:1" ht="15.75" customHeight="1"/>
    <row r="112" spans="1:1" ht="15.75" customHeight="1">
      <c r="A112" s="39"/>
    </row>
    <row r="113" spans="1:1" ht="15.75" customHeight="1">
      <c r="A113" s="39"/>
    </row>
    <row r="114" spans="1:1" ht="15.75" customHeight="1"/>
    <row r="115" spans="1:1" ht="15.75" customHeight="1">
      <c r="A115" s="39"/>
    </row>
    <row r="116" spans="1:1" ht="15.75" customHeight="1"/>
    <row r="117" spans="1:1" ht="15.75" customHeight="1">
      <c r="A117" s="39"/>
    </row>
    <row r="118" spans="1:1" ht="15.75" customHeight="1">
      <c r="A118" s="39"/>
    </row>
    <row r="119" spans="1:1" ht="15.75" customHeight="1"/>
    <row r="120" spans="1:1" ht="15.75" customHeight="1">
      <c r="A120" s="39"/>
    </row>
    <row r="121" spans="1:1" ht="15.75" customHeight="1">
      <c r="A121" s="39"/>
    </row>
    <row r="122" spans="1:1" ht="15.75" customHeight="1">
      <c r="A122" s="39"/>
    </row>
    <row r="123" spans="1:1" ht="15.75" customHeight="1"/>
    <row r="124" spans="1:1" ht="15.75" customHeight="1">
      <c r="A124" s="39"/>
    </row>
    <row r="125" spans="1:1" ht="15.75" customHeight="1">
      <c r="A125" s="39"/>
    </row>
    <row r="126" spans="1:1" ht="15.75" customHeight="1">
      <c r="A126" s="39"/>
    </row>
    <row r="127" spans="1:1" ht="15.75" customHeight="1"/>
    <row r="128" spans="1:1" ht="15.75" customHeight="1">
      <c r="A128" s="39"/>
    </row>
    <row r="129" spans="1:1" ht="15.75" customHeight="1">
      <c r="A129" s="39"/>
    </row>
    <row r="130" spans="1:1" ht="15.75" customHeight="1">
      <c r="A130" s="39"/>
    </row>
    <row r="131" spans="1:1" ht="15.75" customHeight="1"/>
    <row r="132" spans="1:1" ht="15.75" customHeight="1">
      <c r="A132" s="39"/>
    </row>
    <row r="133" spans="1:1" ht="15.75" customHeight="1">
      <c r="A133" s="39"/>
    </row>
    <row r="134" spans="1:1" ht="15.75" customHeight="1">
      <c r="A134" s="39"/>
    </row>
    <row r="135" spans="1:1" ht="15.75" customHeight="1"/>
    <row r="136" spans="1:1" ht="15.75" customHeight="1">
      <c r="A136" s="39"/>
    </row>
    <row r="137" spans="1:1" ht="15.75" customHeight="1">
      <c r="A137" s="39"/>
    </row>
    <row r="138" spans="1:1" ht="15.75" customHeight="1">
      <c r="A138" s="39"/>
    </row>
    <row r="139" spans="1:1" ht="15.75" customHeight="1"/>
    <row r="140" spans="1:1" ht="15.75" customHeight="1">
      <c r="A140" s="39"/>
    </row>
    <row r="141" spans="1:1" ht="15.75" customHeight="1">
      <c r="A141" s="39"/>
    </row>
    <row r="142" spans="1:1" ht="15.75" customHeight="1">
      <c r="A142" s="39"/>
    </row>
    <row r="143" spans="1:1" ht="15.75" customHeight="1"/>
    <row r="144" spans="1:1"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A32:D33"/>
    <mergeCell ref="F32:G32"/>
    <mergeCell ref="F33:G33"/>
  </mergeCells>
  <pageMargins left="0.7" right="0.7" top="0.75" bottom="0.75" header="0" footer="0"/>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Forecasts</vt:lpstr>
      <vt:lpstr>Table 3-5</vt:lpstr>
      <vt:lpstr>Kenai River Sockeye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Munro, Andrew R (DFG)</dc:creator>
  <cp:lastModifiedBy>Richard Brenner</cp:lastModifiedBy>
  <dcterms:created xsi:type="dcterms:W3CDTF">2020-04-06T21:19:54Z</dcterms:created>
  <dcterms:modified xsi:type="dcterms:W3CDTF">2023-11-20T22:39:51Z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0x0101003909FA9900F7E24C829EE58A2AEC18E3</vt:lpwstr>
  </property>
</Properties>
</file>