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.brenner\Desktop\Cook Inlet TEMP\Data Request from the State of Alaska\"/>
    </mc:Choice>
  </mc:AlternateContent>
  <bookViews>
    <workbookView xWindow="0" yWindow="0" windowWidth="23040" windowHeight="8616" firstSheet="2" activeTab="2"/>
  </bookViews>
  <sheets>
    <sheet name="Table 3.11&amp;12" sheetId="1" state="hidden" r:id="rId1"/>
    <sheet name="UCI Pink Odd &amp; Even" sheetId="2" state="hidden" r:id="rId2"/>
    <sheet name="UCI Pink Data" sheetId="3" r:id="rId3"/>
  </sheets>
  <definedNames>
    <definedName name="ACL" localSheetId="2">'UCI Pink Data'!#REF!</definedName>
    <definedName name="ACL" localSheetId="1">'UCI Pink Odd &amp; Even'!$W$27</definedName>
    <definedName name="buffer" localSheetId="2">'UCI Pink Data'!#REF!</definedName>
    <definedName name="buffer" localSheetId="1">'UCI Pink Odd &amp; Even'!$W$26</definedName>
    <definedName name="gen_time" localSheetId="2">'UCI Pink Data'!#REF!</definedName>
    <definedName name="gen_time" localSheetId="1">'UCI Pink Odd &amp; Even'!$E$3</definedName>
    <definedName name="max_EEZ" localSheetId="2">'UCI Pink Data'!#REF!</definedName>
    <definedName name="max_EEZ" localSheetId="1">'UCI Pink Odd &amp; Even'!$T$46</definedName>
  </definedNames>
  <calcPr calcId="162913"/>
  <extLst>
    <ext uri="GoogleSheetsCustomDataVersion2">
      <go:sheetsCustomData xmlns:go="http://customooxmlschemas.google.com/" r:id="rId7" roundtripDataChecksum="y1pRgbNgkn39R89RE2ej8ZKbmXtAIU/s2pS4/zhSze8="/>
    </ext>
  </extLst>
</workbook>
</file>

<file path=xl/calcChain.xml><?xml version="1.0" encoding="utf-8"?>
<calcChain xmlns="http://schemas.openxmlformats.org/spreadsheetml/2006/main">
  <c r="D29" i="3" l="1"/>
  <c r="F29" i="3" s="1"/>
  <c r="F28" i="3"/>
  <c r="T19" i="2"/>
  <c r="M27" i="3"/>
  <c r="M19" i="2" s="1"/>
  <c r="L27" i="3"/>
  <c r="F27" i="3"/>
  <c r="M26" i="3"/>
  <c r="L26" i="3"/>
  <c r="L41" i="2" s="1"/>
  <c r="F26" i="3"/>
  <c r="Q26" i="3" s="1"/>
  <c r="Q41" i="2" s="1"/>
  <c r="B34" i="1" s="1"/>
  <c r="T18" i="2"/>
  <c r="M25" i="3"/>
  <c r="M18" i="2" s="1"/>
  <c r="L25" i="3"/>
  <c r="L18" i="2" s="1"/>
  <c r="F25" i="3"/>
  <c r="M24" i="3"/>
  <c r="M40" i="2" s="1"/>
  <c r="L24" i="3"/>
  <c r="L40" i="2" s="1"/>
  <c r="F24" i="3"/>
  <c r="F40" i="2" s="1"/>
  <c r="M23" i="3"/>
  <c r="L23" i="3"/>
  <c r="F23" i="3"/>
  <c r="F17" i="2" s="1"/>
  <c r="M22" i="3"/>
  <c r="M39" i="2" s="1"/>
  <c r="L22" i="3"/>
  <c r="L39" i="2" s="1"/>
  <c r="F22" i="3"/>
  <c r="Q22" i="3" s="1"/>
  <c r="Q39" i="2" s="1"/>
  <c r="B32" i="1" s="1"/>
  <c r="M21" i="3"/>
  <c r="M16" i="2" s="1"/>
  <c r="L21" i="3"/>
  <c r="F21" i="3"/>
  <c r="M20" i="3"/>
  <c r="M38" i="2" s="1"/>
  <c r="L20" i="3"/>
  <c r="F20" i="3"/>
  <c r="M19" i="3"/>
  <c r="L19" i="3"/>
  <c r="L15" i="2" s="1"/>
  <c r="F19" i="3"/>
  <c r="Q19" i="3" s="1"/>
  <c r="Q15" i="2" s="1"/>
  <c r="B12" i="1" s="1"/>
  <c r="M18" i="3"/>
  <c r="M37" i="2" s="1"/>
  <c r="L18" i="3"/>
  <c r="L37" i="2" s="1"/>
  <c r="F18" i="3"/>
  <c r="Q18" i="3" s="1"/>
  <c r="Q37" i="2" s="1"/>
  <c r="B30" i="1" s="1"/>
  <c r="M17" i="3"/>
  <c r="M14" i="2" s="1"/>
  <c r="L17" i="3"/>
  <c r="F17" i="3"/>
  <c r="F14" i="2" s="1"/>
  <c r="M16" i="3"/>
  <c r="M36" i="2" s="1"/>
  <c r="L16" i="3"/>
  <c r="F16" i="3"/>
  <c r="F36" i="2" s="1"/>
  <c r="M15" i="3"/>
  <c r="L15" i="3"/>
  <c r="L13" i="2" s="1"/>
  <c r="F15" i="3"/>
  <c r="Q15" i="3" s="1"/>
  <c r="Q13" i="2" s="1"/>
  <c r="B10" i="1" s="1"/>
  <c r="M14" i="3"/>
  <c r="M35" i="2" s="1"/>
  <c r="L14" i="3"/>
  <c r="L35" i="2" s="1"/>
  <c r="F14" i="3"/>
  <c r="F35" i="2" s="1"/>
  <c r="T12" i="2"/>
  <c r="M13" i="3"/>
  <c r="L13" i="3"/>
  <c r="F13" i="3"/>
  <c r="F12" i="2" s="1"/>
  <c r="M12" i="3"/>
  <c r="L12" i="3"/>
  <c r="L34" i="2" s="1"/>
  <c r="F12" i="3"/>
  <c r="M11" i="3"/>
  <c r="L11" i="3"/>
  <c r="L11" i="2" s="1"/>
  <c r="F11" i="3"/>
  <c r="Q11" i="3" s="1"/>
  <c r="Q11" i="2" s="1"/>
  <c r="B8" i="1" s="1"/>
  <c r="M10" i="3"/>
  <c r="M33" i="2" s="1"/>
  <c r="L10" i="3"/>
  <c r="L33" i="2" s="1"/>
  <c r="F10" i="3"/>
  <c r="F33" i="2" s="1"/>
  <c r="T10" i="2"/>
  <c r="M9" i="3"/>
  <c r="M10" i="2" s="1"/>
  <c r="L9" i="3"/>
  <c r="F9" i="3"/>
  <c r="M8" i="3"/>
  <c r="M32" i="2" s="1"/>
  <c r="L8" i="3"/>
  <c r="L32" i="2" s="1"/>
  <c r="F8" i="3"/>
  <c r="F32" i="2" s="1"/>
  <c r="M7" i="3"/>
  <c r="M9" i="2" s="1"/>
  <c r="L7" i="3"/>
  <c r="L9" i="2" s="1"/>
  <c r="F7" i="3"/>
  <c r="F9" i="2" s="1"/>
  <c r="M6" i="3"/>
  <c r="M31" i="2" s="1"/>
  <c r="L6" i="3"/>
  <c r="L31" i="2" s="1"/>
  <c r="F6" i="3"/>
  <c r="M5" i="3"/>
  <c r="M8" i="2" s="1"/>
  <c r="L5" i="3"/>
  <c r="L8" i="2" s="1"/>
  <c r="F5" i="3"/>
  <c r="S41" i="2"/>
  <c r="O41" i="2"/>
  <c r="M41" i="2"/>
  <c r="K41" i="2"/>
  <c r="J41" i="2"/>
  <c r="I41" i="2"/>
  <c r="H41" i="2"/>
  <c r="E41" i="2"/>
  <c r="D41" i="2"/>
  <c r="C41" i="2"/>
  <c r="B41" i="2"/>
  <c r="A41" i="2"/>
  <c r="T40" i="2"/>
  <c r="C33" i="1" s="1"/>
  <c r="S40" i="2"/>
  <c r="O40" i="2"/>
  <c r="K40" i="2"/>
  <c r="J40" i="2"/>
  <c r="I40" i="2"/>
  <c r="H40" i="2"/>
  <c r="E40" i="2"/>
  <c r="D40" i="2"/>
  <c r="C40" i="2"/>
  <c r="B40" i="2"/>
  <c r="A40" i="2"/>
  <c r="S39" i="2"/>
  <c r="O39" i="2"/>
  <c r="K39" i="2"/>
  <c r="J39" i="2"/>
  <c r="I39" i="2"/>
  <c r="H39" i="2"/>
  <c r="E39" i="2"/>
  <c r="D39" i="2"/>
  <c r="C39" i="2"/>
  <c r="B39" i="2"/>
  <c r="A39" i="2"/>
  <c r="T38" i="2"/>
  <c r="S38" i="2"/>
  <c r="O38" i="2"/>
  <c r="L38" i="2"/>
  <c r="K38" i="2"/>
  <c r="J38" i="2"/>
  <c r="I38" i="2"/>
  <c r="H38" i="2"/>
  <c r="F38" i="2"/>
  <c r="E38" i="2"/>
  <c r="D38" i="2"/>
  <c r="C38" i="2"/>
  <c r="B38" i="2"/>
  <c r="A38" i="2"/>
  <c r="T37" i="2"/>
  <c r="C30" i="1" s="1"/>
  <c r="S37" i="2"/>
  <c r="O37" i="2"/>
  <c r="K37" i="2"/>
  <c r="J37" i="2"/>
  <c r="I37" i="2"/>
  <c r="H37" i="2"/>
  <c r="E37" i="2"/>
  <c r="D37" i="2"/>
  <c r="C37" i="2"/>
  <c r="B37" i="2"/>
  <c r="A37" i="2"/>
  <c r="T36" i="2"/>
  <c r="C29" i="1" s="1"/>
  <c r="S36" i="2"/>
  <c r="O36" i="2"/>
  <c r="L36" i="2"/>
  <c r="K36" i="2"/>
  <c r="J36" i="2"/>
  <c r="I36" i="2"/>
  <c r="H36" i="2"/>
  <c r="E36" i="2"/>
  <c r="D36" i="2"/>
  <c r="C36" i="2"/>
  <c r="B36" i="2"/>
  <c r="A36" i="2"/>
  <c r="S35" i="2"/>
  <c r="O35" i="2"/>
  <c r="K35" i="2"/>
  <c r="J35" i="2"/>
  <c r="I35" i="2"/>
  <c r="H35" i="2"/>
  <c r="E35" i="2"/>
  <c r="D35" i="2"/>
  <c r="C35" i="2"/>
  <c r="B35" i="2"/>
  <c r="A35" i="2"/>
  <c r="T34" i="2"/>
  <c r="C27" i="1" s="1"/>
  <c r="S34" i="2"/>
  <c r="O34" i="2"/>
  <c r="M34" i="2"/>
  <c r="K34" i="2"/>
  <c r="J34" i="2"/>
  <c r="I34" i="2"/>
  <c r="H34" i="2"/>
  <c r="F34" i="2"/>
  <c r="E34" i="2"/>
  <c r="D34" i="2"/>
  <c r="C34" i="2"/>
  <c r="B34" i="2"/>
  <c r="A34" i="2"/>
  <c r="S33" i="2"/>
  <c r="O33" i="2"/>
  <c r="K33" i="2"/>
  <c r="J33" i="2"/>
  <c r="I33" i="2"/>
  <c r="H33" i="2"/>
  <c r="E33" i="2"/>
  <c r="D33" i="2"/>
  <c r="C33" i="2"/>
  <c r="B33" i="2"/>
  <c r="A33" i="2"/>
  <c r="T32" i="2"/>
  <c r="C25" i="1" s="1"/>
  <c r="S32" i="2"/>
  <c r="O32" i="2"/>
  <c r="K32" i="2"/>
  <c r="J32" i="2"/>
  <c r="I32" i="2"/>
  <c r="H32" i="2"/>
  <c r="E32" i="2"/>
  <c r="D32" i="2"/>
  <c r="C32" i="2"/>
  <c r="B32" i="2"/>
  <c r="A32" i="2"/>
  <c r="T31" i="2"/>
  <c r="C24" i="1" s="1"/>
  <c r="S31" i="2"/>
  <c r="O31" i="2"/>
  <c r="K31" i="2"/>
  <c r="J31" i="2"/>
  <c r="I31" i="2"/>
  <c r="H31" i="2"/>
  <c r="E31" i="2"/>
  <c r="D31" i="2"/>
  <c r="C31" i="2"/>
  <c r="B31" i="2"/>
  <c r="A31" i="2"/>
  <c r="AD30" i="2"/>
  <c r="S19" i="2"/>
  <c r="O19" i="2"/>
  <c r="L19" i="2"/>
  <c r="K19" i="2"/>
  <c r="J19" i="2"/>
  <c r="I19" i="2"/>
  <c r="H19" i="2"/>
  <c r="F19" i="2"/>
  <c r="E19" i="2"/>
  <c r="D19" i="2"/>
  <c r="C19" i="2"/>
  <c r="B19" i="2"/>
  <c r="A19" i="2"/>
  <c r="S18" i="2"/>
  <c r="O18" i="2"/>
  <c r="K18" i="2"/>
  <c r="J18" i="2"/>
  <c r="I18" i="2"/>
  <c r="H18" i="2"/>
  <c r="E18" i="2"/>
  <c r="D18" i="2"/>
  <c r="C18" i="2"/>
  <c r="B18" i="2"/>
  <c r="A18" i="2"/>
  <c r="T17" i="2"/>
  <c r="C14" i="1" s="1"/>
  <c r="S17" i="2"/>
  <c r="O17" i="2"/>
  <c r="M17" i="2"/>
  <c r="L17" i="2"/>
  <c r="K17" i="2"/>
  <c r="J17" i="2"/>
  <c r="I17" i="2"/>
  <c r="H17" i="2"/>
  <c r="E17" i="2"/>
  <c r="D17" i="2"/>
  <c r="C17" i="2"/>
  <c r="B17" i="2"/>
  <c r="A17" i="2"/>
  <c r="T16" i="2"/>
  <c r="C13" i="1" s="1"/>
  <c r="S16" i="2"/>
  <c r="O16" i="2"/>
  <c r="L16" i="2"/>
  <c r="K16" i="2"/>
  <c r="J16" i="2"/>
  <c r="I16" i="2"/>
  <c r="H16" i="2"/>
  <c r="F16" i="2"/>
  <c r="E16" i="2"/>
  <c r="D16" i="2"/>
  <c r="C16" i="2"/>
  <c r="B16" i="2"/>
  <c r="A16" i="2"/>
  <c r="T15" i="2"/>
  <c r="C12" i="1" s="1"/>
  <c r="S15" i="2"/>
  <c r="O15" i="2"/>
  <c r="M15" i="2"/>
  <c r="K15" i="2"/>
  <c r="J15" i="2"/>
  <c r="I15" i="2"/>
  <c r="H15" i="2"/>
  <c r="E15" i="2"/>
  <c r="D15" i="2"/>
  <c r="C15" i="2"/>
  <c r="B15" i="2"/>
  <c r="A15" i="2"/>
  <c r="T14" i="2"/>
  <c r="S14" i="2"/>
  <c r="O14" i="2"/>
  <c r="L14" i="2"/>
  <c r="K14" i="2"/>
  <c r="J14" i="2"/>
  <c r="I14" i="2"/>
  <c r="H14" i="2"/>
  <c r="E14" i="2"/>
  <c r="D14" i="2"/>
  <c r="C14" i="2"/>
  <c r="B14" i="2"/>
  <c r="A14" i="2"/>
  <c r="S13" i="2"/>
  <c r="O13" i="2"/>
  <c r="M13" i="2"/>
  <c r="K13" i="2"/>
  <c r="J13" i="2"/>
  <c r="I13" i="2"/>
  <c r="H13" i="2"/>
  <c r="F13" i="2"/>
  <c r="E13" i="2"/>
  <c r="D13" i="2"/>
  <c r="C13" i="2"/>
  <c r="B13" i="2"/>
  <c r="A13" i="2"/>
  <c r="S12" i="2"/>
  <c r="O12" i="2"/>
  <c r="M12" i="2"/>
  <c r="L12" i="2"/>
  <c r="K12" i="2"/>
  <c r="J12" i="2"/>
  <c r="I12" i="2"/>
  <c r="H12" i="2"/>
  <c r="E12" i="2"/>
  <c r="D12" i="2"/>
  <c r="C12" i="2"/>
  <c r="B12" i="2"/>
  <c r="A12" i="2"/>
  <c r="T11" i="2"/>
  <c r="S11" i="2"/>
  <c r="O11" i="2"/>
  <c r="M11" i="2"/>
  <c r="K11" i="2"/>
  <c r="J11" i="2"/>
  <c r="I11" i="2"/>
  <c r="H11" i="2"/>
  <c r="E11" i="2"/>
  <c r="D11" i="2"/>
  <c r="C11" i="2"/>
  <c r="B11" i="2"/>
  <c r="A11" i="2"/>
  <c r="S10" i="2"/>
  <c r="O10" i="2"/>
  <c r="L10" i="2"/>
  <c r="K10" i="2"/>
  <c r="J10" i="2"/>
  <c r="I10" i="2"/>
  <c r="H10" i="2"/>
  <c r="F10" i="2"/>
  <c r="E10" i="2"/>
  <c r="D10" i="2"/>
  <c r="C10" i="2"/>
  <c r="B10" i="2"/>
  <c r="A10" i="2"/>
  <c r="T9" i="2"/>
  <c r="S9" i="2"/>
  <c r="O9" i="2"/>
  <c r="K9" i="2"/>
  <c r="J9" i="2"/>
  <c r="I9" i="2"/>
  <c r="H9" i="2"/>
  <c r="E9" i="2"/>
  <c r="D9" i="2"/>
  <c r="C9" i="2"/>
  <c r="B9" i="2"/>
  <c r="A9" i="2"/>
  <c r="T8" i="2"/>
  <c r="S8" i="2"/>
  <c r="O8" i="2"/>
  <c r="K8" i="2"/>
  <c r="J8" i="2"/>
  <c r="I8" i="2"/>
  <c r="H8" i="2"/>
  <c r="E8" i="2"/>
  <c r="D8" i="2"/>
  <c r="C8" i="2"/>
  <c r="B8" i="2"/>
  <c r="A8" i="2"/>
  <c r="C11" i="1"/>
  <c r="C8" i="1"/>
  <c r="Q25" i="3" l="1"/>
  <c r="Q18" i="2" s="1"/>
  <c r="B15" i="1" s="1"/>
  <c r="Q10" i="3"/>
  <c r="Q33" i="2" s="1"/>
  <c r="B26" i="1" s="1"/>
  <c r="Q27" i="3"/>
  <c r="Q19" i="2" s="1"/>
  <c r="B16" i="1" s="1"/>
  <c r="Q20" i="3"/>
  <c r="Q38" i="2" s="1"/>
  <c r="B31" i="1" s="1"/>
  <c r="Q5" i="3"/>
  <c r="Q8" i="2" s="1"/>
  <c r="B5" i="1" s="1"/>
  <c r="Q9" i="3"/>
  <c r="Q10" i="2" s="1"/>
  <c r="B7" i="1" s="1"/>
  <c r="Q8" i="3"/>
  <c r="Q32" i="2" s="1"/>
  <c r="B25" i="1" s="1"/>
  <c r="F39" i="2"/>
  <c r="Q12" i="3"/>
  <c r="Q34" i="2" s="1"/>
  <c r="B27" i="1" s="1"/>
  <c r="Q21" i="3"/>
  <c r="Q16" i="2" s="1"/>
  <c r="B13" i="1" s="1"/>
  <c r="Q6" i="3"/>
  <c r="Q31" i="2" s="1"/>
  <c r="B24" i="1" s="1"/>
  <c r="Q23" i="3"/>
  <c r="Q17" i="2" s="1"/>
  <c r="B14" i="1" s="1"/>
  <c r="F11" i="2"/>
  <c r="Q24" i="3"/>
  <c r="Q40" i="2" s="1"/>
  <c r="B33" i="1" s="1"/>
  <c r="F18" i="2"/>
  <c r="C7" i="1"/>
  <c r="C15" i="1"/>
  <c r="C9" i="1"/>
  <c r="T22" i="2"/>
  <c r="C16" i="1"/>
  <c r="T21" i="2"/>
  <c r="T23" i="2"/>
  <c r="V23" i="2" s="1"/>
  <c r="F31" i="2"/>
  <c r="C31" i="1"/>
  <c r="T13" i="2"/>
  <c r="T24" i="2" s="1"/>
  <c r="F15" i="2"/>
  <c r="Q17" i="3"/>
  <c r="Q14" i="2" s="1"/>
  <c r="B11" i="1" s="1"/>
  <c r="C5" i="1"/>
  <c r="F8" i="2"/>
  <c r="T39" i="2"/>
  <c r="F41" i="2"/>
  <c r="Q7" i="3"/>
  <c r="Q9" i="2" s="1"/>
  <c r="B6" i="1" s="1"/>
  <c r="T41" i="2"/>
  <c r="Q14" i="3"/>
  <c r="Q35" i="2" s="1"/>
  <c r="B28" i="1" s="1"/>
  <c r="Q16" i="3"/>
  <c r="Q36" i="2" s="1"/>
  <c r="B29" i="1" s="1"/>
  <c r="T35" i="2"/>
  <c r="F37" i="2"/>
  <c r="C6" i="1"/>
  <c r="W4" i="2"/>
  <c r="T33" i="2"/>
  <c r="T44" i="2" s="1"/>
  <c r="Q13" i="3"/>
  <c r="Q12" i="2" s="1"/>
  <c r="B9" i="1" s="1"/>
  <c r="Q48" i="2" l="1"/>
  <c r="Q49" i="2"/>
  <c r="Q26" i="2"/>
  <c r="C32" i="1"/>
  <c r="C28" i="1"/>
  <c r="T47" i="2"/>
  <c r="T45" i="2"/>
  <c r="Q25" i="2"/>
  <c r="C34" i="1"/>
  <c r="D16" i="1"/>
  <c r="D10" i="1"/>
  <c r="D11" i="1"/>
  <c r="D6" i="1"/>
  <c r="D15" i="1"/>
  <c r="D13" i="1"/>
  <c r="D8" i="1"/>
  <c r="D5" i="1"/>
  <c r="D14" i="1"/>
  <c r="V24" i="2"/>
  <c r="D12" i="1"/>
  <c r="D7" i="1"/>
  <c r="D9" i="1"/>
  <c r="T46" i="2"/>
  <c r="C26" i="1"/>
  <c r="C10" i="1"/>
  <c r="F10" i="1" l="1"/>
  <c r="E11" i="1"/>
  <c r="F11" i="1" s="1"/>
  <c r="E6" i="1"/>
  <c r="F6" i="1" s="1"/>
  <c r="E13" i="1"/>
  <c r="F13" i="1" s="1"/>
  <c r="E10" i="1"/>
  <c r="E8" i="1"/>
  <c r="F8" i="1" s="1"/>
  <c r="E15" i="1"/>
  <c r="F15" i="1" s="1"/>
  <c r="E12" i="1"/>
  <c r="F12" i="1" s="1"/>
  <c r="E7" i="1"/>
  <c r="F7" i="1" s="1"/>
  <c r="E9" i="1"/>
  <c r="F9" i="1" s="1"/>
  <c r="E16" i="1"/>
  <c r="F16" i="1" s="1"/>
  <c r="V11" i="2"/>
  <c r="E5" i="1"/>
  <c r="F5" i="1" s="1"/>
  <c r="E14" i="1"/>
  <c r="F14" i="1" s="1"/>
  <c r="V12" i="2"/>
  <c r="V9" i="2"/>
  <c r="V8" i="2"/>
  <c r="V17" i="2"/>
  <c r="V14" i="2"/>
  <c r="V18" i="2"/>
  <c r="V19" i="2"/>
  <c r="V10" i="2"/>
  <c r="V15" i="2"/>
  <c r="V16" i="2"/>
  <c r="W27" i="2"/>
  <c r="V46" i="2"/>
  <c r="V13" i="2"/>
  <c r="D30" i="1" l="1"/>
  <c r="D25" i="1"/>
  <c r="V47" i="2"/>
  <c r="D32" i="1"/>
  <c r="D27" i="1"/>
  <c r="D34" i="1"/>
  <c r="D24" i="1"/>
  <c r="D33" i="1"/>
  <c r="D28" i="1"/>
  <c r="D31" i="1"/>
  <c r="D29" i="1"/>
  <c r="D26" i="1"/>
  <c r="V40" i="2"/>
  <c r="V31" i="2"/>
  <c r="V32" i="2"/>
  <c r="V36" i="2"/>
  <c r="V38" i="2"/>
  <c r="V34" i="2"/>
  <c r="V37" i="2"/>
  <c r="V33" i="2"/>
  <c r="V35" i="2"/>
  <c r="V41" i="2"/>
  <c r="V39" i="2"/>
  <c r="E30" i="1" l="1"/>
  <c r="F30" i="1" s="1"/>
  <c r="E25" i="1"/>
  <c r="F25" i="1" s="1"/>
  <c r="E32" i="1"/>
  <c r="F32" i="1" s="1"/>
  <c r="E29" i="1"/>
  <c r="F29" i="1" s="1"/>
  <c r="E24" i="1"/>
  <c r="F24" i="1" s="1"/>
  <c r="E27" i="1"/>
  <c r="F27" i="1" s="1"/>
  <c r="E34" i="1"/>
  <c r="F34" i="1" s="1"/>
  <c r="E31" i="1"/>
  <c r="F31" i="1" s="1"/>
  <c r="E26" i="1"/>
  <c r="F26" i="1" s="1"/>
  <c r="E28" i="1"/>
  <c r="F28" i="1" s="1"/>
  <c r="E33" i="1"/>
  <c r="F33" i="1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1"/>
            <color theme="1"/>
            <rFont val="Calibri"/>
            <scheme val="minor"/>
          </rPr>
          <t>======
ID#AAAAsaQgjTw
(DFG)    (2023-03-02 19:21:45)
From 2019 AMR (FMR19-25)
http://www.adfg.alaska.gov/FedAidPDFs/FMR19-25.pdf</t>
        </r>
      </text>
    </comment>
    <comment ref="H6" authorId="0" shapeId="0">
      <text>
        <r>
          <rPr>
            <sz val="11"/>
            <color theme="1"/>
            <rFont val="Calibri"/>
            <scheme val="minor"/>
          </rPr>
          <t>======
ID#AAAAsaQgjTo
tc={81BA8900-28AD-4EE5-A90F-D38E44CA1EB4}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  </r>
      </text>
    </comment>
    <comment ref="S6" authorId="0" shapeId="0">
      <text>
        <r>
          <rPr>
            <sz val="11"/>
            <color theme="1"/>
            <rFont val="Calibri"/>
            <scheme val="minor"/>
          </rPr>
          <t>======
ID#AAAAsaQgkV4
tc={1990EA53-5476-49D9-A341-EBD6DEC8E739}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  </r>
      </text>
    </comment>
    <comment ref="B7" authorId="0" shapeId="0">
      <text>
        <r>
          <rPr>
            <sz val="11"/>
            <color theme="1"/>
            <rFont val="Calibri"/>
            <scheme val="minor"/>
          </rPr>
          <t>======
ID#AAAAsaQgkVs
Munro, Andrew R (DFG)    (2023-03-02 19:21:45)
(DFG): Central District drift gillnet</t>
        </r>
      </text>
    </comment>
    <comment ref="C7" authorId="0" shapeId="0">
      <text>
        <r>
          <rPr>
            <sz val="11"/>
            <color theme="1"/>
            <rFont val="Calibri"/>
            <scheme val="minor"/>
          </rPr>
          <t>======
ID#AAAAsaQgkVg
(DFG)    (2023-03-02 19:21:45)
Upper Subdistrict set gillnet</t>
        </r>
      </text>
    </comment>
    <comment ref="D7" authorId="0" shapeId="0">
      <text>
        <r>
          <rPr>
            <sz val="11"/>
            <color theme="1"/>
            <rFont val="Calibri"/>
            <scheme val="minor"/>
          </rPr>
          <t>======
ID#AAAAsaQgkVQ
(DFG)    (2023-03-02 19:21:45)
Kalgin Island/West Side set gillnet</t>
        </r>
      </text>
    </comment>
    <comment ref="E7" authorId="0" shapeId="0">
      <text>
        <r>
          <rPr>
            <sz val="11"/>
            <color theme="1"/>
            <rFont val="Calibri"/>
            <scheme val="minor"/>
          </rPr>
          <t>======
ID#AAAAsaQgjTs
(DFG)    (2023-03-02 19:21:45)
Northern District set gillnet</t>
        </r>
      </text>
    </comment>
    <comment ref="O7" authorId="0" shapeId="0">
      <text>
        <r>
          <rPr>
            <sz val="11"/>
            <color theme="1"/>
            <rFont val="Calibri"/>
            <scheme val="minor"/>
          </rPr>
          <t>======
ID#AAAAsaQgjTk
tc={E459C743-4B1F-4C1D-9563-C44670700E93}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  </r>
      </text>
    </comment>
    <comment ref="T7" authorId="0" shapeId="0">
      <text>
        <r>
          <rPr>
            <sz val="11"/>
            <color theme="1"/>
            <rFont val="Calibri"/>
            <scheme val="minor"/>
          </rPr>
          <t>======
ID#AAAAsaQgjUE
(DFG)    (2023-03-02 19:21:45)
Assummed a certain proportion of commercial drift fishery catch.</t>
        </r>
      </text>
    </comment>
    <comment ref="B29" authorId="0" shapeId="0">
      <text>
        <r>
          <rPr>
            <sz val="11"/>
            <color theme="1"/>
            <rFont val="Calibri"/>
            <scheme val="minor"/>
          </rPr>
          <t>======
ID#AAAAsaQgkVE
(DFG)    (2023-03-02 19:21:45)
From 2019 AMR (FMR19-25)
http://www.adfg.alaska.gov/FedAidPDFs/FMR19-25.pdf</t>
        </r>
      </text>
    </comment>
    <comment ref="H29" authorId="0" shapeId="0">
      <text>
        <r>
          <rPr>
            <sz val="11"/>
            <color theme="1"/>
            <rFont val="Calibri"/>
            <scheme val="minor"/>
          </rPr>
          <t>======
ID#AAAAsaQgkU8
tc={94017BDF-628E-4967-847A-C9159ED39CBB}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  </r>
      </text>
    </comment>
    <comment ref="S29" authorId="0" shapeId="0">
      <text>
        <r>
          <rPr>
            <sz val="11"/>
            <color theme="1"/>
            <rFont val="Calibri"/>
            <scheme val="minor"/>
          </rPr>
          <t>======
ID#AAAAsaQgkVM
tc={5CEC022B-023E-4C5B-830F-2EE9D945812F}    (2023-03-02 19:21:45)
[Threaded comment]
Your version of Excel allows you to read this threaded comment; however, any edits to it will get removed if the file is opened in a newer version of Excel. Learn more: https://go.microsoft.com/fwlink/?linkid=870924
Comment:
    From EEZPercentBySpecies.xls sent by Marcus Hartley 3/26/2020.  Percent of Catch table in sheet 'EEZEachSpeciesAnnualS03H'</t>
        </r>
      </text>
    </comment>
    <comment ref="B30" authorId="0" shapeId="0">
      <text>
        <r>
          <rPr>
            <sz val="11"/>
            <color theme="1"/>
            <rFont val="Calibri"/>
            <scheme val="minor"/>
          </rPr>
          <t>======
ID#AAAAsaQgkVU
Munro, Andrew R (DFG)    (2023-03-02 19:21:45)
(DFG): Central District drift gillnet</t>
        </r>
      </text>
    </comment>
    <comment ref="C30" authorId="0" shapeId="0">
      <text>
        <r>
          <rPr>
            <sz val="11"/>
            <color theme="1"/>
            <rFont val="Calibri"/>
            <scheme val="minor"/>
          </rPr>
          <t>======
ID#AAAAsaQgjUI
(DFG)    (2023-03-02 19:21:45)
Upper Subdistrict set gillnet</t>
        </r>
      </text>
    </comment>
    <comment ref="D30" authorId="0" shapeId="0">
      <text>
        <r>
          <rPr>
            <sz val="11"/>
            <color theme="1"/>
            <rFont val="Calibri"/>
            <scheme val="minor"/>
          </rPr>
          <t>======
ID#AAAAsaQgkVw
(DFG)    (2023-03-02 19:21:45)
Kalgin Island/West Side set gillnet</t>
        </r>
      </text>
    </comment>
    <comment ref="E30" authorId="0" shapeId="0">
      <text>
        <r>
          <rPr>
            <sz val="11"/>
            <color theme="1"/>
            <rFont val="Calibri"/>
            <scheme val="minor"/>
          </rPr>
          <t>======
ID#AAAAsaQgkVk
(DFG)    (2023-03-02 19:21:45)
Northern District set gillnet</t>
        </r>
      </text>
    </comment>
    <comment ref="O30" authorId="0" shapeId="0">
      <text>
        <r>
          <rPr>
            <sz val="11"/>
            <color theme="1"/>
            <rFont val="Calibri"/>
            <scheme val="minor"/>
          </rPr>
          <t>======
ID#AAAAsaQgkVI
tc={8E473D73-CF0E-4D6C-BFE9-34BAD7339BEF}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  </r>
      </text>
    </comment>
    <comment ref="T30" authorId="0" shapeId="0">
      <text>
        <r>
          <rPr>
            <sz val="11"/>
            <color theme="1"/>
            <rFont val="Calibri"/>
            <scheme val="minor"/>
          </rPr>
          <t>======
ID#AAAAsaQgkVo
(DFG)    (2023-03-02 19:21:45)
Assummed a certain proportion of commercial drift fishery catch.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O7QDoBidmaEcB36sYyD32NQFMaA=="/>
    </ext>
  </extLst>
</comments>
</file>

<file path=xl/comments2.xml><?xml version="1.0" encoding="utf-8"?>
<comments xmlns="http://schemas.openxmlformats.org/spreadsheetml/2006/main">
  <authors>
    <author/>
  </authors>
  <commentList>
    <comment ref="B3" authorId="0" shapeId="0">
      <text>
        <r>
          <rPr>
            <sz val="11"/>
            <color theme="1"/>
            <rFont val="Calibri"/>
            <scheme val="minor"/>
          </rPr>
          <t>======
ID#AAAAsaQgjTg
(DFG)    (2023-03-02 19:21:45)
From 2019 AMR (FMR19-25)
http://www.adfg.alaska.gov/FedAidPDFs/FMR19-25.pdf</t>
        </r>
      </text>
    </comment>
    <comment ref="H3" authorId="0" shapeId="0">
      <text>
        <r>
          <rPr>
            <sz val="11"/>
            <color theme="1"/>
            <rFont val="Calibri"/>
            <scheme val="minor"/>
          </rPr>
          <t>======
ID#AAAAsaQgkVc
tc={C6EE7712-9FDB-4ED9-8DC3-4644FFD8668D}    (2023-03-02 19:21:45)
[Threaded comment]
Your version of Excel allows you to read this threaded comment; however, any edits to it will get removed if the file is opened in a newer version of Excel. Learn more: https://go.microsoft.com/fwlink/?linkid=870924
Comment:
    Sport harvest estimates from Statewide Harvest Survey query run by Michael Martz (ADF&amp;G) for Northern Economics, February 4, 2020.</t>
        </r>
      </text>
    </comment>
    <comment ref="B4" authorId="0" shapeId="0">
      <text>
        <r>
          <rPr>
            <sz val="11"/>
            <color theme="1"/>
            <rFont val="Calibri"/>
            <scheme val="minor"/>
          </rPr>
          <t>======
ID#AAAAsaQgkV0
Munro, Andrew R (DFG)    (2023-03-02 19:21:45)
(DFG): Central District drift gillnet</t>
        </r>
      </text>
    </comment>
    <comment ref="C4" authorId="0" shapeId="0">
      <text>
        <r>
          <rPr>
            <sz val="11"/>
            <color theme="1"/>
            <rFont val="Calibri"/>
            <scheme val="minor"/>
          </rPr>
          <t>======
ID#AAAAsaQgkVA
(DFG)    (2023-03-02 19:21:45)
Upper Subdistrict set gillnet</t>
        </r>
      </text>
    </comment>
    <comment ref="D4" authorId="0" shapeId="0">
      <text>
        <r>
          <rPr>
            <sz val="11"/>
            <color theme="1"/>
            <rFont val="Calibri"/>
            <scheme val="minor"/>
          </rPr>
          <t>======
ID#AAAAsaQgjT0
(DFG)    (2023-03-02 19:21:45)
Kalgin Island/West Side set gillnet</t>
        </r>
      </text>
    </comment>
    <comment ref="E4" authorId="0" shapeId="0">
      <text>
        <r>
          <rPr>
            <sz val="11"/>
            <color theme="1"/>
            <rFont val="Calibri"/>
            <scheme val="minor"/>
          </rPr>
          <t>======
ID#AAAAsaQgjT4
(DFG)    (2023-03-02 19:21:45)
Northern District set gillnet</t>
        </r>
      </text>
    </comment>
    <comment ref="O4" authorId="0" shapeId="0">
      <text>
        <r>
          <rPr>
            <sz val="11"/>
            <color theme="1"/>
            <rFont val="Calibri"/>
            <scheme val="minor"/>
          </rPr>
          <t>======
ID#AAAAsaQgjUA
tc={D2BF7262-D97D-41A6-90EA-B14553F47FEC}    (2023-03-02 19:21:45)
[Threaded comment]
Your version of Excel allows you to read this threaded comment; however, any edits to it will get removed if the file is opened in a newer version of Excel. Learn more: https://go.microsoft.com/fwlink/?linkid=870924
Comment:
    Personal Use data includes Kasilof River gillnet, Kasilof River dipnet, Kenai River dipnet, Unknown PU harvest, and Fish Creek dipnet
From Appendix B17 in annual fisheries management report (FMR19-25)</t>
        </r>
      </text>
    </comment>
    <comment ref="F28" authorId="0" shapeId="0">
      <text>
        <r>
          <rPr>
            <sz val="11"/>
            <color theme="1"/>
            <rFont val="Calibri"/>
            <scheme val="minor"/>
          </rPr>
          <t>======
ID#AAAA_onShjc
Richard Brenner - NOAA Federal    (2023-11-18 03:57:42)
Total should be 100,964 but the 2022 Season summary does not break down by drift vs. set or by districts.</t>
        </r>
      </text>
    </comment>
    <comment ref="K28" authorId="0" shapeId="0">
      <text>
        <r>
          <rPr>
            <sz val="11"/>
            <color theme="1"/>
            <rFont val="Calibri"/>
            <scheme val="minor"/>
          </rPr>
          <t>======
ID#AAAA_onShjU
Richard Brenner - NOAA Federal    (2023-11-18 02:55:20)
No known source. Must obtain from ADF&amp;G, via their statewide harvest survey estimates.</t>
        </r>
      </text>
    </comment>
    <comment ref="O28" authorId="0" shapeId="0">
      <text>
        <r>
          <rPr>
            <sz val="11"/>
            <color theme="1"/>
            <rFont val="Calibri"/>
            <scheme val="minor"/>
          </rPr>
          <t>======
ID#AAAA_onShjY
Richard Brenner - NOAA Federal    (2023-11-18 03:43:18)
Looks like last Annual Report was 2021. I have not found another source where these might be available.</t>
        </r>
      </text>
    </comment>
    <comment ref="D29" authorId="0" shapeId="0">
      <text>
        <r>
          <rPr>
            <sz val="11"/>
            <color theme="1"/>
            <rFont val="Calibri"/>
            <scheme val="minor"/>
          </rPr>
          <t>======
ID#AAAA_onShjQ
Richard Brenner - NOAA Federal    (2023-11-18 02:53:19)
From here:  https://www.adfg.alaska.gov/static/applications/dcfnewsrelease/1546815985.pdf</t>
        </r>
      </text>
    </comment>
    <comment ref="E29" authorId="0" shapeId="0">
      <text>
        <r>
          <rPr>
            <sz val="11"/>
            <color theme="1"/>
            <rFont val="Calibri"/>
            <scheme val="minor"/>
          </rPr>
          <t>======
ID#AAAA_onShjM
Richard Brenner - NOAA Federal    (2023-11-18 02:51:35)
From here:  https://www.adfg.alaska.gov/static/applications/dcfnewsrelease/1546815985.pdf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4Xg65DCcsi/Qw5mTmNzon/UK6g=="/>
    </ext>
  </extLst>
</comments>
</file>

<file path=xl/sharedStrings.xml><?xml version="1.0" encoding="utf-8"?>
<sst xmlns="http://schemas.openxmlformats.org/spreadsheetml/2006/main" count="112" uniqueCount="50">
  <si>
    <t>Table 3‑11   Tier 3, Upper Cook Inlet odd-year pink salmon total catch, estimated catch in the EEZ, and retrospective estimates of the OFL and ABC, 1999-2021.</t>
  </si>
  <si>
    <t>EEZ</t>
  </si>
  <si>
    <t>Year</t>
  </si>
  <si>
    <r>
      <rPr>
        <b/>
        <sz val="9"/>
        <color rgb="FF000000"/>
        <rFont val="Arial"/>
      </rPr>
      <t>Total Catch   (</t>
    </r>
    <r>
      <rPr>
        <b/>
        <i/>
        <sz val="9"/>
        <color rgb="FF000000"/>
        <rFont val="Arial"/>
      </rPr>
      <t>C</t>
    </r>
    <r>
      <rPr>
        <b/>
        <i/>
        <vertAlign val="subscript"/>
        <sz val="9"/>
        <color rgb="FF000000"/>
        <rFont val="Arial"/>
      </rPr>
      <t>Total</t>
    </r>
    <r>
      <rPr>
        <b/>
        <sz val="9"/>
        <color rgb="FF000000"/>
        <rFont val="Arial"/>
      </rPr>
      <t>)</t>
    </r>
  </si>
  <si>
    <r>
      <rPr>
        <b/>
        <sz val="9"/>
        <color rgb="FF000000"/>
        <rFont val="Arial"/>
      </rPr>
      <t>EEZ Catch (</t>
    </r>
    <r>
      <rPr>
        <b/>
        <i/>
        <sz val="9"/>
        <color rgb="FF000000"/>
        <rFont val="Arial"/>
      </rPr>
      <t>C</t>
    </r>
    <r>
      <rPr>
        <b/>
        <i/>
        <vertAlign val="subscript"/>
        <sz val="9"/>
        <color rgb="FF000000"/>
        <rFont val="Arial"/>
      </rPr>
      <t>EEZ</t>
    </r>
    <r>
      <rPr>
        <b/>
        <sz val="9"/>
        <color rgb="FF000000"/>
        <rFont val="Arial"/>
      </rPr>
      <t>)</t>
    </r>
  </si>
  <si>
    <t>OFL</t>
  </si>
  <si>
    <t>Max ABC</t>
  </si>
  <si>
    <t>Max ABC Exceeded?</t>
  </si>
  <si>
    <t> Note: OFL is maximum return year catch during this time period. ABC is calculated by applying a default buffer of 10% to the OFL.</t>
  </si>
  <si>
    <t>Source: Developed by ADF&amp;G fisheries scientists using harvest data from ADF&amp;G.</t>
  </si>
  <si>
    <t>Table 3‑12   Tier 3, Upper Cook Inlet even-year pink salmon total catch, estimated catch in the EEZ, and retrospective estimates of the OFL and ABC, 1999-2021.</t>
  </si>
  <si>
    <r>
      <rPr>
        <b/>
        <sz val="9"/>
        <color rgb="FF000000"/>
        <rFont val="Arial"/>
      </rPr>
      <t>Total Catch   (</t>
    </r>
    <r>
      <rPr>
        <b/>
        <i/>
        <sz val="9"/>
        <color rgb="FF000000"/>
        <rFont val="Arial"/>
      </rPr>
      <t>C</t>
    </r>
    <r>
      <rPr>
        <b/>
        <i/>
        <vertAlign val="subscript"/>
        <sz val="9"/>
        <color rgb="FF000000"/>
        <rFont val="Arial"/>
      </rPr>
      <t>Total</t>
    </r>
    <r>
      <rPr>
        <b/>
        <sz val="9"/>
        <color rgb="FF000000"/>
        <rFont val="Arial"/>
      </rPr>
      <t>)</t>
    </r>
  </si>
  <si>
    <r>
      <rPr>
        <b/>
        <sz val="9"/>
        <color rgb="FF000000"/>
        <rFont val="Arial"/>
      </rPr>
      <t>EEZ Catch (</t>
    </r>
    <r>
      <rPr>
        <b/>
        <i/>
        <sz val="9"/>
        <color rgb="FF000000"/>
        <rFont val="Arial"/>
      </rPr>
      <t>C</t>
    </r>
    <r>
      <rPr>
        <b/>
        <i/>
        <vertAlign val="subscript"/>
        <sz val="9"/>
        <color rgb="FF000000"/>
        <rFont val="Arial"/>
      </rPr>
      <t>EEZ</t>
    </r>
    <r>
      <rPr>
        <b/>
        <sz val="9"/>
        <color rgb="FF000000"/>
        <rFont val="Arial"/>
      </rPr>
      <t>)</t>
    </r>
  </si>
  <si>
    <t>UCI pink salmon data 1999-2021 - separate odd and even years</t>
  </si>
  <si>
    <t>Generation time (yrs):</t>
  </si>
  <si>
    <t>Buffer:</t>
  </si>
  <si>
    <t>Assumed proportion catch in EEZ:</t>
  </si>
  <si>
    <t>Annual est.</t>
  </si>
  <si>
    <t>ACL*:</t>
  </si>
  <si>
    <t>Commercial Catches</t>
  </si>
  <si>
    <t>Sport Fish Catches</t>
  </si>
  <si>
    <t>Personal Use</t>
  </si>
  <si>
    <t>Total</t>
  </si>
  <si>
    <t>P_EEZ</t>
  </si>
  <si>
    <t>EEZ ACL Exceeded?</t>
  </si>
  <si>
    <t>Drift</t>
  </si>
  <si>
    <t>Upper SD</t>
  </si>
  <si>
    <t xml:space="preserve">Kalgin/W Side </t>
  </si>
  <si>
    <t>N District</t>
  </si>
  <si>
    <t>SW_Res</t>
  </si>
  <si>
    <t>SW_Non</t>
  </si>
  <si>
    <t>FW_Res</t>
  </si>
  <si>
    <t>FW_Non</t>
  </si>
  <si>
    <t>Total-Salt</t>
  </si>
  <si>
    <t>Total-Fresh</t>
  </si>
  <si>
    <t>Catch</t>
  </si>
  <si>
    <t>EEZ Catch</t>
  </si>
  <si>
    <t>Average</t>
  </si>
  <si>
    <t>SD</t>
  </si>
  <si>
    <t>Percentile</t>
  </si>
  <si>
    <t>&lt;--OFL</t>
  </si>
  <si>
    <t>&lt;--ACL = ABC = OFL*0.9</t>
  </si>
  <si>
    <t>Median catch</t>
  </si>
  <si>
    <t>80th percentil catch</t>
  </si>
  <si>
    <t>UCI pink salmon data 1999-2021</t>
  </si>
  <si>
    <t>2022 update:</t>
  </si>
  <si>
    <t>Commercial harvest estimates from Appendix B4 FMR22-16; http://www.adfg.alaska.gov/FedAidPDFs/FMR22-16.pdf)</t>
  </si>
  <si>
    <t>Sport harvest estimates from Statewide Harvest Survey query run by J. Bozzini (ADF&amp;G) for Northern Economics, November 7, 2022.</t>
  </si>
  <si>
    <t>Personal use from Appendix A17 in FMR21-26, FMR22-12, FMR22-16</t>
  </si>
  <si>
    <t>Drift gillnet catch proportion in EEZ updated from data provided by M. Hartley in email 11/14/2022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</si>
</sst>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5" formatCode="#,###,###,##0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9"/>
      <color theme="1"/>
      <name val="Arial"/>
    </font>
    <font>
      <b/>
      <sz val="9"/>
      <color rgb="FF000000"/>
      <name val="Arial"/>
    </font>
    <font>
      <sz val="11"/>
      <name val="Calibri"/>
    </font>
    <font>
      <sz val="11"/>
      <color theme="1"/>
      <name val="Calibri"/>
    </font>
    <font>
      <sz val="11"/>
      <color rgb="FF0000FF"/>
      <name val="Calibri"/>
    </font>
    <font>
      <sz val="9"/>
      <color rgb="FF000000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FF"/>
      <name val="Calibri"/>
      <scheme val="minor"/>
    </font>
    <font>
      <sz val="11"/>
      <color theme="1"/>
      <name val="Calibri"/>
      <scheme val="minor"/>
    </font>
    <font>
      <b/>
      <i/>
      <sz val="11"/>
      <color theme="1"/>
      <name val="Calibri"/>
    </font>
    <font>
      <b/>
      <i/>
      <sz val="11"/>
      <color rgb="FF000000"/>
      <name val="Calibri"/>
    </font>
    <font>
      <i/>
      <sz val="11"/>
      <color rgb="FF0000FF"/>
      <name val="Calibri"/>
    </font>
    <font>
      <u/>
      <sz val="11"/>
      <color theme="1"/>
      <name val="Calibri"/>
    </font>
    <font>
      <b/>
      <i/>
      <sz val="9"/>
      <color rgb="FF000000"/>
      <name val="Arial"/>
    </font>
    <font>
      <b/>
      <i/>
      <vertAlign val="subscript"/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AFBFE"/>
        <bgColor rgb="FFFAFBFE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rgb="FFFF00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center"/>
    </xf>
    <xf numFmtId="0" fontId="5" fillId="0" borderId="9" xfId="0" applyFont="1" applyBorder="1" applyAlignment="1"/>
    <xf numFmtId="0" fontId="7" fillId="0" borderId="0" xfId="0" applyFont="1"/>
    <xf numFmtId="3" fontId="5" fillId="0" borderId="10" xfId="0" applyNumberFormat="1" applyFont="1" applyBorder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/>
    <xf numFmtId="0" fontId="7" fillId="0" borderId="11" xfId="0" applyFont="1" applyBorder="1" applyAlignment="1"/>
    <xf numFmtId="3" fontId="5" fillId="0" borderId="11" xfId="0" applyNumberFormat="1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5" fillId="3" borderId="12" xfId="0" applyFont="1" applyFill="1" applyBorder="1"/>
    <xf numFmtId="9" fontId="5" fillId="3" borderId="13" xfId="0" applyNumberFormat="1" applyFont="1" applyFill="1" applyBorder="1"/>
    <xf numFmtId="0" fontId="5" fillId="3" borderId="13" xfId="0" applyFont="1" applyFill="1" applyBorder="1"/>
    <xf numFmtId="3" fontId="5" fillId="3" borderId="13" xfId="0" applyNumberFormat="1" applyFont="1" applyFill="1" applyBorder="1"/>
    <xf numFmtId="0" fontId="8" fillId="0" borderId="14" xfId="0" applyFont="1" applyBorder="1"/>
    <xf numFmtId="164" fontId="5" fillId="0" borderId="0" xfId="0" applyNumberFormat="1" applyFont="1"/>
    <xf numFmtId="0" fontId="8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right"/>
    </xf>
    <xf numFmtId="0" fontId="9" fillId="0" borderId="11" xfId="0" applyFont="1" applyBorder="1" applyAlignment="1">
      <alignment horizontal="right" vertical="center" wrapText="1"/>
    </xf>
    <xf numFmtId="0" fontId="8" fillId="0" borderId="11" xfId="0" applyFont="1" applyBorder="1" applyAlignment="1">
      <alignment vertical="center" wrapText="1"/>
    </xf>
    <xf numFmtId="0" fontId="8" fillId="0" borderId="11" xfId="0" applyFont="1" applyBorder="1" applyAlignment="1">
      <alignment horizontal="right" vertical="center" wrapText="1"/>
    </xf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4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5" fillId="0" borderId="11" xfId="0" applyFont="1" applyBorder="1" applyAlignment="1"/>
    <xf numFmtId="0" fontId="10" fillId="0" borderId="11" xfId="0" applyFont="1" applyBorder="1"/>
    <xf numFmtId="0" fontId="11" fillId="0" borderId="11" xfId="0" applyFont="1" applyBorder="1"/>
    <xf numFmtId="9" fontId="5" fillId="0" borderId="0" xfId="0" applyNumberFormat="1" applyFont="1"/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1" fillId="0" borderId="0" xfId="0" applyNumberFormat="1" applyFont="1"/>
    <xf numFmtId="164" fontId="1" fillId="0" borderId="0" xfId="0" applyNumberFormat="1" applyFont="1"/>
    <xf numFmtId="4" fontId="5" fillId="0" borderId="0" xfId="0" applyNumberFormat="1" applyFont="1"/>
    <xf numFmtId="165" fontId="5" fillId="0" borderId="0" xfId="0" applyNumberFormat="1" applyFont="1"/>
    <xf numFmtId="0" fontId="5" fillId="0" borderId="11" xfId="0" applyFont="1" applyBorder="1"/>
    <xf numFmtId="4" fontId="5" fillId="0" borderId="11" xfId="0" applyNumberFormat="1" applyFont="1" applyBorder="1"/>
    <xf numFmtId="0" fontId="5" fillId="0" borderId="11" xfId="0" applyFont="1" applyBorder="1" applyAlignment="1">
      <alignment horizontal="center"/>
    </xf>
    <xf numFmtId="0" fontId="5" fillId="4" borderId="16" xfId="0" applyFont="1" applyFill="1" applyBorder="1" applyAlignment="1">
      <alignment horizontal="left"/>
    </xf>
    <xf numFmtId="0" fontId="12" fillId="0" borderId="14" xfId="0" applyFont="1" applyBorder="1" applyAlignment="1">
      <alignment horizontal="center"/>
    </xf>
    <xf numFmtId="0" fontId="13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/>
    </xf>
    <xf numFmtId="0" fontId="12" fillId="0" borderId="11" xfId="0" applyFont="1" applyBorder="1"/>
    <xf numFmtId="0" fontId="12" fillId="0" borderId="11" xfId="0" applyFont="1" applyBorder="1" applyAlignment="1">
      <alignment horizontal="center"/>
    </xf>
    <xf numFmtId="3" fontId="14" fillId="0" borderId="0" xfId="0" applyNumberFormat="1" applyFont="1"/>
    <xf numFmtId="165" fontId="5" fillId="5" borderId="17" xfId="0" applyNumberFormat="1" applyFont="1" applyFill="1" applyBorder="1" applyAlignment="1">
      <alignment horizontal="right"/>
    </xf>
    <xf numFmtId="165" fontId="5" fillId="0" borderId="17" xfId="0" applyNumberFormat="1" applyFont="1" applyBorder="1" applyAlignment="1">
      <alignment horizontal="right"/>
    </xf>
    <xf numFmtId="165" fontId="5" fillId="0" borderId="18" xfId="0" applyNumberFormat="1" applyFont="1" applyBorder="1" applyAlignment="1">
      <alignment horizontal="right"/>
    </xf>
    <xf numFmtId="165" fontId="5" fillId="0" borderId="0" xfId="0" applyNumberFormat="1" applyFont="1" applyAlignment="1">
      <alignment horizontal="right"/>
    </xf>
    <xf numFmtId="0" fontId="11" fillId="0" borderId="0" xfId="0" applyFont="1" applyAlignment="1"/>
    <xf numFmtId="0" fontId="10" fillId="0" borderId="0" xfId="0" applyFont="1"/>
    <xf numFmtId="0" fontId="11" fillId="0" borderId="11" xfId="0" applyFont="1" applyBorder="1" applyAlignment="1"/>
    <xf numFmtId="3" fontId="11" fillId="0" borderId="11" xfId="0" applyNumberFormat="1" applyFont="1" applyBorder="1" applyAlignment="1"/>
    <xf numFmtId="0" fontId="5" fillId="4" borderId="0" xfId="0" applyFont="1" applyFill="1" applyAlignment="1">
      <alignment horizontal="left"/>
    </xf>
    <xf numFmtId="0" fontId="15" fillId="0" borderId="0" xfId="0" applyFont="1"/>
    <xf numFmtId="0" fontId="11" fillId="6" borderId="0" xfId="0" applyFont="1" applyFill="1"/>
    <xf numFmtId="0" fontId="5" fillId="6" borderId="16" xfId="0" applyFont="1" applyFill="1" applyBorder="1" applyAlignment="1">
      <alignment horizontal="left"/>
    </xf>
    <xf numFmtId="0" fontId="11" fillId="6" borderId="11" xfId="0" applyFont="1" applyFill="1" applyBorder="1"/>
    <xf numFmtId="0" fontId="5" fillId="6" borderId="1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8" fillId="0" borderId="15" xfId="0" applyFont="1" applyBorder="1" applyAlignment="1">
      <alignment horizontal="center"/>
    </xf>
    <xf numFmtId="0" fontId="4" fillId="0" borderId="15" xfId="0" applyFont="1" applyBorder="1"/>
    <xf numFmtId="0" fontId="8" fillId="0" borderId="14" xfId="0" applyFont="1" applyBorder="1" applyAlignment="1">
      <alignment horizontal="center" wrapText="1"/>
    </xf>
    <xf numFmtId="0" fontId="4" fillId="0" borderId="11" xfId="0" applyFont="1" applyBorder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03"/>
  <sheetViews>
    <sheetView workbookViewId="0"/>
  </sheetViews>
  <sheetFormatPr defaultColWidth="14.44140625" defaultRowHeight="15" customHeight="1"/>
  <cols>
    <col min="1" max="1" width="8.6640625" customWidth="1"/>
    <col min="2" max="2" width="10.109375" customWidth="1"/>
    <col min="3" max="5" width="8.6640625" customWidth="1"/>
    <col min="6" max="6" width="10.109375" customWidth="1"/>
    <col min="7" max="7" width="13.5546875" customWidth="1"/>
    <col min="8" max="26" width="8.6640625" customWidth="1"/>
  </cols>
  <sheetData>
    <row r="2" spans="1:6" ht="14.4">
      <c r="A2" s="1" t="s">
        <v>0</v>
      </c>
    </row>
    <row r="3" spans="1:6" ht="14.4">
      <c r="A3" s="2"/>
      <c r="B3" s="3"/>
      <c r="C3" s="4"/>
      <c r="D3" s="72" t="s">
        <v>1</v>
      </c>
      <c r="E3" s="73"/>
      <c r="F3" s="74"/>
    </row>
    <row r="4" spans="1:6" ht="37.799999999999997">
      <c r="A4" s="5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6" ht="14.4">
      <c r="A5" s="8">
        <v>1999</v>
      </c>
      <c r="B5" s="9">
        <f>'UCI Pink Odd &amp; Even'!Q8</f>
        <v>26144</v>
      </c>
      <c r="C5" s="9" t="e">
        <f>'UCI Pink Odd &amp; Even'!T8</f>
        <v>#REF!</v>
      </c>
      <c r="D5" s="9" t="e">
        <f>'UCI Pink Odd &amp; Even'!$V$23</f>
        <v>#REF!</v>
      </c>
      <c r="E5" s="9" t="e">
        <f>'UCI Pink Odd &amp; Even'!$V$24</f>
        <v>#REF!</v>
      </c>
      <c r="F5" s="10" t="e">
        <f t="shared" ref="F5:F16" si="0">IF(C5&gt;E5,"Yes","No")</f>
        <v>#REF!</v>
      </c>
    </row>
    <row r="6" spans="1:6" ht="14.4">
      <c r="A6" s="8">
        <v>2001</v>
      </c>
      <c r="B6" s="9">
        <f>'UCI Pink Odd &amp; Even'!Q9</f>
        <v>84759</v>
      </c>
      <c r="C6" s="9" t="e">
        <f>'UCI Pink Odd &amp; Even'!T9</f>
        <v>#REF!</v>
      </c>
      <c r="D6" s="9" t="e">
        <f>'UCI Pink Odd &amp; Even'!$V$23</f>
        <v>#REF!</v>
      </c>
      <c r="E6" s="9" t="e">
        <f>'UCI Pink Odd &amp; Even'!$V$24</f>
        <v>#REF!</v>
      </c>
      <c r="F6" s="10" t="e">
        <f t="shared" si="0"/>
        <v>#REF!</v>
      </c>
    </row>
    <row r="7" spans="1:6" ht="14.4">
      <c r="A7" s="8">
        <v>2003</v>
      </c>
      <c r="B7" s="9">
        <f>'UCI Pink Odd &amp; Even'!Q10</f>
        <v>60415</v>
      </c>
      <c r="C7" s="9" t="e">
        <f>'UCI Pink Odd &amp; Even'!T10</f>
        <v>#REF!</v>
      </c>
      <c r="D7" s="9" t="e">
        <f>'UCI Pink Odd &amp; Even'!$V$23</f>
        <v>#REF!</v>
      </c>
      <c r="E7" s="9" t="e">
        <f>'UCI Pink Odd &amp; Even'!$V$24</f>
        <v>#REF!</v>
      </c>
      <c r="F7" s="10" t="e">
        <f t="shared" si="0"/>
        <v>#REF!</v>
      </c>
    </row>
    <row r="8" spans="1:6" ht="14.4">
      <c r="A8" s="8">
        <v>2005</v>
      </c>
      <c r="B8" s="9">
        <f>'UCI Pink Odd &amp; Even'!Q11</f>
        <v>62780</v>
      </c>
      <c r="C8" s="9" t="e">
        <f>'UCI Pink Odd &amp; Even'!T11</f>
        <v>#REF!</v>
      </c>
      <c r="D8" s="9" t="e">
        <f>'UCI Pink Odd &amp; Even'!$V$23</f>
        <v>#REF!</v>
      </c>
      <c r="E8" s="9" t="e">
        <f>'UCI Pink Odd &amp; Even'!$V$24</f>
        <v>#REF!</v>
      </c>
      <c r="F8" s="10" t="e">
        <f t="shared" si="0"/>
        <v>#REF!</v>
      </c>
    </row>
    <row r="9" spans="1:6" ht="14.4">
      <c r="A9" s="8">
        <v>2007</v>
      </c>
      <c r="B9" s="9">
        <f>'UCI Pink Odd &amp; Even'!Q12</f>
        <v>163094</v>
      </c>
      <c r="C9" s="9" t="e">
        <f>'UCI Pink Odd &amp; Even'!T12</f>
        <v>#REF!</v>
      </c>
      <c r="D9" s="9" t="e">
        <f>'UCI Pink Odd &amp; Even'!$V$23</f>
        <v>#REF!</v>
      </c>
      <c r="E9" s="9" t="e">
        <f>'UCI Pink Odd &amp; Even'!$V$24</f>
        <v>#REF!</v>
      </c>
      <c r="F9" s="10" t="e">
        <f t="shared" si="0"/>
        <v>#REF!</v>
      </c>
    </row>
    <row r="10" spans="1:6" ht="14.4">
      <c r="A10" s="8">
        <v>2009</v>
      </c>
      <c r="B10" s="9">
        <f>'UCI Pink Odd &amp; Even'!Q13</f>
        <v>244571</v>
      </c>
      <c r="C10" s="9" t="e">
        <f>'UCI Pink Odd &amp; Even'!T13</f>
        <v>#REF!</v>
      </c>
      <c r="D10" s="9" t="e">
        <f>'UCI Pink Odd &amp; Even'!$V$23</f>
        <v>#REF!</v>
      </c>
      <c r="E10" s="9" t="e">
        <f>'UCI Pink Odd &amp; Even'!$V$24</f>
        <v>#REF!</v>
      </c>
      <c r="F10" s="10" t="e">
        <f t="shared" si="0"/>
        <v>#REF!</v>
      </c>
    </row>
    <row r="11" spans="1:6" ht="14.4">
      <c r="A11" s="8">
        <v>2011</v>
      </c>
      <c r="B11" s="9">
        <f>'UCI Pink Odd &amp; Even'!Q14</f>
        <v>47718</v>
      </c>
      <c r="C11" s="9" t="e">
        <f>'UCI Pink Odd &amp; Even'!T14</f>
        <v>#REF!</v>
      </c>
      <c r="D11" s="9" t="e">
        <f>'UCI Pink Odd &amp; Even'!$V$23</f>
        <v>#REF!</v>
      </c>
      <c r="E11" s="9" t="e">
        <f>'UCI Pink Odd &amp; Even'!$V$24</f>
        <v>#REF!</v>
      </c>
      <c r="F11" s="10" t="e">
        <f t="shared" si="0"/>
        <v>#REF!</v>
      </c>
    </row>
    <row r="12" spans="1:6" ht="14.4">
      <c r="A12" s="8">
        <v>2013</v>
      </c>
      <c r="B12" s="9">
        <f>'UCI Pink Odd &amp; Even'!Q15</f>
        <v>63904</v>
      </c>
      <c r="C12" s="9" t="e">
        <f>'UCI Pink Odd &amp; Even'!T15</f>
        <v>#REF!</v>
      </c>
      <c r="D12" s="9" t="e">
        <f>'UCI Pink Odd &amp; Even'!$V$23</f>
        <v>#REF!</v>
      </c>
      <c r="E12" s="9" t="e">
        <f>'UCI Pink Odd &amp; Even'!$V$24</f>
        <v>#REF!</v>
      </c>
      <c r="F12" s="10" t="e">
        <f t="shared" si="0"/>
        <v>#REF!</v>
      </c>
    </row>
    <row r="13" spans="1:6" ht="14.4">
      <c r="A13" s="8">
        <v>2015</v>
      </c>
      <c r="B13" s="9">
        <f>'UCI Pink Odd &amp; Even'!Q16</f>
        <v>70815</v>
      </c>
      <c r="C13" s="9" t="e">
        <f>'UCI Pink Odd &amp; Even'!T16</f>
        <v>#REF!</v>
      </c>
      <c r="D13" s="9" t="e">
        <f>'UCI Pink Odd &amp; Even'!$V$23</f>
        <v>#REF!</v>
      </c>
      <c r="E13" s="9" t="e">
        <f>'UCI Pink Odd &amp; Even'!$V$24</f>
        <v>#REF!</v>
      </c>
      <c r="F13" s="10" t="e">
        <f t="shared" si="0"/>
        <v>#REF!</v>
      </c>
    </row>
    <row r="14" spans="1:6" ht="14.4">
      <c r="A14" s="8">
        <v>2017</v>
      </c>
      <c r="B14" s="9">
        <f>'UCI Pink Odd &amp; Even'!Q17</f>
        <v>196211</v>
      </c>
      <c r="C14" s="9" t="e">
        <f>'UCI Pink Odd &amp; Even'!T17</f>
        <v>#REF!</v>
      </c>
      <c r="D14" s="9" t="e">
        <f>'UCI Pink Odd &amp; Even'!$V$23</f>
        <v>#REF!</v>
      </c>
      <c r="E14" s="9" t="e">
        <f>'UCI Pink Odd &amp; Even'!$V$24</f>
        <v>#REF!</v>
      </c>
      <c r="F14" s="10" t="e">
        <f t="shared" si="0"/>
        <v>#REF!</v>
      </c>
    </row>
    <row r="15" spans="1:6" ht="14.4">
      <c r="A15" s="8">
        <v>2019</v>
      </c>
      <c r="B15" s="9">
        <f>'UCI Pink Odd &amp; Even'!Q18</f>
        <v>99581</v>
      </c>
      <c r="C15" s="9" t="e">
        <f>'UCI Pink Odd &amp; Even'!T18</f>
        <v>#REF!</v>
      </c>
      <c r="D15" s="9" t="e">
        <f>'UCI Pink Odd &amp; Even'!$V$23</f>
        <v>#REF!</v>
      </c>
      <c r="E15" s="9" t="e">
        <f>'UCI Pink Odd &amp; Even'!$V$24</f>
        <v>#REF!</v>
      </c>
      <c r="F15" s="10" t="e">
        <f t="shared" si="0"/>
        <v>#REF!</v>
      </c>
    </row>
    <row r="16" spans="1:6" ht="14.4">
      <c r="A16" s="8">
        <v>2021</v>
      </c>
      <c r="B16" s="9">
        <f>'UCI Pink Odd &amp; Even'!Q19</f>
        <v>111708</v>
      </c>
      <c r="C16" s="9" t="e">
        <f>'UCI Pink Odd &amp; Even'!T19</f>
        <v>#REF!</v>
      </c>
      <c r="D16" s="9" t="e">
        <f>'UCI Pink Odd &amp; Even'!$V$23</f>
        <v>#REF!</v>
      </c>
      <c r="E16" s="9" t="e">
        <f>'UCI Pink Odd &amp; Even'!$V$24</f>
        <v>#REF!</v>
      </c>
      <c r="F16" s="10" t="e">
        <f t="shared" si="0"/>
        <v>#REF!</v>
      </c>
    </row>
    <row r="17" spans="1:7" ht="14.4">
      <c r="A17" s="11">
        <v>2023</v>
      </c>
      <c r="B17" s="9"/>
      <c r="C17" s="9"/>
      <c r="D17" s="9"/>
      <c r="E17" s="9"/>
      <c r="F17" s="10"/>
    </row>
    <row r="18" spans="1:7" ht="14.4">
      <c r="A18" s="12" t="s">
        <v>8</v>
      </c>
      <c r="B18" s="13"/>
      <c r="C18" s="13"/>
      <c r="D18" s="13"/>
      <c r="E18" s="13"/>
      <c r="F18" s="13"/>
      <c r="G18" s="14"/>
    </row>
    <row r="19" spans="1:7" ht="14.4">
      <c r="A19" s="12" t="s">
        <v>9</v>
      </c>
      <c r="B19" s="15"/>
      <c r="C19" s="15"/>
      <c r="D19" s="15"/>
      <c r="E19" s="15"/>
      <c r="F19" s="15"/>
      <c r="G19" s="14"/>
    </row>
    <row r="20" spans="1:7" ht="14.4">
      <c r="A20" s="12"/>
      <c r="B20" s="15"/>
      <c r="C20" s="15"/>
      <c r="D20" s="15"/>
      <c r="E20" s="15"/>
      <c r="F20" s="15"/>
      <c r="G20" s="14"/>
    </row>
    <row r="21" spans="1:7" ht="14.4">
      <c r="A21" s="1" t="s">
        <v>10</v>
      </c>
    </row>
    <row r="22" spans="1:7" ht="15.75" customHeight="1">
      <c r="A22" s="2"/>
      <c r="B22" s="3"/>
      <c r="C22" s="4"/>
      <c r="D22" s="72" t="s">
        <v>1</v>
      </c>
      <c r="E22" s="73"/>
      <c r="F22" s="74"/>
    </row>
    <row r="23" spans="1:7" ht="33" customHeight="1">
      <c r="A23" s="5" t="s">
        <v>2</v>
      </c>
      <c r="B23" s="6" t="s">
        <v>11</v>
      </c>
      <c r="C23" s="6" t="s">
        <v>12</v>
      </c>
      <c r="D23" s="6" t="s">
        <v>5</v>
      </c>
      <c r="E23" s="6" t="s">
        <v>6</v>
      </c>
      <c r="F23" s="7" t="s">
        <v>7</v>
      </c>
    </row>
    <row r="24" spans="1:7" ht="15.75" customHeight="1">
      <c r="A24" s="8">
        <v>2000</v>
      </c>
      <c r="B24" s="15">
        <f>'UCI Pink Odd &amp; Even'!Q31</f>
        <v>189728</v>
      </c>
      <c r="C24" s="15" t="e">
        <f>'UCI Pink Odd &amp; Even'!T31</f>
        <v>#REF!</v>
      </c>
      <c r="D24" s="15" t="e">
        <f>'UCI Pink Odd &amp; Even'!$V$46</f>
        <v>#REF!</v>
      </c>
      <c r="E24" s="15" t="e">
        <f>'UCI Pink Odd &amp; Even'!$V$47</f>
        <v>#REF!</v>
      </c>
      <c r="F24" s="14" t="e">
        <f t="shared" ref="F24:F34" si="1">IF(C24&gt;E24,"Yes","No")</f>
        <v>#REF!</v>
      </c>
    </row>
    <row r="25" spans="1:7" ht="15.75" customHeight="1">
      <c r="A25" s="8">
        <v>2002</v>
      </c>
      <c r="B25" s="15">
        <f>'UCI Pink Odd &amp; Even'!Q32</f>
        <v>490034</v>
      </c>
      <c r="C25" s="15" t="e">
        <f>'UCI Pink Odd &amp; Even'!T32</f>
        <v>#REF!</v>
      </c>
      <c r="D25" s="15" t="e">
        <f>'UCI Pink Odd &amp; Even'!$V$46</f>
        <v>#REF!</v>
      </c>
      <c r="E25" s="15" t="e">
        <f>'UCI Pink Odd &amp; Even'!$V$47</f>
        <v>#REF!</v>
      </c>
      <c r="F25" s="14" t="e">
        <f t="shared" si="1"/>
        <v>#REF!</v>
      </c>
    </row>
    <row r="26" spans="1:7" ht="15.75" customHeight="1">
      <c r="A26" s="8">
        <v>2004</v>
      </c>
      <c r="B26" s="15">
        <f>'UCI Pink Odd &amp; Even'!Q33</f>
        <v>393589</v>
      </c>
      <c r="C26" s="15" t="e">
        <f>'UCI Pink Odd &amp; Even'!T33</f>
        <v>#REF!</v>
      </c>
      <c r="D26" s="15" t="e">
        <f>'UCI Pink Odd &amp; Even'!$V$46</f>
        <v>#REF!</v>
      </c>
      <c r="E26" s="15" t="e">
        <f>'UCI Pink Odd &amp; Even'!$V$47</f>
        <v>#REF!</v>
      </c>
      <c r="F26" s="14" t="e">
        <f t="shared" si="1"/>
        <v>#REF!</v>
      </c>
    </row>
    <row r="27" spans="1:7" ht="15.75" customHeight="1">
      <c r="A27" s="8">
        <v>2006</v>
      </c>
      <c r="B27" s="15">
        <f>'UCI Pink Odd &amp; Even'!Q34</f>
        <v>442423</v>
      </c>
      <c r="C27" s="15" t="e">
        <f>'UCI Pink Odd &amp; Even'!T34</f>
        <v>#REF!</v>
      </c>
      <c r="D27" s="15" t="e">
        <f>'UCI Pink Odd &amp; Even'!$V$46</f>
        <v>#REF!</v>
      </c>
      <c r="E27" s="15" t="e">
        <f>'UCI Pink Odd &amp; Even'!$V$47</f>
        <v>#REF!</v>
      </c>
      <c r="F27" s="14" t="e">
        <f t="shared" si="1"/>
        <v>#REF!</v>
      </c>
    </row>
    <row r="28" spans="1:7" ht="15.75" customHeight="1">
      <c r="A28" s="8">
        <v>2008</v>
      </c>
      <c r="B28" s="15">
        <f>'UCI Pink Odd &amp; Even'!Q35</f>
        <v>208092</v>
      </c>
      <c r="C28" s="15" t="e">
        <f>'UCI Pink Odd &amp; Even'!T35</f>
        <v>#REF!</v>
      </c>
      <c r="D28" s="15" t="e">
        <f>'UCI Pink Odd &amp; Even'!$V$46</f>
        <v>#REF!</v>
      </c>
      <c r="E28" s="15" t="e">
        <f>'UCI Pink Odd &amp; Even'!$V$47</f>
        <v>#REF!</v>
      </c>
      <c r="F28" s="14" t="e">
        <f t="shared" si="1"/>
        <v>#REF!</v>
      </c>
    </row>
    <row r="29" spans="1:7" ht="15.75" customHeight="1">
      <c r="A29" s="8">
        <v>2010</v>
      </c>
      <c r="B29" s="15">
        <f>'UCI Pink Odd &amp; Even'!Q36</f>
        <v>320840</v>
      </c>
      <c r="C29" s="15" t="e">
        <f>'UCI Pink Odd &amp; Even'!T36</f>
        <v>#REF!</v>
      </c>
      <c r="D29" s="15" t="e">
        <f>'UCI Pink Odd &amp; Even'!$V$46</f>
        <v>#REF!</v>
      </c>
      <c r="E29" s="15" t="e">
        <f>'UCI Pink Odd &amp; Even'!$V$47</f>
        <v>#REF!</v>
      </c>
      <c r="F29" s="14" t="e">
        <f t="shared" si="1"/>
        <v>#REF!</v>
      </c>
    </row>
    <row r="30" spans="1:7" ht="15.75" customHeight="1">
      <c r="A30" s="8">
        <v>2012</v>
      </c>
      <c r="B30" s="15">
        <f>'UCI Pink Odd &amp; Even'!Q37</f>
        <v>498572</v>
      </c>
      <c r="C30" s="15" t="e">
        <f>'UCI Pink Odd &amp; Even'!T37</f>
        <v>#REF!</v>
      </c>
      <c r="D30" s="15" t="e">
        <f>'UCI Pink Odd &amp; Even'!$V$46</f>
        <v>#REF!</v>
      </c>
      <c r="E30" s="15" t="e">
        <f>'UCI Pink Odd &amp; Even'!$V$47</f>
        <v>#REF!</v>
      </c>
      <c r="F30" s="14" t="e">
        <f t="shared" si="1"/>
        <v>#REF!</v>
      </c>
    </row>
    <row r="31" spans="1:7" ht="15.75" customHeight="1">
      <c r="A31" s="8">
        <v>2014</v>
      </c>
      <c r="B31" s="15">
        <f>'UCI Pink Odd &amp; Even'!Q38</f>
        <v>703285</v>
      </c>
      <c r="C31" s="15" t="e">
        <f>'UCI Pink Odd &amp; Even'!T38</f>
        <v>#REF!</v>
      </c>
      <c r="D31" s="15" t="e">
        <f>'UCI Pink Odd &amp; Even'!$V$46</f>
        <v>#REF!</v>
      </c>
      <c r="E31" s="15" t="e">
        <f>'UCI Pink Odd &amp; Even'!$V$47</f>
        <v>#REF!</v>
      </c>
      <c r="F31" s="14" t="e">
        <f t="shared" si="1"/>
        <v>#REF!</v>
      </c>
    </row>
    <row r="32" spans="1:7" ht="15.75" customHeight="1">
      <c r="A32" s="8">
        <v>2016</v>
      </c>
      <c r="B32" s="15">
        <f>'UCI Pink Odd &amp; Even'!Q39</f>
        <v>425497</v>
      </c>
      <c r="C32" s="15" t="e">
        <f>'UCI Pink Odd &amp; Even'!T39</f>
        <v>#REF!</v>
      </c>
      <c r="D32" s="15" t="e">
        <f>'UCI Pink Odd &amp; Even'!$V$46</f>
        <v>#REF!</v>
      </c>
      <c r="E32" s="15" t="e">
        <f>'UCI Pink Odd &amp; Even'!$V$47</f>
        <v>#REF!</v>
      </c>
      <c r="F32" s="14" t="e">
        <f t="shared" si="1"/>
        <v>#REF!</v>
      </c>
    </row>
    <row r="33" spans="1:7" ht="15.75" customHeight="1">
      <c r="A33" s="8">
        <v>2018</v>
      </c>
      <c r="B33" s="15">
        <f>'UCI Pink Odd &amp; Even'!Q40</f>
        <v>172974</v>
      </c>
      <c r="C33" s="15" t="e">
        <f>'UCI Pink Odd &amp; Even'!T40</f>
        <v>#REF!</v>
      </c>
      <c r="D33" s="15" t="e">
        <f>'UCI Pink Odd &amp; Even'!$V$46</f>
        <v>#REF!</v>
      </c>
      <c r="E33" s="15" t="e">
        <f>'UCI Pink Odd &amp; Even'!$V$47</f>
        <v>#REF!</v>
      </c>
      <c r="F33" s="14" t="e">
        <f t="shared" si="1"/>
        <v>#REF!</v>
      </c>
    </row>
    <row r="34" spans="1:7" ht="15.75" customHeight="1">
      <c r="A34" s="8">
        <v>2020</v>
      </c>
      <c r="B34" s="15">
        <f>'UCI Pink Odd &amp; Even'!Q41</f>
        <v>395430</v>
      </c>
      <c r="C34" s="15" t="e">
        <f>'UCI Pink Odd &amp; Even'!T41</f>
        <v>#REF!</v>
      </c>
      <c r="D34" s="15" t="e">
        <f>'UCI Pink Odd &amp; Even'!$V$46</f>
        <v>#REF!</v>
      </c>
      <c r="E34" s="15" t="e">
        <f>'UCI Pink Odd &amp; Even'!$V$47</f>
        <v>#REF!</v>
      </c>
      <c r="F34" s="14" t="e">
        <f t="shared" si="1"/>
        <v>#REF!</v>
      </c>
    </row>
    <row r="35" spans="1:7" ht="15.75" customHeight="1">
      <c r="A35" s="16">
        <v>2022</v>
      </c>
      <c r="B35" s="15"/>
      <c r="C35" s="15"/>
      <c r="D35" s="15"/>
      <c r="E35" s="15"/>
      <c r="F35" s="14"/>
    </row>
    <row r="36" spans="1:7" ht="15.75" customHeight="1">
      <c r="A36" s="17">
        <v>2024</v>
      </c>
      <c r="B36" s="18"/>
      <c r="C36" s="18"/>
      <c r="D36" s="18"/>
      <c r="E36" s="18"/>
      <c r="F36" s="18"/>
      <c r="G36" s="14"/>
    </row>
    <row r="37" spans="1:7" ht="15.75" customHeight="1">
      <c r="A37" s="12" t="s">
        <v>8</v>
      </c>
      <c r="B37" s="15"/>
      <c r="C37" s="15"/>
      <c r="D37" s="15"/>
      <c r="E37" s="15"/>
      <c r="F37" s="15"/>
      <c r="G37" s="14"/>
    </row>
    <row r="38" spans="1:7" ht="15.75" customHeight="1">
      <c r="A38" s="1" t="s">
        <v>9</v>
      </c>
    </row>
    <row r="39" spans="1:7" ht="15.75" customHeight="1"/>
    <row r="40" spans="1:7" ht="15.75" customHeight="1"/>
    <row r="41" spans="1:7" ht="15.75" customHeight="1"/>
    <row r="42" spans="1:7" ht="15.75" customHeight="1"/>
    <row r="43" spans="1:7" ht="15.75" customHeight="1"/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D3:F3"/>
    <mergeCell ref="D22:F22"/>
  </mergeCells>
  <conditionalFormatting sqref="F5:F9 F11:F17 F24:F30 F32:F35 G18:G20 G36:G37">
    <cfRule type="cellIs" dxfId="3" priority="1" operator="equal">
      <formula>"Yes"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00"/>
  <sheetViews>
    <sheetView workbookViewId="0"/>
  </sheetViews>
  <sheetFormatPr defaultColWidth="14.44140625" defaultRowHeight="15" customHeight="1"/>
  <cols>
    <col min="1" max="3" width="8.6640625" customWidth="1"/>
    <col min="4" max="4" width="14.109375" customWidth="1"/>
    <col min="5" max="6" width="8.6640625" customWidth="1"/>
    <col min="7" max="7" width="2.6640625" customWidth="1"/>
    <col min="8" max="8" width="9.6640625" customWidth="1"/>
    <col min="9" max="9" width="8.6640625" customWidth="1"/>
    <col min="10" max="10" width="10.33203125" customWidth="1"/>
    <col min="11" max="11" width="8.6640625" customWidth="1"/>
    <col min="12" max="12" width="11" customWidth="1"/>
    <col min="13" max="13" width="11.109375" customWidth="1"/>
    <col min="14" max="14" width="2.6640625" customWidth="1"/>
    <col min="15" max="15" width="12.5546875" customWidth="1"/>
    <col min="16" max="16" width="2.6640625" customWidth="1"/>
    <col min="17" max="17" width="10.109375" customWidth="1"/>
    <col min="18" max="18" width="2.6640625" customWidth="1"/>
    <col min="19" max="20" width="10.109375" customWidth="1"/>
    <col min="21" max="21" width="2.6640625" customWidth="1"/>
    <col min="22" max="22" width="11.6640625" customWidth="1"/>
    <col min="23" max="23" width="10.44140625" customWidth="1"/>
    <col min="24" max="30" width="8.6640625" customWidth="1"/>
  </cols>
  <sheetData>
    <row r="1" spans="1:23" ht="14.4">
      <c r="A1" s="19" t="s">
        <v>13</v>
      </c>
      <c r="R1" s="8"/>
      <c r="U1" s="8"/>
    </row>
    <row r="2" spans="1:23" ht="14.4">
      <c r="H2" s="19"/>
      <c r="J2" s="15"/>
      <c r="R2" s="8"/>
      <c r="U2" s="8"/>
    </row>
    <row r="3" spans="1:23" ht="14.4">
      <c r="D3" s="20" t="s">
        <v>14</v>
      </c>
      <c r="E3" s="21">
        <v>2</v>
      </c>
      <c r="H3" s="19"/>
      <c r="J3" s="15"/>
      <c r="R3" s="8"/>
      <c r="U3" s="8"/>
      <c r="V3" s="20" t="s">
        <v>15</v>
      </c>
      <c r="W3" s="22">
        <v>0.1</v>
      </c>
    </row>
    <row r="4" spans="1:23" ht="14.4">
      <c r="D4" s="20" t="s">
        <v>16</v>
      </c>
      <c r="E4" s="23" t="s">
        <v>17</v>
      </c>
      <c r="R4" s="8"/>
      <c r="U4" s="8"/>
      <c r="V4" s="20" t="s">
        <v>18</v>
      </c>
      <c r="W4" s="24" t="e">
        <f>MAX(T8:T17)*(1-W3)</f>
        <v>#REF!</v>
      </c>
    </row>
    <row r="5" spans="1:23" ht="14.4">
      <c r="P5" s="8"/>
      <c r="R5" s="8"/>
      <c r="U5" s="8"/>
    </row>
    <row r="6" spans="1:23" ht="14.4">
      <c r="A6" s="25"/>
      <c r="B6" s="75" t="s">
        <v>19</v>
      </c>
      <c r="C6" s="76"/>
      <c r="D6" s="76"/>
      <c r="E6" s="76"/>
      <c r="F6" s="76"/>
      <c r="G6" s="26"/>
      <c r="H6" s="75" t="s">
        <v>20</v>
      </c>
      <c r="I6" s="76"/>
      <c r="J6" s="76"/>
      <c r="K6" s="76"/>
      <c r="L6" s="76"/>
      <c r="M6" s="76"/>
      <c r="O6" s="25" t="s">
        <v>21</v>
      </c>
      <c r="P6" s="19"/>
      <c r="Q6" s="27" t="s">
        <v>22</v>
      </c>
      <c r="R6" s="28"/>
      <c r="S6" s="27" t="s">
        <v>23</v>
      </c>
      <c r="T6" s="27"/>
      <c r="U6" s="8"/>
      <c r="V6" s="77" t="s">
        <v>24</v>
      </c>
    </row>
    <row r="7" spans="1:23" ht="14.4">
      <c r="A7" s="29" t="s">
        <v>2</v>
      </c>
      <c r="B7" s="29" t="s">
        <v>25</v>
      </c>
      <c r="C7" s="29" t="s">
        <v>26</v>
      </c>
      <c r="D7" s="30" t="s">
        <v>27</v>
      </c>
      <c r="E7" s="30" t="s">
        <v>28</v>
      </c>
      <c r="F7" s="30" t="s">
        <v>22</v>
      </c>
      <c r="G7" s="26"/>
      <c r="H7" s="31" t="s">
        <v>29</v>
      </c>
      <c r="I7" s="32" t="s">
        <v>30</v>
      </c>
      <c r="J7" s="29" t="s">
        <v>31</v>
      </c>
      <c r="K7" s="33" t="s">
        <v>32</v>
      </c>
      <c r="L7" s="29" t="s">
        <v>33</v>
      </c>
      <c r="M7" s="33" t="s">
        <v>34</v>
      </c>
      <c r="O7" s="29" t="s">
        <v>22</v>
      </c>
      <c r="P7" s="20"/>
      <c r="Q7" s="34" t="s">
        <v>35</v>
      </c>
      <c r="R7" s="28"/>
      <c r="S7" s="34" t="s">
        <v>25</v>
      </c>
      <c r="T7" s="29" t="s">
        <v>36</v>
      </c>
      <c r="U7" s="8"/>
      <c r="V7" s="78"/>
    </row>
    <row r="8" spans="1:23" ht="14.4">
      <c r="A8" s="8">
        <f>'UCI Pink Data'!A5</f>
        <v>1999</v>
      </c>
      <c r="B8" s="9">
        <f>'UCI Pink Data'!B5</f>
        <v>3552</v>
      </c>
      <c r="C8" s="9">
        <f>'UCI Pink Data'!C5</f>
        <v>9357</v>
      </c>
      <c r="D8" s="9">
        <f>'UCI Pink Data'!D5</f>
        <v>2674</v>
      </c>
      <c r="E8" s="9">
        <f>'UCI Pink Data'!E5</f>
        <v>593</v>
      </c>
      <c r="F8" s="9">
        <f>'UCI Pink Data'!F5</f>
        <v>16176</v>
      </c>
      <c r="G8" s="15"/>
      <c r="H8" s="9">
        <f>'UCI Pink Data'!H5</f>
        <v>120</v>
      </c>
      <c r="I8" s="9">
        <f>'UCI Pink Data'!I5</f>
        <v>172</v>
      </c>
      <c r="J8" s="9">
        <f>'UCI Pink Data'!J5</f>
        <v>4632</v>
      </c>
      <c r="K8" s="9">
        <f>'UCI Pink Data'!K5</f>
        <v>2966</v>
      </c>
      <c r="L8" s="9">
        <f>'UCI Pink Data'!L5</f>
        <v>292</v>
      </c>
      <c r="M8" s="9">
        <f>'UCI Pink Data'!M5</f>
        <v>7598</v>
      </c>
      <c r="N8" s="15"/>
      <c r="O8" s="9">
        <f>'UCI Pink Data'!O5</f>
        <v>2078</v>
      </c>
      <c r="P8" s="9"/>
      <c r="Q8" s="9">
        <f>'UCI Pink Data'!Q5</f>
        <v>26144</v>
      </c>
      <c r="R8" s="9"/>
      <c r="S8" s="35" t="e">
        <f>'UCI Pink Data'!#REF!</f>
        <v>#REF!</v>
      </c>
      <c r="T8" s="9" t="e">
        <f>'UCI Pink Data'!#REF!</f>
        <v>#REF!</v>
      </c>
      <c r="U8" s="36"/>
      <c r="V8" s="10" t="e">
        <f t="shared" ref="V8:V19" si="0">IF(T8&gt;$V$24,"Yes","No")</f>
        <v>#REF!</v>
      </c>
    </row>
    <row r="9" spans="1:23" ht="14.4">
      <c r="A9" s="8">
        <f>'UCI Pink Data'!A7</f>
        <v>2001</v>
      </c>
      <c r="B9" s="9">
        <f>'UCI Pink Data'!B7</f>
        <v>31219</v>
      </c>
      <c r="C9" s="9">
        <f>'UCI Pink Data'!C7</f>
        <v>32998</v>
      </c>
      <c r="D9" s="9">
        <f>'UCI Pink Data'!D7</f>
        <v>3988</v>
      </c>
      <c r="E9" s="9">
        <f>'UCI Pink Data'!E7</f>
        <v>4355</v>
      </c>
      <c r="F9" s="9">
        <f>'UCI Pink Data'!F7</f>
        <v>72560</v>
      </c>
      <c r="G9" s="15"/>
      <c r="H9" s="9">
        <f>'UCI Pink Data'!H7</f>
        <v>96</v>
      </c>
      <c r="I9" s="9">
        <f>'UCI Pink Data'!I7</f>
        <v>218</v>
      </c>
      <c r="J9" s="9">
        <f>'UCI Pink Data'!J7</f>
        <v>5443</v>
      </c>
      <c r="K9" s="9">
        <f>'UCI Pink Data'!K7</f>
        <v>4621</v>
      </c>
      <c r="L9" s="9">
        <f>'UCI Pink Data'!L7</f>
        <v>314</v>
      </c>
      <c r="M9" s="9">
        <f>'UCI Pink Data'!M7</f>
        <v>10064</v>
      </c>
      <c r="N9" s="15"/>
      <c r="O9" s="9">
        <f>'UCI Pink Data'!O7</f>
        <v>1821</v>
      </c>
      <c r="P9" s="9"/>
      <c r="Q9" s="9">
        <f>'UCI Pink Data'!Q7</f>
        <v>84759</v>
      </c>
      <c r="R9" s="9"/>
      <c r="S9" s="35" t="e">
        <f>'UCI Pink Data'!#REF!</f>
        <v>#REF!</v>
      </c>
      <c r="T9" s="9" t="e">
        <f>'UCI Pink Data'!#REF!</f>
        <v>#REF!</v>
      </c>
      <c r="U9" s="36"/>
      <c r="V9" s="10" t="e">
        <f t="shared" si="0"/>
        <v>#REF!</v>
      </c>
    </row>
    <row r="10" spans="1:23" ht="14.4">
      <c r="A10" s="8">
        <f>'UCI Pink Data'!A9</f>
        <v>2003</v>
      </c>
      <c r="B10" s="9">
        <f>'UCI Pink Data'!B9</f>
        <v>30376</v>
      </c>
      <c r="C10" s="9">
        <f>'UCI Pink Data'!C9</f>
        <v>16474</v>
      </c>
      <c r="D10" s="9">
        <f>'UCI Pink Data'!D9</f>
        <v>375</v>
      </c>
      <c r="E10" s="9">
        <f>'UCI Pink Data'!E9</f>
        <v>1564</v>
      </c>
      <c r="F10" s="9">
        <f>'UCI Pink Data'!F9</f>
        <v>48789</v>
      </c>
      <c r="G10" s="15"/>
      <c r="H10" s="9">
        <f>'UCI Pink Data'!H9</f>
        <v>182</v>
      </c>
      <c r="I10" s="9">
        <f>'UCI Pink Data'!I9</f>
        <v>291</v>
      </c>
      <c r="J10" s="9">
        <f>'UCI Pink Data'!J9</f>
        <v>4045</v>
      </c>
      <c r="K10" s="9">
        <f>'UCI Pink Data'!K9</f>
        <v>5026</v>
      </c>
      <c r="L10" s="9">
        <f>'UCI Pink Data'!L9</f>
        <v>473</v>
      </c>
      <c r="M10" s="9">
        <f>'UCI Pink Data'!M9</f>
        <v>9071</v>
      </c>
      <c r="N10" s="15"/>
      <c r="O10" s="9">
        <f>'UCI Pink Data'!O9</f>
        <v>2082</v>
      </c>
      <c r="P10" s="9"/>
      <c r="Q10" s="9">
        <f>'UCI Pink Data'!Q9</f>
        <v>60415</v>
      </c>
      <c r="R10" s="9"/>
      <c r="S10" s="35" t="e">
        <f>'UCI Pink Data'!#REF!</f>
        <v>#REF!</v>
      </c>
      <c r="T10" s="9" t="e">
        <f>'UCI Pink Data'!#REF!</f>
        <v>#REF!</v>
      </c>
      <c r="U10" s="36"/>
      <c r="V10" s="10" t="e">
        <f t="shared" si="0"/>
        <v>#REF!</v>
      </c>
    </row>
    <row r="11" spans="1:23" ht="14.4">
      <c r="A11" s="8">
        <f>'UCI Pink Data'!A11</f>
        <v>2005</v>
      </c>
      <c r="B11" s="9">
        <f>'UCI Pink Data'!B11</f>
        <v>31230</v>
      </c>
      <c r="C11" s="9">
        <f>'UCI Pink Data'!C11</f>
        <v>13619</v>
      </c>
      <c r="D11" s="9">
        <f>'UCI Pink Data'!D11</f>
        <v>2747</v>
      </c>
      <c r="E11" s="9">
        <f>'UCI Pink Data'!E11</f>
        <v>823</v>
      </c>
      <c r="F11" s="9">
        <f>'UCI Pink Data'!F11</f>
        <v>48419</v>
      </c>
      <c r="G11" s="15"/>
      <c r="H11" s="9">
        <f>'UCI Pink Data'!H11</f>
        <v>94</v>
      </c>
      <c r="I11" s="9">
        <f>'UCI Pink Data'!I11</f>
        <v>1259</v>
      </c>
      <c r="J11" s="9">
        <f>'UCI Pink Data'!J11</f>
        <v>3110</v>
      </c>
      <c r="K11" s="9">
        <f>'UCI Pink Data'!K11</f>
        <v>7378</v>
      </c>
      <c r="L11" s="9">
        <f>'UCI Pink Data'!L11</f>
        <v>1353</v>
      </c>
      <c r="M11" s="9">
        <f>'UCI Pink Data'!M11</f>
        <v>10488</v>
      </c>
      <c r="N11" s="15"/>
      <c r="O11" s="9">
        <f>'UCI Pink Data'!O11</f>
        <v>2520</v>
      </c>
      <c r="P11" s="9"/>
      <c r="Q11" s="9">
        <f>'UCI Pink Data'!Q11</f>
        <v>62780</v>
      </c>
      <c r="R11" s="9"/>
      <c r="S11" s="35" t="e">
        <f>'UCI Pink Data'!#REF!</f>
        <v>#REF!</v>
      </c>
      <c r="T11" s="9" t="e">
        <f>'UCI Pink Data'!#REF!</f>
        <v>#REF!</v>
      </c>
      <c r="U11" s="36"/>
      <c r="V11" s="10" t="e">
        <f t="shared" si="0"/>
        <v>#REF!</v>
      </c>
    </row>
    <row r="12" spans="1:23" ht="14.4">
      <c r="A12" s="8">
        <f>'UCI Pink Data'!A13</f>
        <v>2007</v>
      </c>
      <c r="B12" s="9">
        <f>'UCI Pink Data'!B13</f>
        <v>67398</v>
      </c>
      <c r="C12" s="9">
        <f>'UCI Pink Data'!C13</f>
        <v>69918</v>
      </c>
      <c r="D12" s="9">
        <f>'UCI Pink Data'!D13</f>
        <v>6177</v>
      </c>
      <c r="E12" s="9">
        <f>'UCI Pink Data'!E13</f>
        <v>3527</v>
      </c>
      <c r="F12" s="9">
        <f>'UCI Pink Data'!F13</f>
        <v>147020</v>
      </c>
      <c r="G12" s="15"/>
      <c r="H12" s="9">
        <f>'UCI Pink Data'!H13</f>
        <v>335</v>
      </c>
      <c r="I12" s="9">
        <f>'UCI Pink Data'!I13</f>
        <v>560</v>
      </c>
      <c r="J12" s="9">
        <f>'UCI Pink Data'!J13</f>
        <v>5617</v>
      </c>
      <c r="K12" s="9">
        <f>'UCI Pink Data'!K13</f>
        <v>7210</v>
      </c>
      <c r="L12" s="9">
        <f>'UCI Pink Data'!L13</f>
        <v>895</v>
      </c>
      <c r="M12" s="9">
        <f>'UCI Pink Data'!M13</f>
        <v>12827</v>
      </c>
      <c r="N12" s="15"/>
      <c r="O12" s="9">
        <f>'UCI Pink Data'!O13</f>
        <v>2352</v>
      </c>
      <c r="P12" s="9"/>
      <c r="Q12" s="9">
        <f>'UCI Pink Data'!Q13</f>
        <v>163094</v>
      </c>
      <c r="R12" s="9"/>
      <c r="S12" s="35" t="e">
        <f>'UCI Pink Data'!#REF!</f>
        <v>#REF!</v>
      </c>
      <c r="T12" s="9" t="e">
        <f>'UCI Pink Data'!#REF!</f>
        <v>#REF!</v>
      </c>
      <c r="U12" s="36"/>
      <c r="V12" s="10" t="e">
        <f t="shared" si="0"/>
        <v>#REF!</v>
      </c>
    </row>
    <row r="13" spans="1:23" ht="14.4">
      <c r="A13" s="8">
        <f>'UCI Pink Data'!A15</f>
        <v>2009</v>
      </c>
      <c r="B13" s="9">
        <f>'UCI Pink Data'!B15</f>
        <v>139676</v>
      </c>
      <c r="C13" s="9">
        <f>'UCI Pink Data'!C15</f>
        <v>55845</v>
      </c>
      <c r="D13" s="9">
        <f>'UCI Pink Data'!D15</f>
        <v>12246</v>
      </c>
      <c r="E13" s="9">
        <f>'UCI Pink Data'!E15</f>
        <v>6554</v>
      </c>
      <c r="F13" s="9">
        <f>'UCI Pink Data'!F15</f>
        <v>214321</v>
      </c>
      <c r="G13" s="15"/>
      <c r="H13" s="9">
        <f>'UCI Pink Data'!H15</f>
        <v>144</v>
      </c>
      <c r="I13" s="9">
        <f>'UCI Pink Data'!I15</f>
        <v>171</v>
      </c>
      <c r="J13" s="9">
        <f>'UCI Pink Data'!J15</f>
        <v>13488</v>
      </c>
      <c r="K13" s="9">
        <f>'UCI Pink Data'!K15</f>
        <v>9478</v>
      </c>
      <c r="L13" s="9">
        <f>'UCI Pink Data'!L15</f>
        <v>315</v>
      </c>
      <c r="M13" s="9">
        <f>'UCI Pink Data'!M15</f>
        <v>22966</v>
      </c>
      <c r="N13" s="15"/>
      <c r="O13" s="9">
        <f>'UCI Pink Data'!O15</f>
        <v>6969</v>
      </c>
      <c r="P13" s="9"/>
      <c r="Q13" s="9">
        <f>'UCI Pink Data'!Q15</f>
        <v>244571</v>
      </c>
      <c r="R13" s="9"/>
      <c r="S13" s="35" t="e">
        <f>'UCI Pink Data'!#REF!</f>
        <v>#REF!</v>
      </c>
      <c r="T13" s="9" t="e">
        <f>'UCI Pink Data'!#REF!</f>
        <v>#REF!</v>
      </c>
      <c r="U13" s="36"/>
      <c r="V13" s="10" t="e">
        <f t="shared" si="0"/>
        <v>#REF!</v>
      </c>
    </row>
    <row r="14" spans="1:23" ht="14.4">
      <c r="A14" s="8">
        <f>'UCI Pink Data'!A17</f>
        <v>2011</v>
      </c>
      <c r="B14" s="9">
        <f>'UCI Pink Data'!B17</f>
        <v>15333</v>
      </c>
      <c r="C14" s="9">
        <f>'UCI Pink Data'!C17</f>
        <v>15527</v>
      </c>
      <c r="D14" s="9">
        <f>'UCI Pink Data'!D17</f>
        <v>2424</v>
      </c>
      <c r="E14" s="9">
        <f>'UCI Pink Data'!E17</f>
        <v>839</v>
      </c>
      <c r="F14" s="9">
        <f>'UCI Pink Data'!F17</f>
        <v>34123</v>
      </c>
      <c r="G14" s="15"/>
      <c r="H14" s="9">
        <f>'UCI Pink Data'!H17</f>
        <v>94</v>
      </c>
      <c r="I14" s="9">
        <f>'UCI Pink Data'!I17</f>
        <v>303</v>
      </c>
      <c r="J14" s="9">
        <f>'UCI Pink Data'!J17</f>
        <v>3991</v>
      </c>
      <c r="K14" s="9">
        <f>'UCI Pink Data'!K17</f>
        <v>4327</v>
      </c>
      <c r="L14" s="9">
        <f>'UCI Pink Data'!L17</f>
        <v>397</v>
      </c>
      <c r="M14" s="9">
        <f>'UCI Pink Data'!M17</f>
        <v>8318</v>
      </c>
      <c r="N14" s="15"/>
      <c r="O14" s="9">
        <f>'UCI Pink Data'!O17</f>
        <v>4880</v>
      </c>
      <c r="P14" s="9"/>
      <c r="Q14" s="9">
        <f>'UCI Pink Data'!Q17</f>
        <v>47718</v>
      </c>
      <c r="R14" s="9"/>
      <c r="S14" s="35" t="e">
        <f>'UCI Pink Data'!#REF!</f>
        <v>#REF!</v>
      </c>
      <c r="T14" s="9" t="e">
        <f>'UCI Pink Data'!#REF!</f>
        <v>#REF!</v>
      </c>
      <c r="U14" s="36"/>
      <c r="V14" s="10" t="e">
        <f t="shared" si="0"/>
        <v>#REF!</v>
      </c>
    </row>
    <row r="15" spans="1:23" ht="14.4">
      <c r="A15" s="8">
        <f>'UCI Pink Data'!A19</f>
        <v>2013</v>
      </c>
      <c r="B15" s="9">
        <f>'UCI Pink Data'!B19</f>
        <v>30605</v>
      </c>
      <c r="C15" s="9">
        <f>'UCI Pink Data'!C19</f>
        <v>14671</v>
      </c>
      <c r="D15" s="9">
        <f>'UCI Pink Data'!D19</f>
        <v>1014</v>
      </c>
      <c r="E15" s="9">
        <f>'UCI Pink Data'!E19</f>
        <v>1985</v>
      </c>
      <c r="F15" s="9">
        <f>'UCI Pink Data'!F19</f>
        <v>48275</v>
      </c>
      <c r="G15" s="15"/>
      <c r="H15" s="9">
        <f>'UCI Pink Data'!H19</f>
        <v>49</v>
      </c>
      <c r="I15" s="9">
        <f>'UCI Pink Data'!I19</f>
        <v>918</v>
      </c>
      <c r="J15" s="9">
        <f>'UCI Pink Data'!J19</f>
        <v>5240</v>
      </c>
      <c r="K15" s="9">
        <f>'UCI Pink Data'!K19</f>
        <v>4999</v>
      </c>
      <c r="L15" s="9">
        <f>'UCI Pink Data'!L19</f>
        <v>967</v>
      </c>
      <c r="M15" s="9">
        <f>'UCI Pink Data'!M19</f>
        <v>10239</v>
      </c>
      <c r="N15" s="15"/>
      <c r="O15" s="9">
        <f>'UCI Pink Data'!O19</f>
        <v>4423</v>
      </c>
      <c r="P15" s="9"/>
      <c r="Q15" s="9">
        <f>'UCI Pink Data'!Q19</f>
        <v>63904</v>
      </c>
      <c r="R15" s="9"/>
      <c r="S15" s="35" t="e">
        <f>'UCI Pink Data'!#REF!</f>
        <v>#REF!</v>
      </c>
      <c r="T15" s="9" t="e">
        <f>'UCI Pink Data'!#REF!</f>
        <v>#REF!</v>
      </c>
      <c r="U15" s="36"/>
      <c r="V15" s="10" t="e">
        <f t="shared" si="0"/>
        <v>#REF!</v>
      </c>
    </row>
    <row r="16" spans="1:23" ht="14.4">
      <c r="A16" s="8">
        <f>'UCI Pink Data'!A21</f>
        <v>2015</v>
      </c>
      <c r="B16" s="9">
        <f>'UCI Pink Data'!B21</f>
        <v>21653</v>
      </c>
      <c r="C16" s="9">
        <f>'UCI Pink Data'!C21</f>
        <v>22983</v>
      </c>
      <c r="D16" s="9">
        <f>'UCI Pink Data'!D21</f>
        <v>1175</v>
      </c>
      <c r="E16" s="9">
        <f>'UCI Pink Data'!E21</f>
        <v>2193</v>
      </c>
      <c r="F16" s="9">
        <f>'UCI Pink Data'!F21</f>
        <v>48004</v>
      </c>
      <c r="G16" s="15"/>
      <c r="H16" s="9">
        <f>'UCI Pink Data'!H21</f>
        <v>239</v>
      </c>
      <c r="I16" s="9">
        <f>'UCI Pink Data'!I21</f>
        <v>1069</v>
      </c>
      <c r="J16" s="9">
        <f>'UCI Pink Data'!J21</f>
        <v>8781</v>
      </c>
      <c r="K16" s="9">
        <f>'UCI Pink Data'!K21</f>
        <v>5465</v>
      </c>
      <c r="L16" s="9">
        <f>'UCI Pink Data'!L21</f>
        <v>1308</v>
      </c>
      <c r="M16" s="9">
        <f>'UCI Pink Data'!M21</f>
        <v>14246</v>
      </c>
      <c r="N16" s="15"/>
      <c r="O16" s="9">
        <f>'UCI Pink Data'!O21</f>
        <v>7257</v>
      </c>
      <c r="P16" s="9"/>
      <c r="Q16" s="9">
        <f>'UCI Pink Data'!Q21</f>
        <v>70815</v>
      </c>
      <c r="R16" s="9"/>
      <c r="S16" s="35" t="e">
        <f>'UCI Pink Data'!#REF!</f>
        <v>#REF!</v>
      </c>
      <c r="T16" s="9" t="e">
        <f>'UCI Pink Data'!#REF!</f>
        <v>#REF!</v>
      </c>
      <c r="U16" s="36"/>
      <c r="V16" s="10" t="e">
        <f t="shared" si="0"/>
        <v>#REF!</v>
      </c>
    </row>
    <row r="17" spans="1:30" ht="14.4">
      <c r="A17" s="8">
        <f>'UCI Pink Data'!A23</f>
        <v>2017</v>
      </c>
      <c r="B17" s="9">
        <f>'UCI Pink Data'!B23</f>
        <v>89963</v>
      </c>
      <c r="C17" s="9">
        <f>'UCI Pink Data'!C23</f>
        <v>59995</v>
      </c>
      <c r="D17" s="9">
        <f>'UCI Pink Data'!D23</f>
        <v>7775</v>
      </c>
      <c r="E17" s="9">
        <f>'UCI Pink Data'!E23</f>
        <v>10109</v>
      </c>
      <c r="F17" s="9">
        <f>'UCI Pink Data'!F23</f>
        <v>167842</v>
      </c>
      <c r="G17" s="15"/>
      <c r="H17" s="9">
        <f>'UCI Pink Data'!H23</f>
        <v>234</v>
      </c>
      <c r="I17" s="9">
        <f>'UCI Pink Data'!I23</f>
        <v>946</v>
      </c>
      <c r="J17" s="9">
        <f>'UCI Pink Data'!J23</f>
        <v>6628</v>
      </c>
      <c r="K17" s="9">
        <f>'UCI Pink Data'!K23</f>
        <v>9320</v>
      </c>
      <c r="L17" s="9">
        <f>'UCI Pink Data'!L23</f>
        <v>1180</v>
      </c>
      <c r="M17" s="9">
        <f>'UCI Pink Data'!M23</f>
        <v>15948</v>
      </c>
      <c r="N17" s="15"/>
      <c r="O17" s="9">
        <f>'UCI Pink Data'!O23</f>
        <v>11241</v>
      </c>
      <c r="P17" s="9"/>
      <c r="Q17" s="9">
        <f>'UCI Pink Data'!Q23</f>
        <v>196211</v>
      </c>
      <c r="R17" s="9"/>
      <c r="S17" s="35" t="e">
        <f>'UCI Pink Data'!#REF!</f>
        <v>#REF!</v>
      </c>
      <c r="T17" s="9" t="e">
        <f>'UCI Pink Data'!#REF!</f>
        <v>#REF!</v>
      </c>
      <c r="U17" s="36"/>
      <c r="V17" s="10" t="e">
        <f t="shared" si="0"/>
        <v>#REF!</v>
      </c>
    </row>
    <row r="18" spans="1:30" ht="14.4">
      <c r="A18" s="8">
        <f>'UCI Pink Data'!A25</f>
        <v>2019</v>
      </c>
      <c r="B18" s="9">
        <f>'UCI Pink Data'!B25</f>
        <v>27607</v>
      </c>
      <c r="C18" s="9">
        <f>'UCI Pink Data'!C25</f>
        <v>32746</v>
      </c>
      <c r="D18" s="9">
        <f>'UCI Pink Data'!D25</f>
        <v>3795</v>
      </c>
      <c r="E18" s="9">
        <f>'UCI Pink Data'!E25</f>
        <v>6679</v>
      </c>
      <c r="F18" s="9">
        <f>'UCI Pink Data'!F25</f>
        <v>70827</v>
      </c>
      <c r="G18" s="8"/>
      <c r="H18" s="37">
        <f>'UCI Pink Data'!H25</f>
        <v>187</v>
      </c>
      <c r="I18" s="37">
        <f>'UCI Pink Data'!I25</f>
        <v>633</v>
      </c>
      <c r="J18" s="37">
        <f>'UCI Pink Data'!J25</f>
        <v>7499</v>
      </c>
      <c r="K18" s="37">
        <f>'UCI Pink Data'!K25</f>
        <v>11720</v>
      </c>
      <c r="L18" s="9">
        <f>'UCI Pink Data'!L25</f>
        <v>820</v>
      </c>
      <c r="M18" s="9">
        <f>'UCI Pink Data'!M25</f>
        <v>19219</v>
      </c>
      <c r="N18" s="8"/>
      <c r="O18" s="9">
        <f>'UCI Pink Data'!O25</f>
        <v>8715</v>
      </c>
      <c r="P18" s="36"/>
      <c r="Q18" s="9">
        <f>'UCI Pink Data'!Q25</f>
        <v>99581</v>
      </c>
      <c r="R18" s="36"/>
      <c r="S18" s="35" t="e">
        <f>'UCI Pink Data'!#REF!</f>
        <v>#REF!</v>
      </c>
      <c r="T18" s="35" t="e">
        <f>'UCI Pink Data'!#REF!</f>
        <v>#REF!</v>
      </c>
      <c r="U18" s="36"/>
      <c r="V18" s="10" t="e">
        <f t="shared" si="0"/>
        <v>#REF!</v>
      </c>
    </row>
    <row r="19" spans="1:30" ht="14.4">
      <c r="A19" s="8">
        <f>'UCI Pink Data'!A27</f>
        <v>2021</v>
      </c>
      <c r="B19" s="9">
        <f>'UCI Pink Data'!B27</f>
        <v>65391</v>
      </c>
      <c r="C19" s="9">
        <f>'UCI Pink Data'!C27</f>
        <v>5944</v>
      </c>
      <c r="D19" s="9">
        <f>'UCI Pink Data'!D27</f>
        <v>3281</v>
      </c>
      <c r="E19" s="9">
        <f>'UCI Pink Data'!E27</f>
        <v>4712</v>
      </c>
      <c r="F19" s="9">
        <f>'UCI Pink Data'!F27</f>
        <v>79328</v>
      </c>
      <c r="G19" s="8"/>
      <c r="H19" s="37">
        <f>'UCI Pink Data'!H27</f>
        <v>431</v>
      </c>
      <c r="I19" s="37">
        <f>'UCI Pink Data'!I27</f>
        <v>390</v>
      </c>
      <c r="J19" s="37">
        <f>'UCI Pink Data'!J27</f>
        <v>12769</v>
      </c>
      <c r="K19" s="37">
        <f>'UCI Pink Data'!K27</f>
        <v>10495</v>
      </c>
      <c r="L19" s="9">
        <f>'UCI Pink Data'!L27</f>
        <v>821</v>
      </c>
      <c r="M19" s="9">
        <f>'UCI Pink Data'!M27</f>
        <v>23264</v>
      </c>
      <c r="N19" s="8"/>
      <c r="O19" s="9">
        <f>'UCI Pink Data'!O27</f>
        <v>8295</v>
      </c>
      <c r="P19" s="36"/>
      <c r="Q19" s="9">
        <f>'UCI Pink Data'!Q27</f>
        <v>111708</v>
      </c>
      <c r="R19" s="36"/>
      <c r="S19" s="35" t="e">
        <f>'UCI Pink Data'!#REF!</f>
        <v>#REF!</v>
      </c>
      <c r="T19" s="35" t="e">
        <f>'UCI Pink Data'!#REF!</f>
        <v>#REF!</v>
      </c>
      <c r="U19" s="36"/>
      <c r="V19" s="10" t="e">
        <f t="shared" si="0"/>
        <v>#REF!</v>
      </c>
    </row>
    <row r="20" spans="1:30" ht="14.4">
      <c r="A20" s="38">
        <v>2023</v>
      </c>
      <c r="B20" s="39"/>
      <c r="C20" s="39"/>
      <c r="D20" s="39"/>
      <c r="E20" s="39"/>
      <c r="F20" s="39"/>
      <c r="H20" s="40"/>
      <c r="I20" s="40"/>
      <c r="J20" s="40"/>
      <c r="K20" s="40"/>
      <c r="L20" s="40"/>
      <c r="M20" s="40"/>
      <c r="O20" s="39"/>
      <c r="P20" s="36"/>
      <c r="Q20" s="39"/>
      <c r="R20" s="36"/>
      <c r="S20" s="39"/>
      <c r="T20" s="39"/>
      <c r="U20" s="36"/>
      <c r="V20" s="39"/>
    </row>
    <row r="21" spans="1:30" ht="15.75" customHeight="1">
      <c r="Q21" s="19" t="s">
        <v>37</v>
      </c>
      <c r="R21" s="19"/>
      <c r="S21" s="19"/>
      <c r="T21" s="15" t="e">
        <f>AVERAGE(T8:T19)</f>
        <v>#REF!</v>
      </c>
      <c r="U21" s="8"/>
    </row>
    <row r="22" spans="1:30" ht="15.75" customHeight="1">
      <c r="Q22" s="19" t="s">
        <v>38</v>
      </c>
      <c r="R22" s="19"/>
      <c r="S22" s="19"/>
      <c r="T22" s="15" t="e">
        <f>STDEV(T8:T19)</f>
        <v>#REF!</v>
      </c>
      <c r="U22" s="8"/>
    </row>
    <row r="23" spans="1:30" ht="15.75" customHeight="1">
      <c r="O23" s="41">
        <v>1</v>
      </c>
      <c r="Q23" s="42" t="s">
        <v>39</v>
      </c>
      <c r="R23" s="42"/>
      <c r="S23" s="43"/>
      <c r="T23" s="15" t="e">
        <f>PERCENTILE(T8:T19,O23)</f>
        <v>#REF!</v>
      </c>
      <c r="U23" s="8"/>
      <c r="V23" s="15" t="e">
        <f>T23</f>
        <v>#REF!</v>
      </c>
      <c r="W23" s="19" t="s">
        <v>40</v>
      </c>
    </row>
    <row r="24" spans="1:30" ht="15.75" customHeight="1">
      <c r="O24" s="41">
        <v>0.9</v>
      </c>
      <c r="Q24" s="19" t="s">
        <v>39</v>
      </c>
      <c r="R24" s="19"/>
      <c r="T24" s="15" t="e">
        <f>PERCENTILE(T8:T19,O24)</f>
        <v>#REF!</v>
      </c>
      <c r="U24" s="8"/>
      <c r="V24" s="15" t="e">
        <f>V23*0.9</f>
        <v>#REF!</v>
      </c>
      <c r="W24" s="19" t="s">
        <v>41</v>
      </c>
    </row>
    <row r="25" spans="1:30" ht="15.75" customHeight="1">
      <c r="H25" s="19"/>
      <c r="J25" s="15"/>
      <c r="O25" s="1" t="s">
        <v>42</v>
      </c>
      <c r="Q25" s="44">
        <f>MEDIAN(Q8:Q19)</f>
        <v>77787</v>
      </c>
      <c r="R25" s="8"/>
      <c r="U25" s="8"/>
    </row>
    <row r="26" spans="1:30" ht="15.75" customHeight="1">
      <c r="H26" s="19"/>
      <c r="J26" s="15"/>
      <c r="O26" s="1" t="s">
        <v>43</v>
      </c>
      <c r="Q26" s="45">
        <f>_xlfn.PERCENTILE.INC(Q8:Q19,0.8)</f>
        <v>152816.80000000005</v>
      </c>
      <c r="R26" s="8"/>
      <c r="U26" s="8"/>
      <c r="V26" s="20" t="s">
        <v>15</v>
      </c>
      <c r="W26" s="22">
        <v>0.1</v>
      </c>
    </row>
    <row r="27" spans="1:30" ht="15.75" customHeight="1">
      <c r="J27" s="15"/>
      <c r="R27" s="8"/>
      <c r="U27" s="8"/>
      <c r="V27" s="20" t="s">
        <v>18</v>
      </c>
      <c r="W27" s="24" t="e">
        <f>(1-'UCI Pink Odd &amp; Even'!buffer)*'UCI Pink Odd &amp; Even'!max_EEZ</f>
        <v>#REF!</v>
      </c>
    </row>
    <row r="28" spans="1:30" ht="15.75" customHeight="1">
      <c r="G28" s="26"/>
      <c r="J28" s="15"/>
      <c r="R28" s="8"/>
      <c r="U28" s="8"/>
    </row>
    <row r="29" spans="1:30" ht="15.75" customHeight="1">
      <c r="A29" s="25"/>
      <c r="B29" s="75" t="s">
        <v>19</v>
      </c>
      <c r="C29" s="76"/>
      <c r="D29" s="76"/>
      <c r="E29" s="76"/>
      <c r="F29" s="76"/>
      <c r="G29" s="26"/>
      <c r="H29" s="75" t="s">
        <v>20</v>
      </c>
      <c r="I29" s="76"/>
      <c r="J29" s="76"/>
      <c r="K29" s="76"/>
      <c r="L29" s="76"/>
      <c r="M29" s="76"/>
      <c r="O29" s="25" t="s">
        <v>21</v>
      </c>
      <c r="P29" s="25"/>
      <c r="Q29" s="27" t="s">
        <v>22</v>
      </c>
      <c r="R29" s="28"/>
      <c r="S29" s="27" t="s">
        <v>23</v>
      </c>
      <c r="T29" s="27"/>
      <c r="U29" s="8"/>
      <c r="V29" s="77" t="s">
        <v>24</v>
      </c>
    </row>
    <row r="30" spans="1:30" ht="15.75" customHeight="1">
      <c r="A30" s="29" t="s">
        <v>2</v>
      </c>
      <c r="B30" s="29" t="s">
        <v>25</v>
      </c>
      <c r="C30" s="29" t="s">
        <v>26</v>
      </c>
      <c r="D30" s="30" t="s">
        <v>27</v>
      </c>
      <c r="E30" s="30" t="s">
        <v>28</v>
      </c>
      <c r="F30" s="30" t="s">
        <v>22</v>
      </c>
      <c r="G30" s="26"/>
      <c r="H30" s="31" t="s">
        <v>29</v>
      </c>
      <c r="I30" s="32" t="s">
        <v>30</v>
      </c>
      <c r="J30" s="29" t="s">
        <v>31</v>
      </c>
      <c r="K30" s="33" t="s">
        <v>32</v>
      </c>
      <c r="L30" s="29" t="s">
        <v>33</v>
      </c>
      <c r="M30" s="33" t="s">
        <v>34</v>
      </c>
      <c r="O30" s="29" t="s">
        <v>22</v>
      </c>
      <c r="P30" s="29"/>
      <c r="Q30" s="34" t="s">
        <v>35</v>
      </c>
      <c r="R30" s="28"/>
      <c r="S30" s="34" t="s">
        <v>25</v>
      </c>
      <c r="T30" s="29" t="s">
        <v>36</v>
      </c>
      <c r="U30" s="8"/>
      <c r="V30" s="78"/>
      <c r="AD30" s="14" t="str">
        <f>IF(Z30&gt;Z31,"Yes","No")</f>
        <v>No</v>
      </c>
    </row>
    <row r="31" spans="1:30" ht="15.75" customHeight="1">
      <c r="A31" s="8">
        <f>'UCI Pink Data'!A6</f>
        <v>2000</v>
      </c>
      <c r="B31" s="15">
        <f>'UCI Pink Data'!B6</f>
        <v>90508</v>
      </c>
      <c r="C31" s="15">
        <f>'UCI Pink Data'!C6</f>
        <v>23746</v>
      </c>
      <c r="D31" s="15">
        <f>'UCI Pink Data'!D6</f>
        <v>11983</v>
      </c>
      <c r="E31" s="15">
        <f>'UCI Pink Data'!E6</f>
        <v>20245</v>
      </c>
      <c r="F31" s="15">
        <f>'UCI Pink Data'!F6</f>
        <v>146482</v>
      </c>
      <c r="G31" s="8"/>
      <c r="H31" s="15">
        <f>'UCI Pink Data'!H6</f>
        <v>407</v>
      </c>
      <c r="I31" s="15">
        <f>'UCI Pink Data'!I6</f>
        <v>351</v>
      </c>
      <c r="J31" s="15">
        <f>'UCI Pink Data'!J6</f>
        <v>24972</v>
      </c>
      <c r="K31" s="15">
        <f>'UCI Pink Data'!K6</f>
        <v>15034</v>
      </c>
      <c r="L31" s="15">
        <f>'UCI Pink Data'!L6</f>
        <v>758</v>
      </c>
      <c r="M31" s="15">
        <f>'UCI Pink Data'!M6</f>
        <v>40006</v>
      </c>
      <c r="N31" s="15"/>
      <c r="O31" s="15">
        <f>'UCI Pink Data'!O6</f>
        <v>2482</v>
      </c>
      <c r="P31" s="15"/>
      <c r="Q31" s="15">
        <f>'UCI Pink Data'!Q6</f>
        <v>189728</v>
      </c>
      <c r="R31" s="15"/>
      <c r="S31" s="46" t="e">
        <f>'UCI Pink Data'!#REF!</f>
        <v>#REF!</v>
      </c>
      <c r="T31" s="15" t="e">
        <f>'UCI Pink Data'!#REF!</f>
        <v>#REF!</v>
      </c>
      <c r="U31" s="8"/>
      <c r="V31" s="14" t="e">
        <f>IF(T31&gt;'UCI Pink Odd &amp; Even'!ACL,"Yes","No")</f>
        <v>#REF!</v>
      </c>
    </row>
    <row r="32" spans="1:30" ht="15.75" customHeight="1">
      <c r="A32" s="8">
        <f>'UCI Pink Data'!A8</f>
        <v>2002</v>
      </c>
      <c r="B32" s="15">
        <f>'UCI Pink Data'!B8</f>
        <v>224229</v>
      </c>
      <c r="C32" s="15">
        <f>'UCI Pink Data'!C8</f>
        <v>214771</v>
      </c>
      <c r="D32" s="15">
        <f>'UCI Pink Data'!D8</f>
        <v>1736</v>
      </c>
      <c r="E32" s="15">
        <f>'UCI Pink Data'!E8</f>
        <v>6224</v>
      </c>
      <c r="F32" s="15">
        <f>'UCI Pink Data'!F8</f>
        <v>446960</v>
      </c>
      <c r="G32" s="8"/>
      <c r="H32" s="15">
        <f>'UCI Pink Data'!H8</f>
        <v>85</v>
      </c>
      <c r="I32" s="15">
        <f>'UCI Pink Data'!I8</f>
        <v>590</v>
      </c>
      <c r="J32" s="15">
        <f>'UCI Pink Data'!J8</f>
        <v>10862</v>
      </c>
      <c r="K32" s="15">
        <f>'UCI Pink Data'!K8</f>
        <v>23067</v>
      </c>
      <c r="L32" s="15">
        <f>'UCI Pink Data'!L8</f>
        <v>675</v>
      </c>
      <c r="M32" s="15">
        <f>'UCI Pink Data'!M8</f>
        <v>33929</v>
      </c>
      <c r="N32" s="15"/>
      <c r="O32" s="15">
        <f>'UCI Pink Data'!O8</f>
        <v>8470</v>
      </c>
      <c r="P32" s="15"/>
      <c r="Q32" s="15">
        <f>'UCI Pink Data'!Q8</f>
        <v>490034</v>
      </c>
      <c r="R32" s="15"/>
      <c r="S32" s="46" t="e">
        <f>'UCI Pink Data'!#REF!</f>
        <v>#REF!</v>
      </c>
      <c r="T32" s="15" t="e">
        <f>'UCI Pink Data'!#REF!</f>
        <v>#REF!</v>
      </c>
      <c r="U32" s="8"/>
      <c r="V32" s="14" t="e">
        <f>IF(T32&gt;'UCI Pink Odd &amp; Even'!ACL,"Yes","No")</f>
        <v>#REF!</v>
      </c>
    </row>
    <row r="33" spans="1:23" ht="15.75" customHeight="1">
      <c r="A33" s="8">
        <f>'UCI Pink Data'!A10</f>
        <v>2004</v>
      </c>
      <c r="B33" s="15">
        <f>'UCI Pink Data'!B10</f>
        <v>235524</v>
      </c>
      <c r="C33" s="15">
        <f>'UCI Pink Data'!C10</f>
        <v>107838</v>
      </c>
      <c r="D33" s="15">
        <f>'UCI Pink Data'!D10</f>
        <v>12560</v>
      </c>
      <c r="E33" s="15">
        <f>'UCI Pink Data'!E10</f>
        <v>2017</v>
      </c>
      <c r="F33" s="15">
        <f>'UCI Pink Data'!F10</f>
        <v>357939</v>
      </c>
      <c r="G33" s="8"/>
      <c r="H33" s="15">
        <f>'UCI Pink Data'!H10</f>
        <v>223</v>
      </c>
      <c r="I33" s="15">
        <f>'UCI Pink Data'!I10</f>
        <v>495</v>
      </c>
      <c r="J33" s="15">
        <f>'UCI Pink Data'!J10</f>
        <v>12186</v>
      </c>
      <c r="K33" s="15">
        <f>'UCI Pink Data'!K10</f>
        <v>20031</v>
      </c>
      <c r="L33" s="15">
        <f>'UCI Pink Data'!L10</f>
        <v>718</v>
      </c>
      <c r="M33" s="15">
        <f>'UCI Pink Data'!M10</f>
        <v>32217</v>
      </c>
      <c r="N33" s="15"/>
      <c r="O33" s="15">
        <f>'UCI Pink Data'!O10</f>
        <v>2715</v>
      </c>
      <c r="P33" s="15"/>
      <c r="Q33" s="15">
        <f>'UCI Pink Data'!Q10</f>
        <v>393589</v>
      </c>
      <c r="R33" s="15"/>
      <c r="S33" s="46" t="e">
        <f>'UCI Pink Data'!#REF!</f>
        <v>#REF!</v>
      </c>
      <c r="T33" s="15" t="e">
        <f>'UCI Pink Data'!#REF!</f>
        <v>#REF!</v>
      </c>
      <c r="U33" s="8"/>
      <c r="V33" s="14" t="e">
        <f>IF(T33&gt;'UCI Pink Odd &amp; Even'!ACL,"Yes","No")</f>
        <v>#REF!</v>
      </c>
    </row>
    <row r="34" spans="1:23" ht="15.75" customHeight="1">
      <c r="A34" s="8">
        <f>'UCI Pink Data'!A12</f>
        <v>2006</v>
      </c>
      <c r="B34" s="15">
        <f>'UCI Pink Data'!B12</f>
        <v>212808</v>
      </c>
      <c r="C34" s="15">
        <f>'UCI Pink Data'!C12</f>
        <v>184990</v>
      </c>
      <c r="D34" s="15">
        <f>'UCI Pink Data'!D12</f>
        <v>4684</v>
      </c>
      <c r="E34" s="15">
        <f>'UCI Pink Data'!E12</f>
        <v>1629</v>
      </c>
      <c r="F34" s="15">
        <f>'UCI Pink Data'!F12</f>
        <v>404111</v>
      </c>
      <c r="G34" s="8"/>
      <c r="H34" s="15">
        <f>'UCI Pink Data'!H12</f>
        <v>267</v>
      </c>
      <c r="I34" s="15">
        <f>'UCI Pink Data'!I12</f>
        <v>329</v>
      </c>
      <c r="J34" s="15">
        <f>'UCI Pink Data'!J12</f>
        <v>12793</v>
      </c>
      <c r="K34" s="15">
        <f>'UCI Pink Data'!K12</f>
        <v>12489</v>
      </c>
      <c r="L34" s="15">
        <f>'UCI Pink Data'!L12</f>
        <v>596</v>
      </c>
      <c r="M34" s="15">
        <f>'UCI Pink Data'!M12</f>
        <v>25282</v>
      </c>
      <c r="N34" s="15"/>
      <c r="O34" s="15">
        <f>'UCI Pink Data'!O12</f>
        <v>12434</v>
      </c>
      <c r="P34" s="15"/>
      <c r="Q34" s="15">
        <f>'UCI Pink Data'!Q12</f>
        <v>442423</v>
      </c>
      <c r="R34" s="15"/>
      <c r="S34" s="46" t="e">
        <f>'UCI Pink Data'!#REF!</f>
        <v>#REF!</v>
      </c>
      <c r="T34" s="15" t="e">
        <f>'UCI Pink Data'!#REF!</f>
        <v>#REF!</v>
      </c>
      <c r="U34" s="8"/>
      <c r="V34" s="14" t="e">
        <f>IF(T34&gt;'UCI Pink Odd &amp; Even'!ACL,"Yes","No")</f>
        <v>#REF!</v>
      </c>
    </row>
    <row r="35" spans="1:23" ht="15.75" customHeight="1">
      <c r="A35" s="8">
        <f>'UCI Pink Data'!A14</f>
        <v>2008</v>
      </c>
      <c r="B35" s="15">
        <f>'UCI Pink Data'!B14</f>
        <v>103867</v>
      </c>
      <c r="C35" s="15">
        <f>'UCI Pink Data'!C14</f>
        <v>59620</v>
      </c>
      <c r="D35" s="15">
        <f>'UCI Pink Data'!D14</f>
        <v>2357</v>
      </c>
      <c r="E35" s="15">
        <f>'UCI Pink Data'!E14</f>
        <v>3524</v>
      </c>
      <c r="F35" s="15">
        <f>'UCI Pink Data'!F14</f>
        <v>169368</v>
      </c>
      <c r="G35" s="8"/>
      <c r="H35" s="15">
        <f>'UCI Pink Data'!H14</f>
        <v>478</v>
      </c>
      <c r="I35" s="15">
        <f>'UCI Pink Data'!I14</f>
        <v>56</v>
      </c>
      <c r="J35" s="15">
        <f>'UCI Pink Data'!J14</f>
        <v>14610</v>
      </c>
      <c r="K35" s="15">
        <f>'UCI Pink Data'!K14</f>
        <v>11711</v>
      </c>
      <c r="L35" s="15">
        <f>'UCI Pink Data'!L14</f>
        <v>534</v>
      </c>
      <c r="M35" s="15">
        <f>'UCI Pink Data'!M14</f>
        <v>26321</v>
      </c>
      <c r="N35" s="15"/>
      <c r="O35" s="15">
        <f>'UCI Pink Data'!O14</f>
        <v>11869</v>
      </c>
      <c r="P35" s="15"/>
      <c r="Q35" s="15">
        <f>'UCI Pink Data'!Q14</f>
        <v>208092</v>
      </c>
      <c r="R35" s="15"/>
      <c r="S35" s="46" t="e">
        <f>'UCI Pink Data'!#REF!</f>
        <v>#REF!</v>
      </c>
      <c r="T35" s="15" t="e">
        <f>'UCI Pink Data'!#REF!</f>
        <v>#REF!</v>
      </c>
      <c r="U35" s="8"/>
      <c r="V35" s="14" t="e">
        <f>IF(T35&gt;'UCI Pink Odd &amp; Even'!ACL,"Yes","No")</f>
        <v>#REF!</v>
      </c>
    </row>
    <row r="36" spans="1:23" ht="15.75" customHeight="1">
      <c r="A36" s="8">
        <f>'UCI Pink Data'!A16</f>
        <v>2010</v>
      </c>
      <c r="B36" s="15">
        <f>'UCI Pink Data'!B16</f>
        <v>164005</v>
      </c>
      <c r="C36" s="15">
        <f>'UCI Pink Data'!C16</f>
        <v>121817</v>
      </c>
      <c r="D36" s="15">
        <f>'UCI Pink Data'!D16</f>
        <v>3106</v>
      </c>
      <c r="E36" s="15">
        <f>'UCI Pink Data'!E16</f>
        <v>3778</v>
      </c>
      <c r="F36" s="15">
        <f>'UCI Pink Data'!F16</f>
        <v>292706</v>
      </c>
      <c r="G36" s="8"/>
      <c r="H36" s="15">
        <f>'UCI Pink Data'!H16</f>
        <v>28</v>
      </c>
      <c r="I36" s="15">
        <f>'UCI Pink Data'!I16</f>
        <v>644</v>
      </c>
      <c r="J36" s="15">
        <f>'UCI Pink Data'!J16</f>
        <v>7172</v>
      </c>
      <c r="K36" s="15">
        <f>'UCI Pink Data'!K16</f>
        <v>13808</v>
      </c>
      <c r="L36" s="15">
        <f>'UCI Pink Data'!L16</f>
        <v>672</v>
      </c>
      <c r="M36" s="15">
        <f>'UCI Pink Data'!M16</f>
        <v>20980</v>
      </c>
      <c r="N36" s="15"/>
      <c r="O36" s="15">
        <f>'UCI Pink Data'!O16</f>
        <v>6482</v>
      </c>
      <c r="P36" s="15"/>
      <c r="Q36" s="15">
        <f>'UCI Pink Data'!Q16</f>
        <v>320840</v>
      </c>
      <c r="R36" s="15"/>
      <c r="S36" s="46" t="e">
        <f>'UCI Pink Data'!#REF!</f>
        <v>#REF!</v>
      </c>
      <c r="T36" s="15" t="e">
        <f>'UCI Pink Data'!#REF!</f>
        <v>#REF!</v>
      </c>
      <c r="U36" s="8"/>
      <c r="V36" s="14" t="e">
        <f>IF(T36&gt;'UCI Pink Odd &amp; Even'!ACL,"Yes","No")</f>
        <v>#REF!</v>
      </c>
    </row>
    <row r="37" spans="1:23" ht="15.75" customHeight="1">
      <c r="A37" s="8">
        <f>'UCI Pink Data'!A18</f>
        <v>2012</v>
      </c>
      <c r="B37" s="15">
        <f>'UCI Pink Data'!B18</f>
        <v>303216</v>
      </c>
      <c r="C37" s="15">
        <f>'UCI Pink Data'!C18</f>
        <v>159003</v>
      </c>
      <c r="D37" s="15">
        <f>'UCI Pink Data'!D18</f>
        <v>3376</v>
      </c>
      <c r="E37" s="15">
        <f>'UCI Pink Data'!E18</f>
        <v>4003</v>
      </c>
      <c r="F37" s="15">
        <f>'UCI Pink Data'!F18</f>
        <v>469598</v>
      </c>
      <c r="G37" s="8"/>
      <c r="H37" s="15">
        <f>'UCI Pink Data'!H18</f>
        <v>51</v>
      </c>
      <c r="I37" s="15">
        <f>'UCI Pink Data'!I18</f>
        <v>467</v>
      </c>
      <c r="J37" s="15">
        <f>'UCI Pink Data'!J18</f>
        <v>9358</v>
      </c>
      <c r="K37" s="15">
        <f>'UCI Pink Data'!K18</f>
        <v>14252</v>
      </c>
      <c r="L37" s="15">
        <f>'UCI Pink Data'!L18</f>
        <v>518</v>
      </c>
      <c r="M37" s="15">
        <f>'UCI Pink Data'!M18</f>
        <v>23610</v>
      </c>
      <c r="N37" s="15"/>
      <c r="O37" s="15">
        <f>'UCI Pink Data'!O18</f>
        <v>4846</v>
      </c>
      <c r="P37" s="15"/>
      <c r="Q37" s="15">
        <f>'UCI Pink Data'!Q18</f>
        <v>498572</v>
      </c>
      <c r="R37" s="15"/>
      <c r="S37" s="46" t="e">
        <f>'UCI Pink Data'!#REF!</f>
        <v>#REF!</v>
      </c>
      <c r="T37" s="15" t="e">
        <f>'UCI Pink Data'!#REF!</f>
        <v>#REF!</v>
      </c>
      <c r="U37" s="8"/>
      <c r="V37" s="14" t="e">
        <f>IF(T37&gt;'UCI Pink Odd &amp; Even'!ACL,"Yes","No")</f>
        <v>#REF!</v>
      </c>
    </row>
    <row r="38" spans="1:23" ht="15.75" customHeight="1">
      <c r="A38" s="8">
        <f>'UCI Pink Data'!A20</f>
        <v>2014</v>
      </c>
      <c r="B38" s="15">
        <f>'UCI Pink Data'!B20</f>
        <v>417344</v>
      </c>
      <c r="C38" s="15">
        <f>'UCI Pink Data'!C20</f>
        <v>213616</v>
      </c>
      <c r="D38" s="15">
        <f>'UCI Pink Data'!D20</f>
        <v>4331</v>
      </c>
      <c r="E38" s="15">
        <f>'UCI Pink Data'!E20</f>
        <v>7695</v>
      </c>
      <c r="F38" s="15">
        <f>'UCI Pink Data'!F20</f>
        <v>642986</v>
      </c>
      <c r="G38" s="8"/>
      <c r="H38" s="15">
        <f>'UCI Pink Data'!H20</f>
        <v>172</v>
      </c>
      <c r="I38" s="15">
        <f>'UCI Pink Data'!I20</f>
        <v>289</v>
      </c>
      <c r="J38" s="15">
        <f>'UCI Pink Data'!J20</f>
        <v>10274</v>
      </c>
      <c r="K38" s="15">
        <f>'UCI Pink Data'!K20</f>
        <v>22769</v>
      </c>
      <c r="L38" s="15">
        <f>'UCI Pink Data'!L20</f>
        <v>461</v>
      </c>
      <c r="M38" s="15">
        <f>'UCI Pink Data'!M20</f>
        <v>33043</v>
      </c>
      <c r="N38" s="15"/>
      <c r="O38" s="15">
        <f>'UCI Pink Data'!O20</f>
        <v>26795</v>
      </c>
      <c r="P38" s="15"/>
      <c r="Q38" s="15">
        <f>'UCI Pink Data'!Q20</f>
        <v>703285</v>
      </c>
      <c r="R38" s="15"/>
      <c r="S38" s="46" t="e">
        <f>'UCI Pink Data'!#REF!</f>
        <v>#REF!</v>
      </c>
      <c r="T38" s="15" t="e">
        <f>'UCI Pink Data'!#REF!</f>
        <v>#REF!</v>
      </c>
      <c r="U38" s="8"/>
      <c r="V38" s="14" t="e">
        <f>IF(T38&gt;'UCI Pink Odd &amp; Even'!ACL,"Yes","No")</f>
        <v>#REF!</v>
      </c>
    </row>
    <row r="39" spans="1:23" ht="15.75" customHeight="1">
      <c r="A39" s="8">
        <f>'UCI Pink Data'!A22</f>
        <v>2016</v>
      </c>
      <c r="B39" s="15">
        <f>'UCI Pink Data'!B22</f>
        <v>268908</v>
      </c>
      <c r="C39" s="15">
        <f>'UCI Pink Data'!C22</f>
        <v>103503</v>
      </c>
      <c r="D39" s="15">
        <f>'UCI Pink Data'!D22</f>
        <v>2089</v>
      </c>
      <c r="E39" s="15">
        <f>'UCI Pink Data'!E22</f>
        <v>7968</v>
      </c>
      <c r="F39" s="15">
        <f>'UCI Pink Data'!F22</f>
        <v>382468</v>
      </c>
      <c r="G39" s="8"/>
      <c r="H39" s="15">
        <f>'UCI Pink Data'!H22</f>
        <v>483</v>
      </c>
      <c r="I39" s="15">
        <f>'UCI Pink Data'!I22</f>
        <v>1491</v>
      </c>
      <c r="J39" s="15">
        <f>'UCI Pink Data'!J22</f>
        <v>8683</v>
      </c>
      <c r="K39" s="15">
        <f>'UCI Pink Data'!K22</f>
        <v>22567</v>
      </c>
      <c r="L39" s="15">
        <f>'UCI Pink Data'!L22</f>
        <v>1974</v>
      </c>
      <c r="M39" s="15">
        <f>'UCI Pink Data'!M22</f>
        <v>31250</v>
      </c>
      <c r="N39" s="15"/>
      <c r="O39" s="15">
        <f>'UCI Pink Data'!O22</f>
        <v>9805</v>
      </c>
      <c r="P39" s="15"/>
      <c r="Q39" s="15">
        <f>'UCI Pink Data'!Q22</f>
        <v>425497</v>
      </c>
      <c r="R39" s="15"/>
      <c r="S39" s="46" t="e">
        <f>'UCI Pink Data'!#REF!</f>
        <v>#REF!</v>
      </c>
      <c r="T39" s="15" t="e">
        <f>'UCI Pink Data'!#REF!</f>
        <v>#REF!</v>
      </c>
      <c r="U39" s="8"/>
      <c r="V39" s="14" t="e">
        <f>IF(T39&gt;'UCI Pink Odd &amp; Even'!ACL,"Yes","No")</f>
        <v>#REF!</v>
      </c>
    </row>
    <row r="40" spans="1:23" ht="15.75" customHeight="1">
      <c r="A40" s="8">
        <f>'UCI Pink Data'!A24</f>
        <v>2018</v>
      </c>
      <c r="B40" s="15">
        <f>'UCI Pink Data'!B24</f>
        <v>83535</v>
      </c>
      <c r="C40" s="15">
        <f>'UCI Pink Data'!C24</f>
        <v>21822</v>
      </c>
      <c r="D40" s="15">
        <f>'UCI Pink Data'!D24</f>
        <v>8294</v>
      </c>
      <c r="E40" s="15">
        <f>'UCI Pink Data'!E24</f>
        <v>13272</v>
      </c>
      <c r="F40" s="15">
        <f>'UCI Pink Data'!F24</f>
        <v>126923</v>
      </c>
      <c r="G40" s="8"/>
      <c r="H40" s="15">
        <f>'UCI Pink Data'!H24</f>
        <v>147</v>
      </c>
      <c r="I40" s="15">
        <f>'UCI Pink Data'!I24</f>
        <v>874</v>
      </c>
      <c r="J40" s="15">
        <f>'UCI Pink Data'!J24</f>
        <v>8906</v>
      </c>
      <c r="K40" s="15">
        <f>'UCI Pink Data'!K24</f>
        <v>21306</v>
      </c>
      <c r="L40" s="15">
        <f>'UCI Pink Data'!L24</f>
        <v>1021</v>
      </c>
      <c r="M40" s="15">
        <f>'UCI Pink Data'!M24</f>
        <v>30212</v>
      </c>
      <c r="N40" s="15"/>
      <c r="O40" s="15">
        <f>'UCI Pink Data'!O24</f>
        <v>14818</v>
      </c>
      <c r="P40" s="15"/>
      <c r="Q40" s="15">
        <f>'UCI Pink Data'!Q24</f>
        <v>172974</v>
      </c>
      <c r="R40" s="15"/>
      <c r="S40" s="46" t="e">
        <f>'UCI Pink Data'!#REF!</f>
        <v>#REF!</v>
      </c>
      <c r="T40" s="15" t="e">
        <f>'UCI Pink Data'!#REF!</f>
        <v>#REF!</v>
      </c>
      <c r="U40" s="8"/>
      <c r="V40" s="14" t="e">
        <f>IF(T40&gt;'UCI Pink Odd &amp; Even'!ACL,"Yes","No")</f>
        <v>#REF!</v>
      </c>
    </row>
    <row r="41" spans="1:23" ht="15.75" customHeight="1">
      <c r="A41" s="8">
        <f>'UCI Pink Data'!A26</f>
        <v>2020</v>
      </c>
      <c r="B41" s="15">
        <f>'UCI Pink Data'!B26</f>
        <v>293676</v>
      </c>
      <c r="C41" s="15">
        <f>'UCI Pink Data'!C26</f>
        <v>11604</v>
      </c>
      <c r="D41" s="15">
        <f>'UCI Pink Data'!D26</f>
        <v>12325</v>
      </c>
      <c r="E41" s="15">
        <f>'UCI Pink Data'!E26</f>
        <v>27467</v>
      </c>
      <c r="F41" s="15">
        <f>'UCI Pink Data'!F26</f>
        <v>345072</v>
      </c>
      <c r="G41" s="8"/>
      <c r="H41" s="47">
        <f>'UCI Pink Data'!H26</f>
        <v>177</v>
      </c>
      <c r="I41" s="47">
        <f>'UCI Pink Data'!I26</f>
        <v>261</v>
      </c>
      <c r="J41" s="47">
        <f>'UCI Pink Data'!J26</f>
        <v>15189</v>
      </c>
      <c r="K41" s="47">
        <f>'UCI Pink Data'!K26</f>
        <v>14117</v>
      </c>
      <c r="L41" s="15">
        <f>'UCI Pink Data'!L26</f>
        <v>438</v>
      </c>
      <c r="M41" s="15">
        <f>'UCI Pink Data'!M26</f>
        <v>29306</v>
      </c>
      <c r="N41" s="8"/>
      <c r="O41" s="15">
        <f>'UCI Pink Data'!O26</f>
        <v>20614</v>
      </c>
      <c r="P41" s="8"/>
      <c r="Q41" s="15">
        <f>'UCI Pink Data'!Q26</f>
        <v>395430</v>
      </c>
      <c r="R41" s="8"/>
      <c r="S41" s="46" t="e">
        <f>'UCI Pink Data'!#REF!</f>
        <v>#REF!</v>
      </c>
      <c r="T41" s="15" t="e">
        <f>'UCI Pink Data'!#REF!</f>
        <v>#REF!</v>
      </c>
      <c r="U41" s="8"/>
      <c r="V41" s="14" t="e">
        <f>IF(T41&gt;'UCI Pink Odd &amp; Even'!ACL,"Yes","No")</f>
        <v>#REF!</v>
      </c>
    </row>
    <row r="42" spans="1:23" ht="15.75" customHeight="1">
      <c r="A42" s="38">
        <v>2022</v>
      </c>
      <c r="B42" s="48"/>
      <c r="C42" s="48"/>
      <c r="D42" s="48"/>
      <c r="E42" s="48"/>
      <c r="F42" s="48"/>
      <c r="G42" s="8"/>
      <c r="H42" s="48"/>
      <c r="I42" s="48"/>
      <c r="J42" s="48"/>
      <c r="K42" s="48"/>
      <c r="L42" s="48"/>
      <c r="M42" s="48"/>
      <c r="N42" s="8"/>
      <c r="O42" s="48"/>
      <c r="P42" s="8"/>
      <c r="Q42" s="48"/>
      <c r="R42" s="8"/>
      <c r="S42" s="49"/>
      <c r="T42" s="49"/>
      <c r="U42" s="8"/>
      <c r="V42" s="50"/>
    </row>
    <row r="43" spans="1:23" ht="15.75" customHeight="1">
      <c r="A43" s="8"/>
      <c r="B43" s="8"/>
      <c r="C43" s="8"/>
      <c r="D43" s="8"/>
      <c r="E43" s="8"/>
      <c r="F43" s="8"/>
      <c r="G43" s="8"/>
      <c r="H43" s="8"/>
      <c r="I43" s="8"/>
      <c r="J43" s="51"/>
      <c r="K43" s="8"/>
      <c r="L43" s="8"/>
      <c r="M43" s="8"/>
      <c r="O43" s="8"/>
      <c r="P43" s="8"/>
      <c r="Q43" s="8"/>
      <c r="R43" s="8"/>
      <c r="S43" s="8"/>
      <c r="T43" s="8"/>
      <c r="U43" s="8"/>
    </row>
    <row r="44" spans="1:23" ht="15.75" customHeight="1">
      <c r="Q44" s="19" t="s">
        <v>37</v>
      </c>
      <c r="R44" s="19"/>
      <c r="S44" s="19"/>
      <c r="T44" s="15" t="e">
        <f>AVERAGE(T31:T41)</f>
        <v>#REF!</v>
      </c>
      <c r="U44" s="8"/>
    </row>
    <row r="45" spans="1:23" ht="15.75" customHeight="1">
      <c r="Q45" s="19" t="s">
        <v>38</v>
      </c>
      <c r="R45" s="19"/>
      <c r="S45" s="19"/>
      <c r="T45" s="15" t="e">
        <f>STDEV(T31:T41)</f>
        <v>#REF!</v>
      </c>
      <c r="U45" s="8"/>
    </row>
    <row r="46" spans="1:23" ht="15.75" customHeight="1">
      <c r="O46" s="41">
        <v>1</v>
      </c>
      <c r="Q46" s="42" t="s">
        <v>39</v>
      </c>
      <c r="R46" s="42"/>
      <c r="S46" s="43"/>
      <c r="T46" s="15" t="e">
        <f>PERCENTILE(T31:T41,O46)</f>
        <v>#REF!</v>
      </c>
      <c r="U46" s="8"/>
      <c r="V46" s="15" t="e">
        <f>T46</f>
        <v>#REF!</v>
      </c>
      <c r="W46" s="19" t="s">
        <v>40</v>
      </c>
    </row>
    <row r="47" spans="1:23" ht="15.75" customHeight="1">
      <c r="O47" s="41">
        <v>0.9</v>
      </c>
      <c r="Q47" s="19" t="s">
        <v>39</v>
      </c>
      <c r="R47" s="19"/>
      <c r="T47" s="15" t="e">
        <f>PERCENTILE(T31:T41,O47)</f>
        <v>#REF!</v>
      </c>
      <c r="U47" s="8"/>
      <c r="V47" s="15" t="e">
        <f>ROUND(V46*0.9,0)</f>
        <v>#REF!</v>
      </c>
      <c r="W47" s="19" t="s">
        <v>41</v>
      </c>
    </row>
    <row r="48" spans="1:23" ht="15.75" customHeight="1">
      <c r="O48" s="1" t="s">
        <v>42</v>
      </c>
      <c r="Q48" s="44">
        <f>MEDIAN(Q31:Q42)</f>
        <v>395430</v>
      </c>
      <c r="R48" s="8"/>
      <c r="U48" s="8"/>
    </row>
    <row r="49" spans="15:21" ht="15.75" customHeight="1">
      <c r="O49" s="1" t="s">
        <v>43</v>
      </c>
      <c r="Q49" s="45">
        <f>_xlfn.PERCENTILE.INC(Q31:Q41,0.8)</f>
        <v>490034</v>
      </c>
      <c r="R49" s="8"/>
      <c r="U49" s="8"/>
    </row>
    <row r="50" spans="15:21" ht="15.75" customHeight="1">
      <c r="R50" s="8"/>
      <c r="U50" s="8"/>
    </row>
    <row r="51" spans="15:21" ht="15.75" customHeight="1">
      <c r="R51" s="8"/>
      <c r="U51" s="8"/>
    </row>
    <row r="52" spans="15:21" ht="15.75" customHeight="1">
      <c r="R52" s="8"/>
      <c r="U52" s="8"/>
    </row>
    <row r="53" spans="15:21" ht="15.75" customHeight="1">
      <c r="R53" s="8"/>
      <c r="U53" s="8"/>
    </row>
    <row r="54" spans="15:21" ht="15.75" customHeight="1">
      <c r="R54" s="8"/>
      <c r="U54" s="8"/>
    </row>
    <row r="55" spans="15:21" ht="15.75" customHeight="1">
      <c r="R55" s="8"/>
      <c r="U55" s="8"/>
    </row>
    <row r="56" spans="15:21" ht="15.75" customHeight="1">
      <c r="R56" s="8"/>
      <c r="U56" s="8"/>
    </row>
    <row r="57" spans="15:21" ht="15.75" customHeight="1">
      <c r="R57" s="8"/>
      <c r="U57" s="8"/>
    </row>
    <row r="58" spans="15:21" ht="15.75" customHeight="1">
      <c r="R58" s="8"/>
      <c r="U58" s="8"/>
    </row>
    <row r="59" spans="15:21" ht="15.75" customHeight="1">
      <c r="R59" s="8"/>
      <c r="U59" s="8"/>
    </row>
    <row r="60" spans="15:21" ht="15.75" customHeight="1">
      <c r="R60" s="8"/>
      <c r="U60" s="8"/>
    </row>
    <row r="61" spans="15:21" ht="15.75" customHeight="1">
      <c r="R61" s="8"/>
      <c r="U61" s="8"/>
    </row>
    <row r="62" spans="15:21" ht="15.75" customHeight="1">
      <c r="R62" s="8"/>
      <c r="U62" s="8"/>
    </row>
    <row r="63" spans="15:21" ht="15.75" customHeight="1">
      <c r="R63" s="8"/>
      <c r="U63" s="8"/>
    </row>
    <row r="64" spans="15:21" ht="15.75" customHeight="1">
      <c r="R64" s="8"/>
      <c r="U64" s="8"/>
    </row>
    <row r="65" spans="18:21" ht="15.75" customHeight="1">
      <c r="R65" s="8"/>
      <c r="U65" s="8"/>
    </row>
    <row r="66" spans="18:21" ht="15.75" customHeight="1">
      <c r="R66" s="8"/>
      <c r="U66" s="8"/>
    </row>
    <row r="67" spans="18:21" ht="15.75" customHeight="1">
      <c r="R67" s="8"/>
      <c r="U67" s="8"/>
    </row>
    <row r="68" spans="18:21" ht="15.75" customHeight="1">
      <c r="R68" s="8"/>
      <c r="U68" s="8"/>
    </row>
    <row r="69" spans="18:21" ht="15.75" customHeight="1">
      <c r="R69" s="8"/>
      <c r="U69" s="8"/>
    </row>
    <row r="70" spans="18:21" ht="15.75" customHeight="1">
      <c r="R70" s="8"/>
      <c r="U70" s="8"/>
    </row>
    <row r="71" spans="18:21" ht="15.75" customHeight="1">
      <c r="R71" s="8"/>
      <c r="U71" s="8"/>
    </row>
    <row r="72" spans="18:21" ht="15.75" customHeight="1">
      <c r="R72" s="8"/>
      <c r="U72" s="8"/>
    </row>
    <row r="73" spans="18:21" ht="15.75" customHeight="1">
      <c r="R73" s="8"/>
      <c r="U73" s="8"/>
    </row>
    <row r="74" spans="18:21" ht="15.75" customHeight="1">
      <c r="R74" s="8"/>
      <c r="U74" s="8"/>
    </row>
    <row r="75" spans="18:21" ht="15.75" customHeight="1">
      <c r="R75" s="8"/>
      <c r="U75" s="8"/>
    </row>
    <row r="76" spans="18:21" ht="15.75" customHeight="1">
      <c r="R76" s="8"/>
      <c r="U76" s="8"/>
    </row>
    <row r="77" spans="18:21" ht="15.75" customHeight="1">
      <c r="R77" s="8"/>
      <c r="U77" s="8"/>
    </row>
    <row r="78" spans="18:21" ht="15.75" customHeight="1">
      <c r="R78" s="8"/>
      <c r="U78" s="8"/>
    </row>
    <row r="79" spans="18:21" ht="15.75" customHeight="1">
      <c r="R79" s="8"/>
      <c r="U79" s="8"/>
    </row>
    <row r="80" spans="18:21" ht="15.75" customHeight="1">
      <c r="R80" s="8"/>
      <c r="U80" s="8"/>
    </row>
    <row r="81" spans="18:21" ht="15.75" customHeight="1">
      <c r="R81" s="8"/>
      <c r="U81" s="8"/>
    </row>
    <row r="82" spans="18:21" ht="15.75" customHeight="1">
      <c r="R82" s="8"/>
      <c r="U82" s="8"/>
    </row>
    <row r="83" spans="18:21" ht="15.75" customHeight="1">
      <c r="R83" s="8"/>
      <c r="U83" s="8"/>
    </row>
    <row r="84" spans="18:21" ht="15.75" customHeight="1">
      <c r="R84" s="8"/>
      <c r="U84" s="8"/>
    </row>
    <row r="85" spans="18:21" ht="15.75" customHeight="1">
      <c r="R85" s="8"/>
      <c r="U85" s="8"/>
    </row>
    <row r="86" spans="18:21" ht="15.75" customHeight="1">
      <c r="R86" s="8"/>
      <c r="U86" s="8"/>
    </row>
    <row r="87" spans="18:21" ht="15.75" customHeight="1">
      <c r="R87" s="8"/>
      <c r="U87" s="8"/>
    </row>
    <row r="88" spans="18:21" ht="15.75" customHeight="1">
      <c r="R88" s="8"/>
      <c r="U88" s="8"/>
    </row>
    <row r="89" spans="18:21" ht="15.75" customHeight="1">
      <c r="R89" s="8"/>
      <c r="U89" s="8"/>
    </row>
    <row r="90" spans="18:21" ht="15.75" customHeight="1">
      <c r="R90" s="8"/>
      <c r="U90" s="8"/>
    </row>
    <row r="91" spans="18:21" ht="15.75" customHeight="1">
      <c r="R91" s="8"/>
      <c r="U91" s="8"/>
    </row>
    <row r="92" spans="18:21" ht="15.75" customHeight="1">
      <c r="R92" s="8"/>
      <c r="U92" s="8"/>
    </row>
    <row r="93" spans="18:21" ht="15.75" customHeight="1">
      <c r="R93" s="8"/>
      <c r="U93" s="8"/>
    </row>
    <row r="94" spans="18:21" ht="15.75" customHeight="1">
      <c r="R94" s="8"/>
      <c r="U94" s="8"/>
    </row>
    <row r="95" spans="18:21" ht="15.75" customHeight="1">
      <c r="R95" s="8"/>
      <c r="U95" s="8"/>
    </row>
    <row r="96" spans="18:21" ht="15.75" customHeight="1">
      <c r="R96" s="8"/>
      <c r="U96" s="8"/>
    </row>
    <row r="97" spans="18:21" ht="15.75" customHeight="1">
      <c r="R97" s="8"/>
      <c r="U97" s="8"/>
    </row>
    <row r="98" spans="18:21" ht="15.75" customHeight="1">
      <c r="R98" s="8"/>
      <c r="U98" s="8"/>
    </row>
    <row r="99" spans="18:21" ht="15.75" customHeight="1">
      <c r="R99" s="8"/>
      <c r="U99" s="8"/>
    </row>
    <row r="100" spans="18:21" ht="15.75" customHeight="1">
      <c r="R100" s="8"/>
      <c r="U100" s="8"/>
    </row>
    <row r="101" spans="18:21" ht="15.75" customHeight="1">
      <c r="R101" s="8"/>
      <c r="U101" s="8"/>
    </row>
    <row r="102" spans="18:21" ht="15.75" customHeight="1">
      <c r="R102" s="8"/>
      <c r="U102" s="8"/>
    </row>
    <row r="103" spans="18:21" ht="15.75" customHeight="1">
      <c r="R103" s="8"/>
      <c r="U103" s="8"/>
    </row>
    <row r="104" spans="18:21" ht="15.75" customHeight="1">
      <c r="R104" s="8"/>
      <c r="U104" s="8"/>
    </row>
    <row r="105" spans="18:21" ht="15.75" customHeight="1">
      <c r="R105" s="8"/>
      <c r="U105" s="8"/>
    </row>
    <row r="106" spans="18:21" ht="15.75" customHeight="1">
      <c r="R106" s="8"/>
      <c r="U106" s="8"/>
    </row>
    <row r="107" spans="18:21" ht="15.75" customHeight="1">
      <c r="R107" s="8"/>
      <c r="U107" s="8"/>
    </row>
    <row r="108" spans="18:21" ht="15.75" customHeight="1">
      <c r="R108" s="8"/>
      <c r="U108" s="8"/>
    </row>
    <row r="109" spans="18:21" ht="15.75" customHeight="1">
      <c r="R109" s="8"/>
      <c r="U109" s="8"/>
    </row>
    <row r="110" spans="18:21" ht="15.75" customHeight="1">
      <c r="R110" s="8"/>
      <c r="U110" s="8"/>
    </row>
    <row r="111" spans="18:21" ht="15.75" customHeight="1">
      <c r="R111" s="8"/>
      <c r="U111" s="8"/>
    </row>
    <row r="112" spans="18:21" ht="15.75" customHeight="1">
      <c r="R112" s="8"/>
      <c r="U112" s="8"/>
    </row>
    <row r="113" spans="18:21" ht="15.75" customHeight="1">
      <c r="R113" s="8"/>
      <c r="U113" s="8"/>
    </row>
    <row r="114" spans="18:21" ht="15.75" customHeight="1">
      <c r="R114" s="8"/>
      <c r="U114" s="8"/>
    </row>
    <row r="115" spans="18:21" ht="15.75" customHeight="1">
      <c r="R115" s="8"/>
      <c r="U115" s="8"/>
    </row>
    <row r="116" spans="18:21" ht="15.75" customHeight="1">
      <c r="R116" s="8"/>
      <c r="U116" s="8"/>
    </row>
    <row r="117" spans="18:21" ht="15.75" customHeight="1">
      <c r="R117" s="8"/>
      <c r="U117" s="8"/>
    </row>
    <row r="118" spans="18:21" ht="15.75" customHeight="1">
      <c r="R118" s="8"/>
      <c r="U118" s="8"/>
    </row>
    <row r="119" spans="18:21" ht="15.75" customHeight="1">
      <c r="R119" s="8"/>
      <c r="U119" s="8"/>
    </row>
    <row r="120" spans="18:21" ht="15.75" customHeight="1">
      <c r="R120" s="8"/>
      <c r="U120" s="8"/>
    </row>
    <row r="121" spans="18:21" ht="15.75" customHeight="1">
      <c r="R121" s="8"/>
      <c r="U121" s="8"/>
    </row>
    <row r="122" spans="18:21" ht="15.75" customHeight="1">
      <c r="R122" s="8"/>
      <c r="U122" s="8"/>
    </row>
    <row r="123" spans="18:21" ht="15.75" customHeight="1">
      <c r="R123" s="8"/>
      <c r="U123" s="8"/>
    </row>
    <row r="124" spans="18:21" ht="15.75" customHeight="1">
      <c r="R124" s="8"/>
      <c r="U124" s="8"/>
    </row>
    <row r="125" spans="18:21" ht="15.75" customHeight="1">
      <c r="R125" s="8"/>
      <c r="U125" s="8"/>
    </row>
    <row r="126" spans="18:21" ht="15.75" customHeight="1">
      <c r="R126" s="8"/>
      <c r="U126" s="8"/>
    </row>
    <row r="127" spans="18:21" ht="15.75" customHeight="1">
      <c r="R127" s="8"/>
      <c r="U127" s="8"/>
    </row>
    <row r="128" spans="18:21" ht="15.75" customHeight="1">
      <c r="R128" s="8"/>
      <c r="U128" s="8"/>
    </row>
    <row r="129" spans="18:21" ht="15.75" customHeight="1">
      <c r="R129" s="8"/>
      <c r="U129" s="8"/>
    </row>
    <row r="130" spans="18:21" ht="15.75" customHeight="1">
      <c r="R130" s="8"/>
      <c r="U130" s="8"/>
    </row>
    <row r="131" spans="18:21" ht="15.75" customHeight="1">
      <c r="R131" s="8"/>
      <c r="U131" s="8"/>
    </row>
    <row r="132" spans="18:21" ht="15.75" customHeight="1">
      <c r="R132" s="8"/>
      <c r="U132" s="8"/>
    </row>
    <row r="133" spans="18:21" ht="15.75" customHeight="1">
      <c r="R133" s="8"/>
      <c r="U133" s="8"/>
    </row>
    <row r="134" spans="18:21" ht="15.75" customHeight="1">
      <c r="R134" s="8"/>
      <c r="U134" s="8"/>
    </row>
    <row r="135" spans="18:21" ht="15.75" customHeight="1">
      <c r="R135" s="8"/>
      <c r="U135" s="8"/>
    </row>
    <row r="136" spans="18:21" ht="15.75" customHeight="1">
      <c r="R136" s="8"/>
      <c r="U136" s="8"/>
    </row>
    <row r="137" spans="18:21" ht="15.75" customHeight="1">
      <c r="R137" s="8"/>
      <c r="U137" s="8"/>
    </row>
    <row r="138" spans="18:21" ht="15.75" customHeight="1">
      <c r="R138" s="8"/>
      <c r="U138" s="8"/>
    </row>
    <row r="139" spans="18:21" ht="15.75" customHeight="1">
      <c r="R139" s="8"/>
      <c r="U139" s="8"/>
    </row>
    <row r="140" spans="18:21" ht="15.75" customHeight="1">
      <c r="R140" s="8"/>
      <c r="U140" s="8"/>
    </row>
    <row r="141" spans="18:21" ht="15.75" customHeight="1">
      <c r="R141" s="8"/>
      <c r="U141" s="8"/>
    </row>
    <row r="142" spans="18:21" ht="15.75" customHeight="1">
      <c r="R142" s="8"/>
      <c r="U142" s="8"/>
    </row>
    <row r="143" spans="18:21" ht="15.75" customHeight="1">
      <c r="R143" s="8"/>
      <c r="U143" s="8"/>
    </row>
    <row r="144" spans="18:21" ht="15.75" customHeight="1">
      <c r="R144" s="8"/>
      <c r="U144" s="8"/>
    </row>
    <row r="145" spans="18:21" ht="15.75" customHeight="1">
      <c r="R145" s="8"/>
      <c r="U145" s="8"/>
    </row>
    <row r="146" spans="18:21" ht="15.75" customHeight="1">
      <c r="R146" s="8"/>
      <c r="U146" s="8"/>
    </row>
    <row r="147" spans="18:21" ht="15.75" customHeight="1">
      <c r="R147" s="8"/>
      <c r="U147" s="8"/>
    </row>
    <row r="148" spans="18:21" ht="15.75" customHeight="1">
      <c r="R148" s="8"/>
      <c r="U148" s="8"/>
    </row>
    <row r="149" spans="18:21" ht="15.75" customHeight="1">
      <c r="R149" s="8"/>
      <c r="U149" s="8"/>
    </row>
    <row r="150" spans="18:21" ht="15.75" customHeight="1">
      <c r="R150" s="8"/>
      <c r="U150" s="8"/>
    </row>
    <row r="151" spans="18:21" ht="15.75" customHeight="1">
      <c r="R151" s="8"/>
      <c r="U151" s="8"/>
    </row>
    <row r="152" spans="18:21" ht="15.75" customHeight="1">
      <c r="R152" s="8"/>
      <c r="U152" s="8"/>
    </row>
    <row r="153" spans="18:21" ht="15.75" customHeight="1">
      <c r="R153" s="8"/>
      <c r="U153" s="8"/>
    </row>
    <row r="154" spans="18:21" ht="15.75" customHeight="1">
      <c r="R154" s="8"/>
      <c r="U154" s="8"/>
    </row>
    <row r="155" spans="18:21" ht="15.75" customHeight="1">
      <c r="R155" s="8"/>
      <c r="U155" s="8"/>
    </row>
    <row r="156" spans="18:21" ht="15.75" customHeight="1">
      <c r="R156" s="8"/>
      <c r="U156" s="8"/>
    </row>
    <row r="157" spans="18:21" ht="15.75" customHeight="1">
      <c r="R157" s="8"/>
      <c r="U157" s="8"/>
    </row>
    <row r="158" spans="18:21" ht="15.75" customHeight="1">
      <c r="R158" s="8"/>
      <c r="U158" s="8"/>
    </row>
    <row r="159" spans="18:21" ht="15.75" customHeight="1">
      <c r="R159" s="8"/>
      <c r="U159" s="8"/>
    </row>
    <row r="160" spans="18:21" ht="15.75" customHeight="1">
      <c r="R160" s="8"/>
      <c r="U160" s="8"/>
    </row>
    <row r="161" spans="18:21" ht="15.75" customHeight="1">
      <c r="R161" s="8"/>
      <c r="U161" s="8"/>
    </row>
    <row r="162" spans="18:21" ht="15.75" customHeight="1">
      <c r="R162" s="8"/>
      <c r="U162" s="8"/>
    </row>
    <row r="163" spans="18:21" ht="15.75" customHeight="1">
      <c r="R163" s="8"/>
      <c r="U163" s="8"/>
    </row>
    <row r="164" spans="18:21" ht="15.75" customHeight="1">
      <c r="R164" s="8"/>
      <c r="U164" s="8"/>
    </row>
    <row r="165" spans="18:21" ht="15.75" customHeight="1">
      <c r="R165" s="8"/>
      <c r="U165" s="8"/>
    </row>
    <row r="166" spans="18:21" ht="15.75" customHeight="1">
      <c r="R166" s="8"/>
      <c r="U166" s="8"/>
    </row>
    <row r="167" spans="18:21" ht="15.75" customHeight="1">
      <c r="R167" s="8"/>
      <c r="U167" s="8"/>
    </row>
    <row r="168" spans="18:21" ht="15.75" customHeight="1">
      <c r="R168" s="8"/>
      <c r="U168" s="8"/>
    </row>
    <row r="169" spans="18:21" ht="15.75" customHeight="1">
      <c r="R169" s="8"/>
      <c r="U169" s="8"/>
    </row>
    <row r="170" spans="18:21" ht="15.75" customHeight="1">
      <c r="R170" s="8"/>
      <c r="U170" s="8"/>
    </row>
    <row r="171" spans="18:21" ht="15.75" customHeight="1">
      <c r="R171" s="8"/>
      <c r="U171" s="8"/>
    </row>
    <row r="172" spans="18:21" ht="15.75" customHeight="1">
      <c r="R172" s="8"/>
      <c r="U172" s="8"/>
    </row>
    <row r="173" spans="18:21" ht="15.75" customHeight="1">
      <c r="R173" s="8"/>
      <c r="U173" s="8"/>
    </row>
    <row r="174" spans="18:21" ht="15.75" customHeight="1">
      <c r="R174" s="8"/>
      <c r="U174" s="8"/>
    </row>
    <row r="175" spans="18:21" ht="15.75" customHeight="1">
      <c r="R175" s="8"/>
      <c r="U175" s="8"/>
    </row>
    <row r="176" spans="18:21" ht="15.75" customHeight="1">
      <c r="R176" s="8"/>
      <c r="U176" s="8"/>
    </row>
    <row r="177" spans="18:21" ht="15.75" customHeight="1">
      <c r="R177" s="8"/>
      <c r="U177" s="8"/>
    </row>
    <row r="178" spans="18:21" ht="15.75" customHeight="1">
      <c r="R178" s="8"/>
      <c r="U178" s="8"/>
    </row>
    <row r="179" spans="18:21" ht="15.75" customHeight="1">
      <c r="R179" s="8"/>
      <c r="U179" s="8"/>
    </row>
    <row r="180" spans="18:21" ht="15.75" customHeight="1">
      <c r="R180" s="8"/>
      <c r="U180" s="8"/>
    </row>
    <row r="181" spans="18:21" ht="15.75" customHeight="1">
      <c r="R181" s="8"/>
      <c r="U181" s="8"/>
    </row>
    <row r="182" spans="18:21" ht="15.75" customHeight="1">
      <c r="R182" s="8"/>
      <c r="U182" s="8"/>
    </row>
    <row r="183" spans="18:21" ht="15.75" customHeight="1">
      <c r="R183" s="8"/>
      <c r="U183" s="8"/>
    </row>
    <row r="184" spans="18:21" ht="15.75" customHeight="1">
      <c r="R184" s="8"/>
      <c r="U184" s="8"/>
    </row>
    <row r="185" spans="18:21" ht="15.75" customHeight="1">
      <c r="R185" s="8"/>
      <c r="U185" s="8"/>
    </row>
    <row r="186" spans="18:21" ht="15.75" customHeight="1">
      <c r="R186" s="8"/>
      <c r="U186" s="8"/>
    </row>
    <row r="187" spans="18:21" ht="15.75" customHeight="1">
      <c r="R187" s="8"/>
      <c r="U187" s="8"/>
    </row>
    <row r="188" spans="18:21" ht="15.75" customHeight="1">
      <c r="R188" s="8"/>
      <c r="U188" s="8"/>
    </row>
    <row r="189" spans="18:21" ht="15.75" customHeight="1">
      <c r="R189" s="8"/>
      <c r="U189" s="8"/>
    </row>
    <row r="190" spans="18:21" ht="15.75" customHeight="1">
      <c r="R190" s="8"/>
      <c r="U190" s="8"/>
    </row>
    <row r="191" spans="18:21" ht="15.75" customHeight="1">
      <c r="R191" s="8"/>
      <c r="U191" s="8"/>
    </row>
    <row r="192" spans="18:21" ht="15.75" customHeight="1">
      <c r="R192" s="8"/>
      <c r="U192" s="8"/>
    </row>
    <row r="193" spans="18:21" ht="15.75" customHeight="1">
      <c r="R193" s="8"/>
      <c r="U193" s="8"/>
    </row>
    <row r="194" spans="18:21" ht="15.75" customHeight="1">
      <c r="R194" s="8"/>
      <c r="U194" s="8"/>
    </row>
    <row r="195" spans="18:21" ht="15.75" customHeight="1">
      <c r="R195" s="8"/>
      <c r="U195" s="8"/>
    </row>
    <row r="196" spans="18:21" ht="15.75" customHeight="1">
      <c r="R196" s="8"/>
      <c r="U196" s="8"/>
    </row>
    <row r="197" spans="18:21" ht="15.75" customHeight="1">
      <c r="R197" s="8"/>
      <c r="U197" s="8"/>
    </row>
    <row r="198" spans="18:21" ht="15.75" customHeight="1">
      <c r="R198" s="8"/>
      <c r="U198" s="8"/>
    </row>
    <row r="199" spans="18:21" ht="15.75" customHeight="1">
      <c r="R199" s="8"/>
      <c r="U199" s="8"/>
    </row>
    <row r="200" spans="18:21" ht="15.75" customHeight="1">
      <c r="R200" s="8"/>
      <c r="U200" s="8"/>
    </row>
    <row r="201" spans="18:21" ht="15.75" customHeight="1">
      <c r="R201" s="8"/>
      <c r="U201" s="8"/>
    </row>
    <row r="202" spans="18:21" ht="15.75" customHeight="1">
      <c r="R202" s="8"/>
      <c r="U202" s="8"/>
    </row>
    <row r="203" spans="18:21" ht="15.75" customHeight="1">
      <c r="R203" s="8"/>
      <c r="U203" s="8"/>
    </row>
    <row r="204" spans="18:21" ht="15.75" customHeight="1">
      <c r="R204" s="8"/>
      <c r="U204" s="8"/>
    </row>
    <row r="205" spans="18:21" ht="15.75" customHeight="1">
      <c r="R205" s="8"/>
      <c r="U205" s="8"/>
    </row>
    <row r="206" spans="18:21" ht="15.75" customHeight="1">
      <c r="R206" s="8"/>
      <c r="U206" s="8"/>
    </row>
    <row r="207" spans="18:21" ht="15.75" customHeight="1">
      <c r="R207" s="8"/>
      <c r="U207" s="8"/>
    </row>
    <row r="208" spans="18:21" ht="15.75" customHeight="1">
      <c r="R208" s="8"/>
      <c r="U208" s="8"/>
    </row>
    <row r="209" spans="18:21" ht="15.75" customHeight="1">
      <c r="R209" s="8"/>
      <c r="U209" s="8"/>
    </row>
    <row r="210" spans="18:21" ht="15.75" customHeight="1">
      <c r="R210" s="8"/>
      <c r="U210" s="8"/>
    </row>
    <row r="211" spans="18:21" ht="15.75" customHeight="1">
      <c r="R211" s="8"/>
      <c r="U211" s="8"/>
    </row>
    <row r="212" spans="18:21" ht="15.75" customHeight="1">
      <c r="R212" s="8"/>
      <c r="U212" s="8"/>
    </row>
    <row r="213" spans="18:21" ht="15.75" customHeight="1">
      <c r="R213" s="8"/>
      <c r="U213" s="8"/>
    </row>
    <row r="214" spans="18:21" ht="15.75" customHeight="1">
      <c r="R214" s="8"/>
      <c r="U214" s="8"/>
    </row>
    <row r="215" spans="18:21" ht="15.75" customHeight="1">
      <c r="R215" s="8"/>
      <c r="U215" s="8"/>
    </row>
    <row r="216" spans="18:21" ht="15.75" customHeight="1">
      <c r="R216" s="8"/>
      <c r="U216" s="8"/>
    </row>
    <row r="217" spans="18:21" ht="15.75" customHeight="1">
      <c r="R217" s="8"/>
      <c r="U217" s="8"/>
    </row>
    <row r="218" spans="18:21" ht="15.75" customHeight="1">
      <c r="R218" s="8"/>
      <c r="U218" s="8"/>
    </row>
    <row r="219" spans="18:21" ht="15.75" customHeight="1">
      <c r="R219" s="8"/>
      <c r="U219" s="8"/>
    </row>
    <row r="220" spans="18:21" ht="15.75" customHeight="1">
      <c r="R220" s="8"/>
      <c r="U220" s="8"/>
    </row>
    <row r="221" spans="18:21" ht="15.75" customHeight="1">
      <c r="R221" s="8"/>
      <c r="U221" s="8"/>
    </row>
    <row r="222" spans="18:21" ht="15.75" customHeight="1">
      <c r="R222" s="8"/>
      <c r="U222" s="8"/>
    </row>
    <row r="223" spans="18:21" ht="15.75" customHeight="1">
      <c r="R223" s="8"/>
      <c r="U223" s="8"/>
    </row>
    <row r="224" spans="18:21" ht="15.75" customHeight="1">
      <c r="R224" s="8"/>
      <c r="U224" s="8"/>
    </row>
    <row r="225" spans="18:21" ht="15.75" customHeight="1">
      <c r="R225" s="8"/>
      <c r="U225" s="8"/>
    </row>
    <row r="226" spans="18:21" ht="15.75" customHeight="1">
      <c r="R226" s="8"/>
      <c r="U226" s="8"/>
    </row>
    <row r="227" spans="18:21" ht="15.75" customHeight="1">
      <c r="R227" s="8"/>
      <c r="U227" s="8"/>
    </row>
    <row r="228" spans="18:21" ht="15.75" customHeight="1">
      <c r="R228" s="8"/>
      <c r="U228" s="8"/>
    </row>
    <row r="229" spans="18:21" ht="15.75" customHeight="1">
      <c r="R229" s="8"/>
      <c r="U229" s="8"/>
    </row>
    <row r="230" spans="18:21" ht="15.75" customHeight="1">
      <c r="R230" s="8"/>
      <c r="U230" s="8"/>
    </row>
    <row r="231" spans="18:21" ht="15.75" customHeight="1">
      <c r="R231" s="8"/>
      <c r="U231" s="8"/>
    </row>
    <row r="232" spans="18:21" ht="15.75" customHeight="1">
      <c r="R232" s="8"/>
      <c r="U232" s="8"/>
    </row>
    <row r="233" spans="18:21" ht="15.75" customHeight="1">
      <c r="R233" s="8"/>
      <c r="U233" s="8"/>
    </row>
    <row r="234" spans="18:21" ht="15.75" customHeight="1">
      <c r="R234" s="8"/>
      <c r="U234" s="8"/>
    </row>
    <row r="235" spans="18:21" ht="15.75" customHeight="1">
      <c r="R235" s="8"/>
      <c r="U235" s="8"/>
    </row>
    <row r="236" spans="18:21" ht="15.75" customHeight="1">
      <c r="R236" s="8"/>
      <c r="U236" s="8"/>
    </row>
    <row r="237" spans="18:21" ht="15.75" customHeight="1">
      <c r="R237" s="8"/>
      <c r="U237" s="8"/>
    </row>
    <row r="238" spans="18:21" ht="15.75" customHeight="1">
      <c r="R238" s="8"/>
      <c r="U238" s="8"/>
    </row>
    <row r="239" spans="18:21" ht="15.75" customHeight="1">
      <c r="R239" s="8"/>
      <c r="U239" s="8"/>
    </row>
    <row r="240" spans="18:21" ht="15.75" customHeight="1">
      <c r="R240" s="8"/>
      <c r="U240" s="8"/>
    </row>
    <row r="241" spans="18:21" ht="15.75" customHeight="1">
      <c r="R241" s="8"/>
      <c r="U241" s="8"/>
    </row>
    <row r="242" spans="18:21" ht="15.75" customHeight="1">
      <c r="R242" s="8"/>
      <c r="U242" s="8"/>
    </row>
    <row r="243" spans="18:21" ht="15.75" customHeight="1">
      <c r="R243" s="8"/>
      <c r="U243" s="8"/>
    </row>
    <row r="244" spans="18:21" ht="15.75" customHeight="1">
      <c r="R244" s="8"/>
      <c r="U244" s="8"/>
    </row>
    <row r="245" spans="18:21" ht="15.75" customHeight="1">
      <c r="R245" s="8"/>
      <c r="U245" s="8"/>
    </row>
    <row r="246" spans="18:21" ht="15.75" customHeight="1">
      <c r="R246" s="8"/>
      <c r="U246" s="8"/>
    </row>
    <row r="247" spans="18:21" ht="15.75" customHeight="1">
      <c r="R247" s="8"/>
      <c r="U247" s="8"/>
    </row>
    <row r="248" spans="18:21" ht="15.75" customHeight="1">
      <c r="R248" s="8"/>
      <c r="U248" s="8"/>
    </row>
    <row r="249" spans="18:21" ht="15.75" customHeight="1">
      <c r="R249" s="8"/>
      <c r="U249" s="8"/>
    </row>
    <row r="250" spans="18:21" ht="15.75" customHeight="1">
      <c r="R250" s="8"/>
      <c r="U250" s="8"/>
    </row>
    <row r="251" spans="18:21" ht="15.75" customHeight="1">
      <c r="R251" s="8"/>
      <c r="U251" s="8"/>
    </row>
    <row r="252" spans="18:21" ht="15.75" customHeight="1">
      <c r="R252" s="8"/>
      <c r="U252" s="8"/>
    </row>
    <row r="253" spans="18:21" ht="15.75" customHeight="1">
      <c r="R253" s="8"/>
      <c r="U253" s="8"/>
    </row>
    <row r="254" spans="18:21" ht="15.75" customHeight="1">
      <c r="R254" s="8"/>
      <c r="U254" s="8"/>
    </row>
    <row r="255" spans="18:21" ht="15.75" customHeight="1">
      <c r="R255" s="8"/>
      <c r="U255" s="8"/>
    </row>
    <row r="256" spans="18:21" ht="15.75" customHeight="1">
      <c r="R256" s="8"/>
      <c r="U256" s="8"/>
    </row>
    <row r="257" spans="18:21" ht="15.75" customHeight="1">
      <c r="R257" s="8"/>
      <c r="U257" s="8"/>
    </row>
    <row r="258" spans="18:21" ht="15.75" customHeight="1">
      <c r="R258" s="8"/>
      <c r="U258" s="8"/>
    </row>
    <row r="259" spans="18:21" ht="15.75" customHeight="1">
      <c r="R259" s="8"/>
      <c r="U259" s="8"/>
    </row>
    <row r="260" spans="18:21" ht="15.75" customHeight="1">
      <c r="R260" s="8"/>
      <c r="U260" s="8"/>
    </row>
    <row r="261" spans="18:21" ht="15.75" customHeight="1">
      <c r="R261" s="8"/>
      <c r="U261" s="8"/>
    </row>
    <row r="262" spans="18:21" ht="15.75" customHeight="1">
      <c r="R262" s="8"/>
      <c r="U262" s="8"/>
    </row>
    <row r="263" spans="18:21" ht="15.75" customHeight="1">
      <c r="R263" s="8"/>
      <c r="U263" s="8"/>
    </row>
    <row r="264" spans="18:21" ht="15.75" customHeight="1">
      <c r="R264" s="8"/>
      <c r="U264" s="8"/>
    </row>
    <row r="265" spans="18:21" ht="15.75" customHeight="1">
      <c r="R265" s="8"/>
      <c r="U265" s="8"/>
    </row>
    <row r="266" spans="18:21" ht="15.75" customHeight="1">
      <c r="R266" s="8"/>
      <c r="U266" s="8"/>
    </row>
    <row r="267" spans="18:21" ht="15.75" customHeight="1">
      <c r="R267" s="8"/>
      <c r="U267" s="8"/>
    </row>
    <row r="268" spans="18:21" ht="15.75" customHeight="1">
      <c r="R268" s="8"/>
      <c r="U268" s="8"/>
    </row>
    <row r="269" spans="18:21" ht="15.75" customHeight="1">
      <c r="R269" s="8"/>
      <c r="U269" s="8"/>
    </row>
    <row r="270" spans="18:21" ht="15.75" customHeight="1">
      <c r="R270" s="8"/>
      <c r="U270" s="8"/>
    </row>
    <row r="271" spans="18:21" ht="15.75" customHeight="1">
      <c r="R271" s="8"/>
      <c r="U271" s="8"/>
    </row>
    <row r="272" spans="18:21" ht="15.75" customHeight="1">
      <c r="R272" s="8"/>
      <c r="U272" s="8"/>
    </row>
    <row r="273" spans="18:21" ht="15.75" customHeight="1">
      <c r="R273" s="8"/>
      <c r="U273" s="8"/>
    </row>
    <row r="274" spans="18:21" ht="15.75" customHeight="1">
      <c r="R274" s="8"/>
      <c r="U274" s="8"/>
    </row>
    <row r="275" spans="18:21" ht="15.75" customHeight="1">
      <c r="R275" s="8"/>
      <c r="U275" s="8"/>
    </row>
    <row r="276" spans="18:21" ht="15.75" customHeight="1">
      <c r="R276" s="8"/>
      <c r="U276" s="8"/>
    </row>
    <row r="277" spans="18:21" ht="15.75" customHeight="1">
      <c r="R277" s="8"/>
      <c r="U277" s="8"/>
    </row>
    <row r="278" spans="18:21" ht="15.75" customHeight="1">
      <c r="R278" s="8"/>
      <c r="U278" s="8"/>
    </row>
    <row r="279" spans="18:21" ht="15.75" customHeight="1">
      <c r="R279" s="8"/>
      <c r="U279" s="8"/>
    </row>
    <row r="280" spans="18:21" ht="15.75" customHeight="1">
      <c r="R280" s="8"/>
      <c r="U280" s="8"/>
    </row>
    <row r="281" spans="18:21" ht="15.75" customHeight="1">
      <c r="R281" s="8"/>
      <c r="U281" s="8"/>
    </row>
    <row r="282" spans="18:21" ht="15.75" customHeight="1">
      <c r="R282" s="8"/>
      <c r="U282" s="8"/>
    </row>
    <row r="283" spans="18:21" ht="15.75" customHeight="1">
      <c r="R283" s="8"/>
      <c r="U283" s="8"/>
    </row>
    <row r="284" spans="18:21" ht="15.75" customHeight="1">
      <c r="R284" s="8"/>
      <c r="U284" s="8"/>
    </row>
    <row r="285" spans="18:21" ht="15.75" customHeight="1">
      <c r="R285" s="8"/>
      <c r="U285" s="8"/>
    </row>
    <row r="286" spans="18:21" ht="15.75" customHeight="1">
      <c r="R286" s="8"/>
      <c r="U286" s="8"/>
    </row>
    <row r="287" spans="18:21" ht="15.75" customHeight="1">
      <c r="R287" s="8"/>
      <c r="U287" s="8"/>
    </row>
    <row r="288" spans="18:21" ht="15.75" customHeight="1">
      <c r="R288" s="8"/>
      <c r="U288" s="8"/>
    </row>
    <row r="289" spans="18:21" ht="15.75" customHeight="1">
      <c r="R289" s="8"/>
      <c r="U289" s="8"/>
    </row>
    <row r="290" spans="18:21" ht="15.75" customHeight="1">
      <c r="R290" s="8"/>
      <c r="U290" s="8"/>
    </row>
    <row r="291" spans="18:21" ht="15.75" customHeight="1">
      <c r="R291" s="8"/>
      <c r="U291" s="8"/>
    </row>
    <row r="292" spans="18:21" ht="15.75" customHeight="1">
      <c r="R292" s="8"/>
      <c r="U292" s="8"/>
    </row>
    <row r="293" spans="18:21" ht="15.75" customHeight="1">
      <c r="R293" s="8"/>
      <c r="U293" s="8"/>
    </row>
    <row r="294" spans="18:21" ht="15.75" customHeight="1">
      <c r="R294" s="8"/>
      <c r="U294" s="8"/>
    </row>
    <row r="295" spans="18:21" ht="15.75" customHeight="1">
      <c r="R295" s="8"/>
      <c r="U295" s="8"/>
    </row>
    <row r="296" spans="18:21" ht="15.75" customHeight="1">
      <c r="R296" s="8"/>
      <c r="U296" s="8"/>
    </row>
    <row r="297" spans="18:21" ht="15.75" customHeight="1">
      <c r="R297" s="8"/>
      <c r="U297" s="8"/>
    </row>
    <row r="298" spans="18:21" ht="15.75" customHeight="1">
      <c r="R298" s="8"/>
      <c r="U298" s="8"/>
    </row>
    <row r="299" spans="18:21" ht="15.75" customHeight="1">
      <c r="R299" s="8"/>
      <c r="U299" s="8"/>
    </row>
    <row r="300" spans="18:21" ht="15.75" customHeight="1">
      <c r="R300" s="8"/>
      <c r="U300" s="8"/>
    </row>
    <row r="301" spans="18:21" ht="15.75" customHeight="1">
      <c r="R301" s="8"/>
      <c r="U301" s="8"/>
    </row>
    <row r="302" spans="18:21" ht="15.75" customHeight="1">
      <c r="R302" s="8"/>
      <c r="U302" s="8"/>
    </row>
    <row r="303" spans="18:21" ht="15.75" customHeight="1">
      <c r="R303" s="8"/>
      <c r="U303" s="8"/>
    </row>
    <row r="304" spans="18:21" ht="15.75" customHeight="1">
      <c r="R304" s="8"/>
      <c r="U304" s="8"/>
    </row>
    <row r="305" spans="18:21" ht="15.75" customHeight="1">
      <c r="R305" s="8"/>
      <c r="U305" s="8"/>
    </row>
    <row r="306" spans="18:21" ht="15.75" customHeight="1">
      <c r="R306" s="8"/>
      <c r="U306" s="8"/>
    </row>
    <row r="307" spans="18:21" ht="15.75" customHeight="1">
      <c r="R307" s="8"/>
      <c r="U307" s="8"/>
    </row>
    <row r="308" spans="18:21" ht="15.75" customHeight="1">
      <c r="R308" s="8"/>
      <c r="U308" s="8"/>
    </row>
    <row r="309" spans="18:21" ht="15.75" customHeight="1">
      <c r="R309" s="8"/>
      <c r="U309" s="8"/>
    </row>
    <row r="310" spans="18:21" ht="15.75" customHeight="1">
      <c r="R310" s="8"/>
      <c r="U310" s="8"/>
    </row>
    <row r="311" spans="18:21" ht="15.75" customHeight="1">
      <c r="R311" s="8"/>
      <c r="U311" s="8"/>
    </row>
    <row r="312" spans="18:21" ht="15.75" customHeight="1">
      <c r="R312" s="8"/>
      <c r="U312" s="8"/>
    </row>
    <row r="313" spans="18:21" ht="15.75" customHeight="1">
      <c r="R313" s="8"/>
      <c r="U313" s="8"/>
    </row>
    <row r="314" spans="18:21" ht="15.75" customHeight="1">
      <c r="R314" s="8"/>
      <c r="U314" s="8"/>
    </row>
    <row r="315" spans="18:21" ht="15.75" customHeight="1">
      <c r="R315" s="8"/>
      <c r="U315" s="8"/>
    </row>
    <row r="316" spans="18:21" ht="15.75" customHeight="1">
      <c r="R316" s="8"/>
      <c r="U316" s="8"/>
    </row>
    <row r="317" spans="18:21" ht="15.75" customHeight="1">
      <c r="R317" s="8"/>
      <c r="U317" s="8"/>
    </row>
    <row r="318" spans="18:21" ht="15.75" customHeight="1">
      <c r="R318" s="8"/>
      <c r="U318" s="8"/>
    </row>
    <row r="319" spans="18:21" ht="15.75" customHeight="1">
      <c r="R319" s="8"/>
      <c r="U319" s="8"/>
    </row>
    <row r="320" spans="18:21" ht="15.75" customHeight="1">
      <c r="R320" s="8"/>
      <c r="U320" s="8"/>
    </row>
    <row r="321" spans="18:21" ht="15.75" customHeight="1">
      <c r="R321" s="8"/>
      <c r="U321" s="8"/>
    </row>
    <row r="322" spans="18:21" ht="15.75" customHeight="1">
      <c r="R322" s="8"/>
      <c r="U322" s="8"/>
    </row>
    <row r="323" spans="18:21" ht="15.75" customHeight="1">
      <c r="R323" s="8"/>
      <c r="U323" s="8"/>
    </row>
    <row r="324" spans="18:21" ht="15.75" customHeight="1">
      <c r="R324" s="8"/>
      <c r="U324" s="8"/>
    </row>
    <row r="325" spans="18:21" ht="15.75" customHeight="1">
      <c r="R325" s="8"/>
      <c r="U325" s="8"/>
    </row>
    <row r="326" spans="18:21" ht="15.75" customHeight="1">
      <c r="R326" s="8"/>
      <c r="U326" s="8"/>
    </row>
    <row r="327" spans="18:21" ht="15.75" customHeight="1">
      <c r="R327" s="8"/>
      <c r="U327" s="8"/>
    </row>
    <row r="328" spans="18:21" ht="15.75" customHeight="1">
      <c r="R328" s="8"/>
      <c r="U328" s="8"/>
    </row>
    <row r="329" spans="18:21" ht="15.75" customHeight="1">
      <c r="R329" s="8"/>
      <c r="U329" s="8"/>
    </row>
    <row r="330" spans="18:21" ht="15.75" customHeight="1">
      <c r="R330" s="8"/>
      <c r="U330" s="8"/>
    </row>
    <row r="331" spans="18:21" ht="15.75" customHeight="1">
      <c r="R331" s="8"/>
      <c r="U331" s="8"/>
    </row>
    <row r="332" spans="18:21" ht="15.75" customHeight="1">
      <c r="R332" s="8"/>
      <c r="U332" s="8"/>
    </row>
    <row r="333" spans="18:21" ht="15.75" customHeight="1">
      <c r="R333" s="8"/>
      <c r="U333" s="8"/>
    </row>
    <row r="334" spans="18:21" ht="15.75" customHeight="1">
      <c r="R334" s="8"/>
      <c r="U334" s="8"/>
    </row>
    <row r="335" spans="18:21" ht="15.75" customHeight="1">
      <c r="R335" s="8"/>
      <c r="U335" s="8"/>
    </row>
    <row r="336" spans="18:21" ht="15.75" customHeight="1">
      <c r="R336" s="8"/>
      <c r="U336" s="8"/>
    </row>
    <row r="337" spans="18:21" ht="15.75" customHeight="1">
      <c r="R337" s="8"/>
      <c r="U337" s="8"/>
    </row>
    <row r="338" spans="18:21" ht="15.75" customHeight="1">
      <c r="R338" s="8"/>
      <c r="U338" s="8"/>
    </row>
    <row r="339" spans="18:21" ht="15.75" customHeight="1">
      <c r="R339" s="8"/>
      <c r="U339" s="8"/>
    </row>
    <row r="340" spans="18:21" ht="15.75" customHeight="1">
      <c r="R340" s="8"/>
      <c r="U340" s="8"/>
    </row>
    <row r="341" spans="18:21" ht="15.75" customHeight="1">
      <c r="R341" s="8"/>
      <c r="U341" s="8"/>
    </row>
    <row r="342" spans="18:21" ht="15.75" customHeight="1">
      <c r="R342" s="8"/>
      <c r="U342" s="8"/>
    </row>
    <row r="343" spans="18:21" ht="15.75" customHeight="1">
      <c r="R343" s="8"/>
      <c r="U343" s="8"/>
    </row>
    <row r="344" spans="18:21" ht="15.75" customHeight="1">
      <c r="R344" s="8"/>
      <c r="U344" s="8"/>
    </row>
    <row r="345" spans="18:21" ht="15.75" customHeight="1">
      <c r="R345" s="8"/>
      <c r="U345" s="8"/>
    </row>
    <row r="346" spans="18:21" ht="15.75" customHeight="1">
      <c r="R346" s="8"/>
      <c r="U346" s="8"/>
    </row>
    <row r="347" spans="18:21" ht="15.75" customHeight="1">
      <c r="R347" s="8"/>
      <c r="U347" s="8"/>
    </row>
    <row r="348" spans="18:21" ht="15.75" customHeight="1">
      <c r="R348" s="8"/>
      <c r="U348" s="8"/>
    </row>
    <row r="349" spans="18:21" ht="15.75" customHeight="1">
      <c r="R349" s="8"/>
      <c r="U349" s="8"/>
    </row>
    <row r="350" spans="18:21" ht="15.75" customHeight="1">
      <c r="R350" s="8"/>
      <c r="U350" s="8"/>
    </row>
    <row r="351" spans="18:21" ht="15.75" customHeight="1">
      <c r="R351" s="8"/>
      <c r="U351" s="8"/>
    </row>
    <row r="352" spans="18:21" ht="15.75" customHeight="1">
      <c r="R352" s="8"/>
      <c r="U352" s="8"/>
    </row>
    <row r="353" spans="18:21" ht="15.75" customHeight="1">
      <c r="R353" s="8"/>
      <c r="U353" s="8"/>
    </row>
    <row r="354" spans="18:21" ht="15.75" customHeight="1">
      <c r="R354" s="8"/>
      <c r="U354" s="8"/>
    </row>
    <row r="355" spans="18:21" ht="15.75" customHeight="1">
      <c r="R355" s="8"/>
      <c r="U355" s="8"/>
    </row>
    <row r="356" spans="18:21" ht="15.75" customHeight="1">
      <c r="R356" s="8"/>
      <c r="U356" s="8"/>
    </row>
    <row r="357" spans="18:21" ht="15.75" customHeight="1">
      <c r="R357" s="8"/>
      <c r="U357" s="8"/>
    </row>
    <row r="358" spans="18:21" ht="15.75" customHeight="1">
      <c r="R358" s="8"/>
      <c r="U358" s="8"/>
    </row>
    <row r="359" spans="18:21" ht="15.75" customHeight="1">
      <c r="R359" s="8"/>
      <c r="U359" s="8"/>
    </row>
    <row r="360" spans="18:21" ht="15.75" customHeight="1">
      <c r="R360" s="8"/>
      <c r="U360" s="8"/>
    </row>
    <row r="361" spans="18:21" ht="15.75" customHeight="1">
      <c r="R361" s="8"/>
      <c r="U361" s="8"/>
    </row>
    <row r="362" spans="18:21" ht="15.75" customHeight="1">
      <c r="R362" s="8"/>
      <c r="U362" s="8"/>
    </row>
    <row r="363" spans="18:21" ht="15.75" customHeight="1">
      <c r="R363" s="8"/>
      <c r="U363" s="8"/>
    </row>
    <row r="364" spans="18:21" ht="15.75" customHeight="1">
      <c r="R364" s="8"/>
      <c r="U364" s="8"/>
    </row>
    <row r="365" spans="18:21" ht="15.75" customHeight="1">
      <c r="R365" s="8"/>
      <c r="U365" s="8"/>
    </row>
    <row r="366" spans="18:21" ht="15.75" customHeight="1">
      <c r="R366" s="8"/>
      <c r="U366" s="8"/>
    </row>
    <row r="367" spans="18:21" ht="15.75" customHeight="1">
      <c r="R367" s="8"/>
      <c r="U367" s="8"/>
    </row>
    <row r="368" spans="18:21" ht="15.75" customHeight="1">
      <c r="R368" s="8"/>
      <c r="U368" s="8"/>
    </row>
    <row r="369" spans="18:21" ht="15.75" customHeight="1">
      <c r="R369" s="8"/>
      <c r="U369" s="8"/>
    </row>
    <row r="370" spans="18:21" ht="15.75" customHeight="1">
      <c r="R370" s="8"/>
      <c r="U370" s="8"/>
    </row>
    <row r="371" spans="18:21" ht="15.75" customHeight="1">
      <c r="R371" s="8"/>
      <c r="U371" s="8"/>
    </row>
    <row r="372" spans="18:21" ht="15.75" customHeight="1">
      <c r="R372" s="8"/>
      <c r="U372" s="8"/>
    </row>
    <row r="373" spans="18:21" ht="15.75" customHeight="1">
      <c r="R373" s="8"/>
      <c r="U373" s="8"/>
    </row>
    <row r="374" spans="18:21" ht="15.75" customHeight="1">
      <c r="R374" s="8"/>
      <c r="U374" s="8"/>
    </row>
    <row r="375" spans="18:21" ht="15.75" customHeight="1">
      <c r="R375" s="8"/>
      <c r="U375" s="8"/>
    </row>
    <row r="376" spans="18:21" ht="15.75" customHeight="1">
      <c r="R376" s="8"/>
      <c r="U376" s="8"/>
    </row>
    <row r="377" spans="18:21" ht="15.75" customHeight="1">
      <c r="R377" s="8"/>
      <c r="U377" s="8"/>
    </row>
    <row r="378" spans="18:21" ht="15.75" customHeight="1">
      <c r="R378" s="8"/>
      <c r="U378" s="8"/>
    </row>
    <row r="379" spans="18:21" ht="15.75" customHeight="1">
      <c r="R379" s="8"/>
      <c r="U379" s="8"/>
    </row>
    <row r="380" spans="18:21" ht="15.75" customHeight="1">
      <c r="R380" s="8"/>
      <c r="U380" s="8"/>
    </row>
    <row r="381" spans="18:21" ht="15.75" customHeight="1">
      <c r="R381" s="8"/>
      <c r="U381" s="8"/>
    </row>
    <row r="382" spans="18:21" ht="15.75" customHeight="1">
      <c r="R382" s="8"/>
      <c r="U382" s="8"/>
    </row>
    <row r="383" spans="18:21" ht="15.75" customHeight="1">
      <c r="R383" s="8"/>
      <c r="U383" s="8"/>
    </row>
    <row r="384" spans="18:21" ht="15.75" customHeight="1">
      <c r="R384" s="8"/>
      <c r="U384" s="8"/>
    </row>
    <row r="385" spans="18:21" ht="15.75" customHeight="1">
      <c r="R385" s="8"/>
      <c r="U385" s="8"/>
    </row>
    <row r="386" spans="18:21" ht="15.75" customHeight="1">
      <c r="R386" s="8"/>
      <c r="U386" s="8"/>
    </row>
    <row r="387" spans="18:21" ht="15.75" customHeight="1">
      <c r="R387" s="8"/>
      <c r="U387" s="8"/>
    </row>
    <row r="388" spans="18:21" ht="15.75" customHeight="1">
      <c r="R388" s="8"/>
      <c r="U388" s="8"/>
    </row>
    <row r="389" spans="18:21" ht="15.75" customHeight="1">
      <c r="R389" s="8"/>
      <c r="U389" s="8"/>
    </row>
    <row r="390" spans="18:21" ht="15.75" customHeight="1">
      <c r="R390" s="8"/>
      <c r="U390" s="8"/>
    </row>
    <row r="391" spans="18:21" ht="15.75" customHeight="1">
      <c r="R391" s="8"/>
      <c r="U391" s="8"/>
    </row>
    <row r="392" spans="18:21" ht="15.75" customHeight="1">
      <c r="R392" s="8"/>
      <c r="U392" s="8"/>
    </row>
    <row r="393" spans="18:21" ht="15.75" customHeight="1">
      <c r="R393" s="8"/>
      <c r="U393" s="8"/>
    </row>
    <row r="394" spans="18:21" ht="15.75" customHeight="1">
      <c r="R394" s="8"/>
      <c r="U394" s="8"/>
    </row>
    <row r="395" spans="18:21" ht="15.75" customHeight="1">
      <c r="R395" s="8"/>
      <c r="U395" s="8"/>
    </row>
    <row r="396" spans="18:21" ht="15.75" customHeight="1">
      <c r="R396" s="8"/>
      <c r="U396" s="8"/>
    </row>
    <row r="397" spans="18:21" ht="15.75" customHeight="1">
      <c r="R397" s="8"/>
      <c r="U397" s="8"/>
    </row>
    <row r="398" spans="18:21" ht="15.75" customHeight="1">
      <c r="R398" s="8"/>
      <c r="U398" s="8"/>
    </row>
    <row r="399" spans="18:21" ht="15.75" customHeight="1">
      <c r="R399" s="8"/>
      <c r="U399" s="8"/>
    </row>
    <row r="400" spans="18:21" ht="15.75" customHeight="1">
      <c r="R400" s="8"/>
      <c r="U400" s="8"/>
    </row>
    <row r="401" spans="18:21" ht="15.75" customHeight="1">
      <c r="R401" s="8"/>
      <c r="U401" s="8"/>
    </row>
    <row r="402" spans="18:21" ht="15.75" customHeight="1">
      <c r="R402" s="8"/>
      <c r="U402" s="8"/>
    </row>
    <row r="403" spans="18:21" ht="15.75" customHeight="1">
      <c r="R403" s="8"/>
      <c r="U403" s="8"/>
    </row>
    <row r="404" spans="18:21" ht="15.75" customHeight="1">
      <c r="R404" s="8"/>
      <c r="U404" s="8"/>
    </row>
    <row r="405" spans="18:21" ht="15.75" customHeight="1">
      <c r="R405" s="8"/>
      <c r="U405" s="8"/>
    </row>
    <row r="406" spans="18:21" ht="15.75" customHeight="1">
      <c r="R406" s="8"/>
      <c r="U406" s="8"/>
    </row>
    <row r="407" spans="18:21" ht="15.75" customHeight="1">
      <c r="R407" s="8"/>
      <c r="U407" s="8"/>
    </row>
    <row r="408" spans="18:21" ht="15.75" customHeight="1">
      <c r="R408" s="8"/>
      <c r="U408" s="8"/>
    </row>
    <row r="409" spans="18:21" ht="15.75" customHeight="1">
      <c r="R409" s="8"/>
      <c r="U409" s="8"/>
    </row>
    <row r="410" spans="18:21" ht="15.75" customHeight="1">
      <c r="R410" s="8"/>
      <c r="U410" s="8"/>
    </row>
    <row r="411" spans="18:21" ht="15.75" customHeight="1">
      <c r="R411" s="8"/>
      <c r="U411" s="8"/>
    </row>
    <row r="412" spans="18:21" ht="15.75" customHeight="1">
      <c r="R412" s="8"/>
      <c r="U412" s="8"/>
    </row>
    <row r="413" spans="18:21" ht="15.75" customHeight="1">
      <c r="R413" s="8"/>
      <c r="U413" s="8"/>
    </row>
    <row r="414" spans="18:21" ht="15.75" customHeight="1">
      <c r="R414" s="8"/>
      <c r="U414" s="8"/>
    </row>
    <row r="415" spans="18:21" ht="15.75" customHeight="1">
      <c r="R415" s="8"/>
      <c r="U415" s="8"/>
    </row>
    <row r="416" spans="18:21" ht="15.75" customHeight="1">
      <c r="R416" s="8"/>
      <c r="U416" s="8"/>
    </row>
    <row r="417" spans="18:21" ht="15.75" customHeight="1">
      <c r="R417" s="8"/>
      <c r="U417" s="8"/>
    </row>
    <row r="418" spans="18:21" ht="15.75" customHeight="1">
      <c r="R418" s="8"/>
      <c r="U418" s="8"/>
    </row>
    <row r="419" spans="18:21" ht="15.75" customHeight="1">
      <c r="R419" s="8"/>
      <c r="U419" s="8"/>
    </row>
    <row r="420" spans="18:21" ht="15.75" customHeight="1">
      <c r="R420" s="8"/>
      <c r="U420" s="8"/>
    </row>
    <row r="421" spans="18:21" ht="15.75" customHeight="1">
      <c r="R421" s="8"/>
      <c r="U421" s="8"/>
    </row>
    <row r="422" spans="18:21" ht="15.75" customHeight="1">
      <c r="R422" s="8"/>
      <c r="U422" s="8"/>
    </row>
    <row r="423" spans="18:21" ht="15.75" customHeight="1">
      <c r="R423" s="8"/>
      <c r="U423" s="8"/>
    </row>
    <row r="424" spans="18:21" ht="15.75" customHeight="1">
      <c r="R424" s="8"/>
      <c r="U424" s="8"/>
    </row>
    <row r="425" spans="18:21" ht="15.75" customHeight="1">
      <c r="R425" s="8"/>
      <c r="U425" s="8"/>
    </row>
    <row r="426" spans="18:21" ht="15.75" customHeight="1">
      <c r="R426" s="8"/>
      <c r="U426" s="8"/>
    </row>
    <row r="427" spans="18:21" ht="15.75" customHeight="1">
      <c r="R427" s="8"/>
      <c r="U427" s="8"/>
    </row>
    <row r="428" spans="18:21" ht="15.75" customHeight="1">
      <c r="R428" s="8"/>
      <c r="U428" s="8"/>
    </row>
    <row r="429" spans="18:21" ht="15.75" customHeight="1">
      <c r="R429" s="8"/>
      <c r="U429" s="8"/>
    </row>
    <row r="430" spans="18:21" ht="15.75" customHeight="1">
      <c r="R430" s="8"/>
      <c r="U430" s="8"/>
    </row>
    <row r="431" spans="18:21" ht="15.75" customHeight="1">
      <c r="R431" s="8"/>
      <c r="U431" s="8"/>
    </row>
    <row r="432" spans="18:21" ht="15.75" customHeight="1">
      <c r="R432" s="8"/>
      <c r="U432" s="8"/>
    </row>
    <row r="433" spans="18:21" ht="15.75" customHeight="1">
      <c r="R433" s="8"/>
      <c r="U433" s="8"/>
    </row>
    <row r="434" spans="18:21" ht="15.75" customHeight="1">
      <c r="R434" s="8"/>
      <c r="U434" s="8"/>
    </row>
    <row r="435" spans="18:21" ht="15.75" customHeight="1">
      <c r="R435" s="8"/>
      <c r="U435" s="8"/>
    </row>
    <row r="436" spans="18:21" ht="15.75" customHeight="1">
      <c r="R436" s="8"/>
      <c r="U436" s="8"/>
    </row>
    <row r="437" spans="18:21" ht="15.75" customHeight="1">
      <c r="R437" s="8"/>
      <c r="U437" s="8"/>
    </row>
    <row r="438" spans="18:21" ht="15.75" customHeight="1">
      <c r="R438" s="8"/>
      <c r="U438" s="8"/>
    </row>
    <row r="439" spans="18:21" ht="15.75" customHeight="1">
      <c r="R439" s="8"/>
      <c r="U439" s="8"/>
    </row>
    <row r="440" spans="18:21" ht="15.75" customHeight="1">
      <c r="R440" s="8"/>
      <c r="U440" s="8"/>
    </row>
    <row r="441" spans="18:21" ht="15.75" customHeight="1">
      <c r="R441" s="8"/>
      <c r="U441" s="8"/>
    </row>
    <row r="442" spans="18:21" ht="15.75" customHeight="1">
      <c r="R442" s="8"/>
      <c r="U442" s="8"/>
    </row>
    <row r="443" spans="18:21" ht="15.75" customHeight="1">
      <c r="R443" s="8"/>
      <c r="U443" s="8"/>
    </row>
    <row r="444" spans="18:21" ht="15.75" customHeight="1">
      <c r="R444" s="8"/>
      <c r="U444" s="8"/>
    </row>
    <row r="445" spans="18:21" ht="15.75" customHeight="1">
      <c r="R445" s="8"/>
      <c r="U445" s="8"/>
    </row>
    <row r="446" spans="18:21" ht="15.75" customHeight="1">
      <c r="R446" s="8"/>
      <c r="U446" s="8"/>
    </row>
    <row r="447" spans="18:21" ht="15.75" customHeight="1">
      <c r="R447" s="8"/>
      <c r="U447" s="8"/>
    </row>
    <row r="448" spans="18:21" ht="15.75" customHeight="1">
      <c r="R448" s="8"/>
      <c r="U448" s="8"/>
    </row>
    <row r="449" spans="18:21" ht="15.75" customHeight="1">
      <c r="R449" s="8"/>
      <c r="U449" s="8"/>
    </row>
    <row r="450" spans="18:21" ht="15.75" customHeight="1">
      <c r="R450" s="8"/>
      <c r="U450" s="8"/>
    </row>
    <row r="451" spans="18:21" ht="15.75" customHeight="1">
      <c r="R451" s="8"/>
      <c r="U451" s="8"/>
    </row>
    <row r="452" spans="18:21" ht="15.75" customHeight="1">
      <c r="R452" s="8"/>
      <c r="U452" s="8"/>
    </row>
    <row r="453" spans="18:21" ht="15.75" customHeight="1">
      <c r="R453" s="8"/>
      <c r="U453" s="8"/>
    </row>
    <row r="454" spans="18:21" ht="15.75" customHeight="1">
      <c r="R454" s="8"/>
      <c r="U454" s="8"/>
    </row>
    <row r="455" spans="18:21" ht="15.75" customHeight="1">
      <c r="R455" s="8"/>
      <c r="U455" s="8"/>
    </row>
    <row r="456" spans="18:21" ht="15.75" customHeight="1">
      <c r="R456" s="8"/>
      <c r="U456" s="8"/>
    </row>
    <row r="457" spans="18:21" ht="15.75" customHeight="1">
      <c r="R457" s="8"/>
      <c r="U457" s="8"/>
    </row>
    <row r="458" spans="18:21" ht="15.75" customHeight="1">
      <c r="R458" s="8"/>
      <c r="U458" s="8"/>
    </row>
    <row r="459" spans="18:21" ht="15.75" customHeight="1">
      <c r="R459" s="8"/>
      <c r="U459" s="8"/>
    </row>
    <row r="460" spans="18:21" ht="15.75" customHeight="1">
      <c r="R460" s="8"/>
      <c r="U460" s="8"/>
    </row>
    <row r="461" spans="18:21" ht="15.75" customHeight="1">
      <c r="R461" s="8"/>
      <c r="U461" s="8"/>
    </row>
    <row r="462" spans="18:21" ht="15.75" customHeight="1">
      <c r="R462" s="8"/>
      <c r="U462" s="8"/>
    </row>
    <row r="463" spans="18:21" ht="15.75" customHeight="1">
      <c r="R463" s="8"/>
      <c r="U463" s="8"/>
    </row>
    <row r="464" spans="18:21" ht="15.75" customHeight="1">
      <c r="R464" s="8"/>
      <c r="U464" s="8"/>
    </row>
    <row r="465" spans="18:21" ht="15.75" customHeight="1">
      <c r="R465" s="8"/>
      <c r="U465" s="8"/>
    </row>
    <row r="466" spans="18:21" ht="15.75" customHeight="1">
      <c r="R466" s="8"/>
      <c r="U466" s="8"/>
    </row>
    <row r="467" spans="18:21" ht="15.75" customHeight="1">
      <c r="R467" s="8"/>
      <c r="U467" s="8"/>
    </row>
    <row r="468" spans="18:21" ht="15.75" customHeight="1">
      <c r="R468" s="8"/>
      <c r="U468" s="8"/>
    </row>
    <row r="469" spans="18:21" ht="15.75" customHeight="1">
      <c r="R469" s="8"/>
      <c r="U469" s="8"/>
    </row>
    <row r="470" spans="18:21" ht="15.75" customHeight="1">
      <c r="R470" s="8"/>
      <c r="U470" s="8"/>
    </row>
    <row r="471" spans="18:21" ht="15.75" customHeight="1">
      <c r="R471" s="8"/>
      <c r="U471" s="8"/>
    </row>
    <row r="472" spans="18:21" ht="15.75" customHeight="1">
      <c r="R472" s="8"/>
      <c r="U472" s="8"/>
    </row>
    <row r="473" spans="18:21" ht="15.75" customHeight="1">
      <c r="R473" s="8"/>
      <c r="U473" s="8"/>
    </row>
    <row r="474" spans="18:21" ht="15.75" customHeight="1">
      <c r="R474" s="8"/>
      <c r="U474" s="8"/>
    </row>
    <row r="475" spans="18:21" ht="15.75" customHeight="1">
      <c r="R475" s="8"/>
      <c r="U475" s="8"/>
    </row>
    <row r="476" spans="18:21" ht="15.75" customHeight="1">
      <c r="R476" s="8"/>
      <c r="U476" s="8"/>
    </row>
    <row r="477" spans="18:21" ht="15.75" customHeight="1">
      <c r="R477" s="8"/>
      <c r="U477" s="8"/>
    </row>
    <row r="478" spans="18:21" ht="15.75" customHeight="1">
      <c r="R478" s="8"/>
      <c r="U478" s="8"/>
    </row>
    <row r="479" spans="18:21" ht="15.75" customHeight="1">
      <c r="R479" s="8"/>
      <c r="U479" s="8"/>
    </row>
    <row r="480" spans="18:21" ht="15.75" customHeight="1">
      <c r="R480" s="8"/>
      <c r="U480" s="8"/>
    </row>
    <row r="481" spans="18:21" ht="15.75" customHeight="1">
      <c r="R481" s="8"/>
      <c r="U481" s="8"/>
    </row>
    <row r="482" spans="18:21" ht="15.75" customHeight="1">
      <c r="R482" s="8"/>
      <c r="U482" s="8"/>
    </row>
    <row r="483" spans="18:21" ht="15.75" customHeight="1">
      <c r="R483" s="8"/>
      <c r="U483" s="8"/>
    </row>
    <row r="484" spans="18:21" ht="15.75" customHeight="1">
      <c r="R484" s="8"/>
      <c r="U484" s="8"/>
    </row>
    <row r="485" spans="18:21" ht="15.75" customHeight="1">
      <c r="R485" s="8"/>
      <c r="U485" s="8"/>
    </row>
    <row r="486" spans="18:21" ht="15.75" customHeight="1">
      <c r="R486" s="8"/>
      <c r="U486" s="8"/>
    </row>
    <row r="487" spans="18:21" ht="15.75" customHeight="1">
      <c r="R487" s="8"/>
      <c r="U487" s="8"/>
    </row>
    <row r="488" spans="18:21" ht="15.75" customHeight="1">
      <c r="R488" s="8"/>
      <c r="U488" s="8"/>
    </row>
    <row r="489" spans="18:21" ht="15.75" customHeight="1">
      <c r="R489" s="8"/>
      <c r="U489" s="8"/>
    </row>
    <row r="490" spans="18:21" ht="15.75" customHeight="1">
      <c r="R490" s="8"/>
      <c r="U490" s="8"/>
    </row>
    <row r="491" spans="18:21" ht="15.75" customHeight="1">
      <c r="R491" s="8"/>
      <c r="U491" s="8"/>
    </row>
    <row r="492" spans="18:21" ht="15.75" customHeight="1">
      <c r="R492" s="8"/>
      <c r="U492" s="8"/>
    </row>
    <row r="493" spans="18:21" ht="15.75" customHeight="1">
      <c r="R493" s="8"/>
      <c r="U493" s="8"/>
    </row>
    <row r="494" spans="18:21" ht="15.75" customHeight="1">
      <c r="R494" s="8"/>
      <c r="U494" s="8"/>
    </row>
    <row r="495" spans="18:21" ht="15.75" customHeight="1">
      <c r="R495" s="8"/>
      <c r="U495" s="8"/>
    </row>
    <row r="496" spans="18:21" ht="15.75" customHeight="1">
      <c r="R496" s="8"/>
      <c r="U496" s="8"/>
    </row>
    <row r="497" spans="18:21" ht="15.75" customHeight="1">
      <c r="R497" s="8"/>
      <c r="U497" s="8"/>
    </row>
    <row r="498" spans="18:21" ht="15.75" customHeight="1">
      <c r="R498" s="8"/>
      <c r="U498" s="8"/>
    </row>
    <row r="499" spans="18:21" ht="15.75" customHeight="1">
      <c r="R499" s="8"/>
      <c r="U499" s="8"/>
    </row>
    <row r="500" spans="18:21" ht="15.75" customHeight="1">
      <c r="R500" s="8"/>
      <c r="U500" s="8"/>
    </row>
    <row r="501" spans="18:21" ht="15.75" customHeight="1">
      <c r="R501" s="8"/>
      <c r="U501" s="8"/>
    </row>
    <row r="502" spans="18:21" ht="15.75" customHeight="1">
      <c r="R502" s="8"/>
      <c r="U502" s="8"/>
    </row>
    <row r="503" spans="18:21" ht="15.75" customHeight="1">
      <c r="R503" s="8"/>
      <c r="U503" s="8"/>
    </row>
    <row r="504" spans="18:21" ht="15.75" customHeight="1">
      <c r="R504" s="8"/>
      <c r="U504" s="8"/>
    </row>
    <row r="505" spans="18:21" ht="15.75" customHeight="1">
      <c r="R505" s="8"/>
      <c r="U505" s="8"/>
    </row>
    <row r="506" spans="18:21" ht="15.75" customHeight="1">
      <c r="R506" s="8"/>
      <c r="U506" s="8"/>
    </row>
    <row r="507" spans="18:21" ht="15.75" customHeight="1">
      <c r="R507" s="8"/>
      <c r="U507" s="8"/>
    </row>
    <row r="508" spans="18:21" ht="15.75" customHeight="1">
      <c r="R508" s="8"/>
      <c r="U508" s="8"/>
    </row>
    <row r="509" spans="18:21" ht="15.75" customHeight="1">
      <c r="R509" s="8"/>
      <c r="U509" s="8"/>
    </row>
    <row r="510" spans="18:21" ht="15.75" customHeight="1">
      <c r="R510" s="8"/>
      <c r="U510" s="8"/>
    </row>
    <row r="511" spans="18:21" ht="15.75" customHeight="1">
      <c r="R511" s="8"/>
      <c r="U511" s="8"/>
    </row>
    <row r="512" spans="18:21" ht="15.75" customHeight="1">
      <c r="R512" s="8"/>
      <c r="U512" s="8"/>
    </row>
    <row r="513" spans="18:21" ht="15.75" customHeight="1">
      <c r="R513" s="8"/>
      <c r="U513" s="8"/>
    </row>
    <row r="514" spans="18:21" ht="15.75" customHeight="1">
      <c r="R514" s="8"/>
      <c r="U514" s="8"/>
    </row>
    <row r="515" spans="18:21" ht="15.75" customHeight="1">
      <c r="R515" s="8"/>
      <c r="U515" s="8"/>
    </row>
    <row r="516" spans="18:21" ht="15.75" customHeight="1">
      <c r="R516" s="8"/>
      <c r="U516" s="8"/>
    </row>
    <row r="517" spans="18:21" ht="15.75" customHeight="1">
      <c r="R517" s="8"/>
      <c r="U517" s="8"/>
    </row>
    <row r="518" spans="18:21" ht="15.75" customHeight="1">
      <c r="R518" s="8"/>
      <c r="U518" s="8"/>
    </row>
    <row r="519" spans="18:21" ht="15.75" customHeight="1">
      <c r="R519" s="8"/>
      <c r="U519" s="8"/>
    </row>
    <row r="520" spans="18:21" ht="15.75" customHeight="1">
      <c r="R520" s="8"/>
      <c r="U520" s="8"/>
    </row>
    <row r="521" spans="18:21" ht="15.75" customHeight="1">
      <c r="R521" s="8"/>
      <c r="U521" s="8"/>
    </row>
    <row r="522" spans="18:21" ht="15.75" customHeight="1">
      <c r="R522" s="8"/>
      <c r="U522" s="8"/>
    </row>
    <row r="523" spans="18:21" ht="15.75" customHeight="1">
      <c r="R523" s="8"/>
      <c r="U523" s="8"/>
    </row>
    <row r="524" spans="18:21" ht="15.75" customHeight="1">
      <c r="R524" s="8"/>
      <c r="U524" s="8"/>
    </row>
    <row r="525" spans="18:21" ht="15.75" customHeight="1">
      <c r="R525" s="8"/>
      <c r="U525" s="8"/>
    </row>
    <row r="526" spans="18:21" ht="15.75" customHeight="1">
      <c r="R526" s="8"/>
      <c r="U526" s="8"/>
    </row>
    <row r="527" spans="18:21" ht="15.75" customHeight="1">
      <c r="R527" s="8"/>
      <c r="U527" s="8"/>
    </row>
    <row r="528" spans="18:21" ht="15.75" customHeight="1">
      <c r="R528" s="8"/>
      <c r="U528" s="8"/>
    </row>
    <row r="529" spans="18:21" ht="15.75" customHeight="1">
      <c r="R529" s="8"/>
      <c r="U529" s="8"/>
    </row>
    <row r="530" spans="18:21" ht="15.75" customHeight="1">
      <c r="R530" s="8"/>
      <c r="U530" s="8"/>
    </row>
    <row r="531" spans="18:21" ht="15.75" customHeight="1">
      <c r="R531" s="8"/>
      <c r="U531" s="8"/>
    </row>
    <row r="532" spans="18:21" ht="15.75" customHeight="1">
      <c r="R532" s="8"/>
      <c r="U532" s="8"/>
    </row>
    <row r="533" spans="18:21" ht="15.75" customHeight="1">
      <c r="R533" s="8"/>
      <c r="U533" s="8"/>
    </row>
    <row r="534" spans="18:21" ht="15.75" customHeight="1">
      <c r="R534" s="8"/>
      <c r="U534" s="8"/>
    </row>
    <row r="535" spans="18:21" ht="15.75" customHeight="1">
      <c r="R535" s="8"/>
      <c r="U535" s="8"/>
    </row>
    <row r="536" spans="18:21" ht="15.75" customHeight="1">
      <c r="R536" s="8"/>
      <c r="U536" s="8"/>
    </row>
    <row r="537" spans="18:21" ht="15.75" customHeight="1">
      <c r="R537" s="8"/>
      <c r="U537" s="8"/>
    </row>
    <row r="538" spans="18:21" ht="15.75" customHeight="1">
      <c r="R538" s="8"/>
      <c r="U538" s="8"/>
    </row>
    <row r="539" spans="18:21" ht="15.75" customHeight="1">
      <c r="R539" s="8"/>
      <c r="U539" s="8"/>
    </row>
    <row r="540" spans="18:21" ht="15.75" customHeight="1">
      <c r="R540" s="8"/>
      <c r="U540" s="8"/>
    </row>
    <row r="541" spans="18:21" ht="15.75" customHeight="1">
      <c r="R541" s="8"/>
      <c r="U541" s="8"/>
    </row>
    <row r="542" spans="18:21" ht="15.75" customHeight="1">
      <c r="R542" s="8"/>
      <c r="U542" s="8"/>
    </row>
    <row r="543" spans="18:21" ht="15.75" customHeight="1">
      <c r="R543" s="8"/>
      <c r="U543" s="8"/>
    </row>
    <row r="544" spans="18:21" ht="15.75" customHeight="1">
      <c r="R544" s="8"/>
      <c r="U544" s="8"/>
    </row>
    <row r="545" spans="18:21" ht="15.75" customHeight="1">
      <c r="R545" s="8"/>
      <c r="U545" s="8"/>
    </row>
    <row r="546" spans="18:21" ht="15.75" customHeight="1">
      <c r="R546" s="8"/>
      <c r="U546" s="8"/>
    </row>
    <row r="547" spans="18:21" ht="15.75" customHeight="1">
      <c r="R547" s="8"/>
      <c r="U547" s="8"/>
    </row>
    <row r="548" spans="18:21" ht="15.75" customHeight="1">
      <c r="R548" s="8"/>
      <c r="U548" s="8"/>
    </row>
    <row r="549" spans="18:21" ht="15.75" customHeight="1">
      <c r="R549" s="8"/>
      <c r="U549" s="8"/>
    </row>
    <row r="550" spans="18:21" ht="15.75" customHeight="1">
      <c r="R550" s="8"/>
      <c r="U550" s="8"/>
    </row>
    <row r="551" spans="18:21" ht="15.75" customHeight="1">
      <c r="R551" s="8"/>
      <c r="U551" s="8"/>
    </row>
    <row r="552" spans="18:21" ht="15.75" customHeight="1">
      <c r="R552" s="8"/>
      <c r="U552" s="8"/>
    </row>
    <row r="553" spans="18:21" ht="15.75" customHeight="1">
      <c r="R553" s="8"/>
      <c r="U553" s="8"/>
    </row>
    <row r="554" spans="18:21" ht="15.75" customHeight="1">
      <c r="R554" s="8"/>
      <c r="U554" s="8"/>
    </row>
    <row r="555" spans="18:21" ht="15.75" customHeight="1">
      <c r="R555" s="8"/>
      <c r="U555" s="8"/>
    </row>
    <row r="556" spans="18:21" ht="15.75" customHeight="1">
      <c r="R556" s="8"/>
      <c r="U556" s="8"/>
    </row>
    <row r="557" spans="18:21" ht="15.75" customHeight="1">
      <c r="R557" s="8"/>
      <c r="U557" s="8"/>
    </row>
    <row r="558" spans="18:21" ht="15.75" customHeight="1">
      <c r="R558" s="8"/>
      <c r="U558" s="8"/>
    </row>
    <row r="559" spans="18:21" ht="15.75" customHeight="1">
      <c r="R559" s="8"/>
      <c r="U559" s="8"/>
    </row>
    <row r="560" spans="18:21" ht="15.75" customHeight="1">
      <c r="R560" s="8"/>
      <c r="U560" s="8"/>
    </row>
    <row r="561" spans="18:21" ht="15.75" customHeight="1">
      <c r="R561" s="8"/>
      <c r="U561" s="8"/>
    </row>
    <row r="562" spans="18:21" ht="15.75" customHeight="1">
      <c r="R562" s="8"/>
      <c r="U562" s="8"/>
    </row>
    <row r="563" spans="18:21" ht="15.75" customHeight="1">
      <c r="R563" s="8"/>
      <c r="U563" s="8"/>
    </row>
    <row r="564" spans="18:21" ht="15.75" customHeight="1">
      <c r="R564" s="8"/>
      <c r="U564" s="8"/>
    </row>
    <row r="565" spans="18:21" ht="15.75" customHeight="1">
      <c r="R565" s="8"/>
      <c r="U565" s="8"/>
    </row>
    <row r="566" spans="18:21" ht="15.75" customHeight="1">
      <c r="R566" s="8"/>
      <c r="U566" s="8"/>
    </row>
    <row r="567" spans="18:21" ht="15.75" customHeight="1">
      <c r="R567" s="8"/>
      <c r="U567" s="8"/>
    </row>
    <row r="568" spans="18:21" ht="15.75" customHeight="1">
      <c r="R568" s="8"/>
      <c r="U568" s="8"/>
    </row>
    <row r="569" spans="18:21" ht="15.75" customHeight="1">
      <c r="R569" s="8"/>
      <c r="U569" s="8"/>
    </row>
    <row r="570" spans="18:21" ht="15.75" customHeight="1">
      <c r="R570" s="8"/>
      <c r="U570" s="8"/>
    </row>
    <row r="571" spans="18:21" ht="15.75" customHeight="1">
      <c r="R571" s="8"/>
      <c r="U571" s="8"/>
    </row>
    <row r="572" spans="18:21" ht="15.75" customHeight="1">
      <c r="R572" s="8"/>
      <c r="U572" s="8"/>
    </row>
    <row r="573" spans="18:21" ht="15.75" customHeight="1">
      <c r="R573" s="8"/>
      <c r="U573" s="8"/>
    </row>
    <row r="574" spans="18:21" ht="15.75" customHeight="1">
      <c r="R574" s="8"/>
      <c r="U574" s="8"/>
    </row>
    <row r="575" spans="18:21" ht="15.75" customHeight="1">
      <c r="R575" s="8"/>
      <c r="U575" s="8"/>
    </row>
    <row r="576" spans="18:21" ht="15.75" customHeight="1">
      <c r="R576" s="8"/>
      <c r="U576" s="8"/>
    </row>
    <row r="577" spans="18:21" ht="15.75" customHeight="1">
      <c r="R577" s="8"/>
      <c r="U577" s="8"/>
    </row>
    <row r="578" spans="18:21" ht="15.75" customHeight="1">
      <c r="R578" s="8"/>
      <c r="U578" s="8"/>
    </row>
    <row r="579" spans="18:21" ht="15.75" customHeight="1">
      <c r="R579" s="8"/>
      <c r="U579" s="8"/>
    </row>
    <row r="580" spans="18:21" ht="15.75" customHeight="1">
      <c r="R580" s="8"/>
      <c r="U580" s="8"/>
    </row>
    <row r="581" spans="18:21" ht="15.75" customHeight="1">
      <c r="R581" s="8"/>
      <c r="U581" s="8"/>
    </row>
    <row r="582" spans="18:21" ht="15.75" customHeight="1">
      <c r="R582" s="8"/>
      <c r="U582" s="8"/>
    </row>
    <row r="583" spans="18:21" ht="15.75" customHeight="1">
      <c r="R583" s="8"/>
      <c r="U583" s="8"/>
    </row>
    <row r="584" spans="18:21" ht="15.75" customHeight="1">
      <c r="R584" s="8"/>
      <c r="U584" s="8"/>
    </row>
    <row r="585" spans="18:21" ht="15.75" customHeight="1">
      <c r="R585" s="8"/>
      <c r="U585" s="8"/>
    </row>
    <row r="586" spans="18:21" ht="15.75" customHeight="1">
      <c r="R586" s="8"/>
      <c r="U586" s="8"/>
    </row>
    <row r="587" spans="18:21" ht="15.75" customHeight="1">
      <c r="R587" s="8"/>
      <c r="U587" s="8"/>
    </row>
    <row r="588" spans="18:21" ht="15.75" customHeight="1">
      <c r="R588" s="8"/>
      <c r="U588" s="8"/>
    </row>
    <row r="589" spans="18:21" ht="15.75" customHeight="1">
      <c r="R589" s="8"/>
      <c r="U589" s="8"/>
    </row>
    <row r="590" spans="18:21" ht="15.75" customHeight="1">
      <c r="R590" s="8"/>
      <c r="U590" s="8"/>
    </row>
    <row r="591" spans="18:21" ht="15.75" customHeight="1">
      <c r="R591" s="8"/>
      <c r="U591" s="8"/>
    </row>
    <row r="592" spans="18:21" ht="15.75" customHeight="1">
      <c r="R592" s="8"/>
      <c r="U592" s="8"/>
    </row>
    <row r="593" spans="18:21" ht="15.75" customHeight="1">
      <c r="R593" s="8"/>
      <c r="U593" s="8"/>
    </row>
    <row r="594" spans="18:21" ht="15.75" customHeight="1">
      <c r="R594" s="8"/>
      <c r="U594" s="8"/>
    </row>
    <row r="595" spans="18:21" ht="15.75" customHeight="1">
      <c r="R595" s="8"/>
      <c r="U595" s="8"/>
    </row>
    <row r="596" spans="18:21" ht="15.75" customHeight="1">
      <c r="R596" s="8"/>
      <c r="U596" s="8"/>
    </row>
    <row r="597" spans="18:21" ht="15.75" customHeight="1">
      <c r="R597" s="8"/>
      <c r="U597" s="8"/>
    </row>
    <row r="598" spans="18:21" ht="15.75" customHeight="1">
      <c r="R598" s="8"/>
      <c r="U598" s="8"/>
    </row>
    <row r="599" spans="18:21" ht="15.75" customHeight="1">
      <c r="R599" s="8"/>
      <c r="U599" s="8"/>
    </row>
    <row r="600" spans="18:21" ht="15.75" customHeight="1">
      <c r="R600" s="8"/>
      <c r="U600" s="8"/>
    </row>
    <row r="601" spans="18:21" ht="15.75" customHeight="1">
      <c r="R601" s="8"/>
      <c r="U601" s="8"/>
    </row>
    <row r="602" spans="18:21" ht="15.75" customHeight="1">
      <c r="R602" s="8"/>
      <c r="U602" s="8"/>
    </row>
    <row r="603" spans="18:21" ht="15.75" customHeight="1">
      <c r="R603" s="8"/>
      <c r="U603" s="8"/>
    </row>
    <row r="604" spans="18:21" ht="15.75" customHeight="1">
      <c r="R604" s="8"/>
      <c r="U604" s="8"/>
    </row>
    <row r="605" spans="18:21" ht="15.75" customHeight="1">
      <c r="R605" s="8"/>
      <c r="U605" s="8"/>
    </row>
    <row r="606" spans="18:21" ht="15.75" customHeight="1">
      <c r="R606" s="8"/>
      <c r="U606" s="8"/>
    </row>
    <row r="607" spans="18:21" ht="15.75" customHeight="1">
      <c r="R607" s="8"/>
      <c r="U607" s="8"/>
    </row>
    <row r="608" spans="18:21" ht="15.75" customHeight="1">
      <c r="R608" s="8"/>
      <c r="U608" s="8"/>
    </row>
    <row r="609" spans="18:21" ht="15.75" customHeight="1">
      <c r="R609" s="8"/>
      <c r="U609" s="8"/>
    </row>
    <row r="610" spans="18:21" ht="15.75" customHeight="1">
      <c r="R610" s="8"/>
      <c r="U610" s="8"/>
    </row>
    <row r="611" spans="18:21" ht="15.75" customHeight="1">
      <c r="R611" s="8"/>
      <c r="U611" s="8"/>
    </row>
    <row r="612" spans="18:21" ht="15.75" customHeight="1">
      <c r="R612" s="8"/>
      <c r="U612" s="8"/>
    </row>
    <row r="613" spans="18:21" ht="15.75" customHeight="1">
      <c r="R613" s="8"/>
      <c r="U613" s="8"/>
    </row>
    <row r="614" spans="18:21" ht="15.75" customHeight="1">
      <c r="R614" s="8"/>
      <c r="U614" s="8"/>
    </row>
    <row r="615" spans="18:21" ht="15.75" customHeight="1">
      <c r="R615" s="8"/>
      <c r="U615" s="8"/>
    </row>
    <row r="616" spans="18:21" ht="15.75" customHeight="1">
      <c r="R616" s="8"/>
      <c r="U616" s="8"/>
    </row>
    <row r="617" spans="18:21" ht="15.75" customHeight="1">
      <c r="R617" s="8"/>
      <c r="U617" s="8"/>
    </row>
    <row r="618" spans="18:21" ht="15.75" customHeight="1">
      <c r="R618" s="8"/>
      <c r="U618" s="8"/>
    </row>
    <row r="619" spans="18:21" ht="15.75" customHeight="1">
      <c r="R619" s="8"/>
      <c r="U619" s="8"/>
    </row>
    <row r="620" spans="18:21" ht="15.75" customHeight="1">
      <c r="R620" s="8"/>
      <c r="U620" s="8"/>
    </row>
    <row r="621" spans="18:21" ht="15.75" customHeight="1">
      <c r="R621" s="8"/>
      <c r="U621" s="8"/>
    </row>
    <row r="622" spans="18:21" ht="15.75" customHeight="1">
      <c r="R622" s="8"/>
      <c r="U622" s="8"/>
    </row>
    <row r="623" spans="18:21" ht="15.75" customHeight="1">
      <c r="R623" s="8"/>
      <c r="U623" s="8"/>
    </row>
    <row r="624" spans="18:21" ht="15.75" customHeight="1">
      <c r="R624" s="8"/>
      <c r="U624" s="8"/>
    </row>
    <row r="625" spans="18:21" ht="15.75" customHeight="1">
      <c r="R625" s="8"/>
      <c r="U625" s="8"/>
    </row>
    <row r="626" spans="18:21" ht="15.75" customHeight="1">
      <c r="R626" s="8"/>
      <c r="U626" s="8"/>
    </row>
    <row r="627" spans="18:21" ht="15.75" customHeight="1">
      <c r="R627" s="8"/>
      <c r="U627" s="8"/>
    </row>
    <row r="628" spans="18:21" ht="15.75" customHeight="1">
      <c r="R628" s="8"/>
      <c r="U628" s="8"/>
    </row>
    <row r="629" spans="18:21" ht="15.75" customHeight="1">
      <c r="R629" s="8"/>
      <c r="U629" s="8"/>
    </row>
    <row r="630" spans="18:21" ht="15.75" customHeight="1">
      <c r="R630" s="8"/>
      <c r="U630" s="8"/>
    </row>
    <row r="631" spans="18:21" ht="15.75" customHeight="1">
      <c r="R631" s="8"/>
      <c r="U631" s="8"/>
    </row>
    <row r="632" spans="18:21" ht="15.75" customHeight="1">
      <c r="R632" s="8"/>
      <c r="U632" s="8"/>
    </row>
    <row r="633" spans="18:21" ht="15.75" customHeight="1">
      <c r="R633" s="8"/>
      <c r="U633" s="8"/>
    </row>
    <row r="634" spans="18:21" ht="15.75" customHeight="1">
      <c r="R634" s="8"/>
      <c r="U634" s="8"/>
    </row>
    <row r="635" spans="18:21" ht="15.75" customHeight="1">
      <c r="R635" s="8"/>
      <c r="U635" s="8"/>
    </row>
    <row r="636" spans="18:21" ht="15.75" customHeight="1">
      <c r="R636" s="8"/>
      <c r="U636" s="8"/>
    </row>
    <row r="637" spans="18:21" ht="15.75" customHeight="1">
      <c r="R637" s="8"/>
      <c r="U637" s="8"/>
    </row>
    <row r="638" spans="18:21" ht="15.75" customHeight="1">
      <c r="R638" s="8"/>
      <c r="U638" s="8"/>
    </row>
    <row r="639" spans="18:21" ht="15.75" customHeight="1">
      <c r="R639" s="8"/>
      <c r="U639" s="8"/>
    </row>
    <row r="640" spans="18:21" ht="15.75" customHeight="1">
      <c r="R640" s="8"/>
      <c r="U640" s="8"/>
    </row>
    <row r="641" spans="18:21" ht="15.75" customHeight="1">
      <c r="R641" s="8"/>
      <c r="U641" s="8"/>
    </row>
    <row r="642" spans="18:21" ht="15.75" customHeight="1">
      <c r="R642" s="8"/>
      <c r="U642" s="8"/>
    </row>
    <row r="643" spans="18:21" ht="15.75" customHeight="1">
      <c r="R643" s="8"/>
      <c r="U643" s="8"/>
    </row>
    <row r="644" spans="18:21" ht="15.75" customHeight="1">
      <c r="R644" s="8"/>
      <c r="U644" s="8"/>
    </row>
    <row r="645" spans="18:21" ht="15.75" customHeight="1">
      <c r="R645" s="8"/>
      <c r="U645" s="8"/>
    </row>
    <row r="646" spans="18:21" ht="15.75" customHeight="1">
      <c r="R646" s="8"/>
      <c r="U646" s="8"/>
    </row>
    <row r="647" spans="18:21" ht="15.75" customHeight="1">
      <c r="R647" s="8"/>
      <c r="U647" s="8"/>
    </row>
    <row r="648" spans="18:21" ht="15.75" customHeight="1">
      <c r="R648" s="8"/>
      <c r="U648" s="8"/>
    </row>
    <row r="649" spans="18:21" ht="15.75" customHeight="1">
      <c r="R649" s="8"/>
      <c r="U649" s="8"/>
    </row>
    <row r="650" spans="18:21" ht="15.75" customHeight="1">
      <c r="R650" s="8"/>
      <c r="U650" s="8"/>
    </row>
    <row r="651" spans="18:21" ht="15.75" customHeight="1">
      <c r="R651" s="8"/>
      <c r="U651" s="8"/>
    </row>
    <row r="652" spans="18:21" ht="15.75" customHeight="1">
      <c r="R652" s="8"/>
      <c r="U652" s="8"/>
    </row>
    <row r="653" spans="18:21" ht="15.75" customHeight="1">
      <c r="R653" s="8"/>
      <c r="U653" s="8"/>
    </row>
    <row r="654" spans="18:21" ht="15.75" customHeight="1">
      <c r="R654" s="8"/>
      <c r="U654" s="8"/>
    </row>
    <row r="655" spans="18:21" ht="15.75" customHeight="1">
      <c r="R655" s="8"/>
      <c r="U655" s="8"/>
    </row>
    <row r="656" spans="18:21" ht="15.75" customHeight="1">
      <c r="R656" s="8"/>
      <c r="U656" s="8"/>
    </row>
    <row r="657" spans="18:21" ht="15.75" customHeight="1">
      <c r="R657" s="8"/>
      <c r="U657" s="8"/>
    </row>
    <row r="658" spans="18:21" ht="15.75" customHeight="1">
      <c r="R658" s="8"/>
      <c r="U658" s="8"/>
    </row>
    <row r="659" spans="18:21" ht="15.75" customHeight="1">
      <c r="R659" s="8"/>
      <c r="U659" s="8"/>
    </row>
    <row r="660" spans="18:21" ht="15.75" customHeight="1">
      <c r="R660" s="8"/>
      <c r="U660" s="8"/>
    </row>
    <row r="661" spans="18:21" ht="15.75" customHeight="1">
      <c r="R661" s="8"/>
      <c r="U661" s="8"/>
    </row>
    <row r="662" spans="18:21" ht="15.75" customHeight="1">
      <c r="R662" s="8"/>
      <c r="U662" s="8"/>
    </row>
    <row r="663" spans="18:21" ht="15.75" customHeight="1">
      <c r="R663" s="8"/>
      <c r="U663" s="8"/>
    </row>
    <row r="664" spans="18:21" ht="15.75" customHeight="1">
      <c r="R664" s="8"/>
      <c r="U664" s="8"/>
    </row>
    <row r="665" spans="18:21" ht="15.75" customHeight="1">
      <c r="R665" s="8"/>
      <c r="U665" s="8"/>
    </row>
    <row r="666" spans="18:21" ht="15.75" customHeight="1">
      <c r="R666" s="8"/>
      <c r="U666" s="8"/>
    </row>
    <row r="667" spans="18:21" ht="15.75" customHeight="1">
      <c r="R667" s="8"/>
      <c r="U667" s="8"/>
    </row>
    <row r="668" spans="18:21" ht="15.75" customHeight="1">
      <c r="R668" s="8"/>
      <c r="U668" s="8"/>
    </row>
    <row r="669" spans="18:21" ht="15.75" customHeight="1">
      <c r="R669" s="8"/>
      <c r="U669" s="8"/>
    </row>
    <row r="670" spans="18:21" ht="15.75" customHeight="1">
      <c r="R670" s="8"/>
      <c r="U670" s="8"/>
    </row>
    <row r="671" spans="18:21" ht="15.75" customHeight="1">
      <c r="R671" s="8"/>
      <c r="U671" s="8"/>
    </row>
    <row r="672" spans="18:21" ht="15.75" customHeight="1">
      <c r="R672" s="8"/>
      <c r="U672" s="8"/>
    </row>
    <row r="673" spans="18:21" ht="15.75" customHeight="1">
      <c r="R673" s="8"/>
      <c r="U673" s="8"/>
    </row>
    <row r="674" spans="18:21" ht="15.75" customHeight="1">
      <c r="R674" s="8"/>
      <c r="U674" s="8"/>
    </row>
    <row r="675" spans="18:21" ht="15.75" customHeight="1">
      <c r="R675" s="8"/>
      <c r="U675" s="8"/>
    </row>
    <row r="676" spans="18:21" ht="15.75" customHeight="1">
      <c r="R676" s="8"/>
      <c r="U676" s="8"/>
    </row>
    <row r="677" spans="18:21" ht="15.75" customHeight="1">
      <c r="R677" s="8"/>
      <c r="U677" s="8"/>
    </row>
    <row r="678" spans="18:21" ht="15.75" customHeight="1">
      <c r="R678" s="8"/>
      <c r="U678" s="8"/>
    </row>
    <row r="679" spans="18:21" ht="15.75" customHeight="1">
      <c r="R679" s="8"/>
      <c r="U679" s="8"/>
    </row>
    <row r="680" spans="18:21" ht="15.75" customHeight="1">
      <c r="R680" s="8"/>
      <c r="U680" s="8"/>
    </row>
    <row r="681" spans="18:21" ht="15.75" customHeight="1">
      <c r="R681" s="8"/>
      <c r="U681" s="8"/>
    </row>
    <row r="682" spans="18:21" ht="15.75" customHeight="1">
      <c r="R682" s="8"/>
      <c r="U682" s="8"/>
    </row>
    <row r="683" spans="18:21" ht="15.75" customHeight="1">
      <c r="R683" s="8"/>
      <c r="U683" s="8"/>
    </row>
    <row r="684" spans="18:21" ht="15.75" customHeight="1">
      <c r="R684" s="8"/>
      <c r="U684" s="8"/>
    </row>
    <row r="685" spans="18:21" ht="15.75" customHeight="1">
      <c r="R685" s="8"/>
      <c r="U685" s="8"/>
    </row>
    <row r="686" spans="18:21" ht="15.75" customHeight="1">
      <c r="R686" s="8"/>
      <c r="U686" s="8"/>
    </row>
    <row r="687" spans="18:21" ht="15.75" customHeight="1">
      <c r="R687" s="8"/>
      <c r="U687" s="8"/>
    </row>
    <row r="688" spans="18:21" ht="15.75" customHeight="1">
      <c r="R688" s="8"/>
      <c r="U688" s="8"/>
    </row>
    <row r="689" spans="18:21" ht="15.75" customHeight="1">
      <c r="R689" s="8"/>
      <c r="U689" s="8"/>
    </row>
    <row r="690" spans="18:21" ht="15.75" customHeight="1">
      <c r="R690" s="8"/>
      <c r="U690" s="8"/>
    </row>
    <row r="691" spans="18:21" ht="15.75" customHeight="1">
      <c r="R691" s="8"/>
      <c r="U691" s="8"/>
    </row>
    <row r="692" spans="18:21" ht="15.75" customHeight="1">
      <c r="R692" s="8"/>
      <c r="U692" s="8"/>
    </row>
    <row r="693" spans="18:21" ht="15.75" customHeight="1">
      <c r="R693" s="8"/>
      <c r="U693" s="8"/>
    </row>
    <row r="694" spans="18:21" ht="15.75" customHeight="1">
      <c r="R694" s="8"/>
      <c r="U694" s="8"/>
    </row>
    <row r="695" spans="18:21" ht="15.75" customHeight="1">
      <c r="R695" s="8"/>
      <c r="U695" s="8"/>
    </row>
    <row r="696" spans="18:21" ht="15.75" customHeight="1">
      <c r="R696" s="8"/>
      <c r="U696" s="8"/>
    </row>
    <row r="697" spans="18:21" ht="15.75" customHeight="1">
      <c r="R697" s="8"/>
      <c r="U697" s="8"/>
    </row>
    <row r="698" spans="18:21" ht="15.75" customHeight="1">
      <c r="R698" s="8"/>
      <c r="U698" s="8"/>
    </row>
    <row r="699" spans="18:21" ht="15.75" customHeight="1">
      <c r="R699" s="8"/>
      <c r="U699" s="8"/>
    </row>
    <row r="700" spans="18:21" ht="15.75" customHeight="1">
      <c r="R700" s="8"/>
      <c r="U700" s="8"/>
    </row>
    <row r="701" spans="18:21" ht="15.75" customHeight="1">
      <c r="R701" s="8"/>
      <c r="U701" s="8"/>
    </row>
    <row r="702" spans="18:21" ht="15.75" customHeight="1">
      <c r="R702" s="8"/>
      <c r="U702" s="8"/>
    </row>
    <row r="703" spans="18:21" ht="15.75" customHeight="1">
      <c r="R703" s="8"/>
      <c r="U703" s="8"/>
    </row>
    <row r="704" spans="18:21" ht="15.75" customHeight="1">
      <c r="R704" s="8"/>
      <c r="U704" s="8"/>
    </row>
    <row r="705" spans="18:21" ht="15.75" customHeight="1">
      <c r="R705" s="8"/>
      <c r="U705" s="8"/>
    </row>
    <row r="706" spans="18:21" ht="15.75" customHeight="1">
      <c r="R706" s="8"/>
      <c r="U706" s="8"/>
    </row>
    <row r="707" spans="18:21" ht="15.75" customHeight="1">
      <c r="R707" s="8"/>
      <c r="U707" s="8"/>
    </row>
    <row r="708" spans="18:21" ht="15.75" customHeight="1">
      <c r="R708" s="8"/>
      <c r="U708" s="8"/>
    </row>
    <row r="709" spans="18:21" ht="15.75" customHeight="1">
      <c r="R709" s="8"/>
      <c r="U709" s="8"/>
    </row>
    <row r="710" spans="18:21" ht="15.75" customHeight="1">
      <c r="R710" s="8"/>
      <c r="U710" s="8"/>
    </row>
    <row r="711" spans="18:21" ht="15.75" customHeight="1">
      <c r="R711" s="8"/>
      <c r="U711" s="8"/>
    </row>
    <row r="712" spans="18:21" ht="15.75" customHeight="1">
      <c r="R712" s="8"/>
      <c r="U712" s="8"/>
    </row>
    <row r="713" spans="18:21" ht="15.75" customHeight="1">
      <c r="R713" s="8"/>
      <c r="U713" s="8"/>
    </row>
    <row r="714" spans="18:21" ht="15.75" customHeight="1">
      <c r="R714" s="8"/>
      <c r="U714" s="8"/>
    </row>
    <row r="715" spans="18:21" ht="15.75" customHeight="1">
      <c r="R715" s="8"/>
      <c r="U715" s="8"/>
    </row>
    <row r="716" spans="18:21" ht="15.75" customHeight="1">
      <c r="R716" s="8"/>
      <c r="U716" s="8"/>
    </row>
    <row r="717" spans="18:21" ht="15.75" customHeight="1">
      <c r="R717" s="8"/>
      <c r="U717" s="8"/>
    </row>
    <row r="718" spans="18:21" ht="15.75" customHeight="1">
      <c r="R718" s="8"/>
      <c r="U718" s="8"/>
    </row>
    <row r="719" spans="18:21" ht="15.75" customHeight="1">
      <c r="R719" s="8"/>
      <c r="U719" s="8"/>
    </row>
    <row r="720" spans="18:21" ht="15.75" customHeight="1">
      <c r="R720" s="8"/>
      <c r="U720" s="8"/>
    </row>
    <row r="721" spans="18:21" ht="15.75" customHeight="1">
      <c r="R721" s="8"/>
      <c r="U721" s="8"/>
    </row>
    <row r="722" spans="18:21" ht="15.75" customHeight="1">
      <c r="R722" s="8"/>
      <c r="U722" s="8"/>
    </row>
    <row r="723" spans="18:21" ht="15.75" customHeight="1">
      <c r="R723" s="8"/>
      <c r="U723" s="8"/>
    </row>
    <row r="724" spans="18:21" ht="15.75" customHeight="1">
      <c r="R724" s="8"/>
      <c r="U724" s="8"/>
    </row>
    <row r="725" spans="18:21" ht="15.75" customHeight="1">
      <c r="R725" s="8"/>
      <c r="U725" s="8"/>
    </row>
    <row r="726" spans="18:21" ht="15.75" customHeight="1">
      <c r="R726" s="8"/>
      <c r="U726" s="8"/>
    </row>
    <row r="727" spans="18:21" ht="15.75" customHeight="1">
      <c r="R727" s="8"/>
      <c r="U727" s="8"/>
    </row>
    <row r="728" spans="18:21" ht="15.75" customHeight="1">
      <c r="R728" s="8"/>
      <c r="U728" s="8"/>
    </row>
    <row r="729" spans="18:21" ht="15.75" customHeight="1">
      <c r="R729" s="8"/>
      <c r="U729" s="8"/>
    </row>
    <row r="730" spans="18:21" ht="15.75" customHeight="1">
      <c r="R730" s="8"/>
      <c r="U730" s="8"/>
    </row>
    <row r="731" spans="18:21" ht="15.75" customHeight="1">
      <c r="R731" s="8"/>
      <c r="U731" s="8"/>
    </row>
    <row r="732" spans="18:21" ht="15.75" customHeight="1">
      <c r="R732" s="8"/>
      <c r="U732" s="8"/>
    </row>
    <row r="733" spans="18:21" ht="15.75" customHeight="1">
      <c r="R733" s="8"/>
      <c r="U733" s="8"/>
    </row>
    <row r="734" spans="18:21" ht="15.75" customHeight="1">
      <c r="R734" s="8"/>
      <c r="U734" s="8"/>
    </row>
    <row r="735" spans="18:21" ht="15.75" customHeight="1">
      <c r="R735" s="8"/>
      <c r="U735" s="8"/>
    </row>
    <row r="736" spans="18:21" ht="15.75" customHeight="1">
      <c r="R736" s="8"/>
      <c r="U736" s="8"/>
    </row>
    <row r="737" spans="18:21" ht="15.75" customHeight="1">
      <c r="R737" s="8"/>
      <c r="U737" s="8"/>
    </row>
    <row r="738" spans="18:21" ht="15.75" customHeight="1">
      <c r="R738" s="8"/>
      <c r="U738" s="8"/>
    </row>
    <row r="739" spans="18:21" ht="15.75" customHeight="1">
      <c r="R739" s="8"/>
      <c r="U739" s="8"/>
    </row>
    <row r="740" spans="18:21" ht="15.75" customHeight="1">
      <c r="R740" s="8"/>
      <c r="U740" s="8"/>
    </row>
    <row r="741" spans="18:21" ht="15.75" customHeight="1">
      <c r="R741" s="8"/>
      <c r="U741" s="8"/>
    </row>
    <row r="742" spans="18:21" ht="15.75" customHeight="1">
      <c r="R742" s="8"/>
      <c r="U742" s="8"/>
    </row>
    <row r="743" spans="18:21" ht="15.75" customHeight="1">
      <c r="R743" s="8"/>
      <c r="U743" s="8"/>
    </row>
    <row r="744" spans="18:21" ht="15.75" customHeight="1">
      <c r="R744" s="8"/>
      <c r="U744" s="8"/>
    </row>
    <row r="745" spans="18:21" ht="15.75" customHeight="1">
      <c r="R745" s="8"/>
      <c r="U745" s="8"/>
    </row>
    <row r="746" spans="18:21" ht="15.75" customHeight="1">
      <c r="R746" s="8"/>
      <c r="U746" s="8"/>
    </row>
    <row r="747" spans="18:21" ht="15.75" customHeight="1">
      <c r="R747" s="8"/>
      <c r="U747" s="8"/>
    </row>
    <row r="748" spans="18:21" ht="15.75" customHeight="1">
      <c r="R748" s="8"/>
      <c r="U748" s="8"/>
    </row>
    <row r="749" spans="18:21" ht="15.75" customHeight="1">
      <c r="R749" s="8"/>
      <c r="U749" s="8"/>
    </row>
    <row r="750" spans="18:21" ht="15.75" customHeight="1">
      <c r="R750" s="8"/>
      <c r="U750" s="8"/>
    </row>
    <row r="751" spans="18:21" ht="15.75" customHeight="1">
      <c r="R751" s="8"/>
      <c r="U751" s="8"/>
    </row>
    <row r="752" spans="18:21" ht="15.75" customHeight="1">
      <c r="R752" s="8"/>
      <c r="U752" s="8"/>
    </row>
    <row r="753" spans="18:21" ht="15.75" customHeight="1">
      <c r="R753" s="8"/>
      <c r="U753" s="8"/>
    </row>
    <row r="754" spans="18:21" ht="15.75" customHeight="1">
      <c r="R754" s="8"/>
      <c r="U754" s="8"/>
    </row>
    <row r="755" spans="18:21" ht="15.75" customHeight="1">
      <c r="R755" s="8"/>
      <c r="U755" s="8"/>
    </row>
    <row r="756" spans="18:21" ht="15.75" customHeight="1">
      <c r="R756" s="8"/>
      <c r="U756" s="8"/>
    </row>
    <row r="757" spans="18:21" ht="15.75" customHeight="1">
      <c r="R757" s="8"/>
      <c r="U757" s="8"/>
    </row>
    <row r="758" spans="18:21" ht="15.75" customHeight="1">
      <c r="R758" s="8"/>
      <c r="U758" s="8"/>
    </row>
    <row r="759" spans="18:21" ht="15.75" customHeight="1">
      <c r="R759" s="8"/>
      <c r="U759" s="8"/>
    </row>
    <row r="760" spans="18:21" ht="15.75" customHeight="1">
      <c r="R760" s="8"/>
      <c r="U760" s="8"/>
    </row>
    <row r="761" spans="18:21" ht="15.75" customHeight="1">
      <c r="R761" s="8"/>
      <c r="U761" s="8"/>
    </row>
    <row r="762" spans="18:21" ht="15.75" customHeight="1">
      <c r="R762" s="8"/>
      <c r="U762" s="8"/>
    </row>
    <row r="763" spans="18:21" ht="15.75" customHeight="1">
      <c r="R763" s="8"/>
      <c r="U763" s="8"/>
    </row>
    <row r="764" spans="18:21" ht="15.75" customHeight="1">
      <c r="R764" s="8"/>
      <c r="U764" s="8"/>
    </row>
    <row r="765" spans="18:21" ht="15.75" customHeight="1">
      <c r="R765" s="8"/>
      <c r="U765" s="8"/>
    </row>
    <row r="766" spans="18:21" ht="15.75" customHeight="1">
      <c r="R766" s="8"/>
      <c r="U766" s="8"/>
    </row>
    <row r="767" spans="18:21" ht="15.75" customHeight="1">
      <c r="R767" s="8"/>
      <c r="U767" s="8"/>
    </row>
    <row r="768" spans="18:21" ht="15.75" customHeight="1">
      <c r="R768" s="8"/>
      <c r="U768" s="8"/>
    </row>
    <row r="769" spans="18:21" ht="15.75" customHeight="1">
      <c r="R769" s="8"/>
      <c r="U769" s="8"/>
    </row>
    <row r="770" spans="18:21" ht="15.75" customHeight="1">
      <c r="R770" s="8"/>
      <c r="U770" s="8"/>
    </row>
    <row r="771" spans="18:21" ht="15.75" customHeight="1">
      <c r="R771" s="8"/>
      <c r="U771" s="8"/>
    </row>
    <row r="772" spans="18:21" ht="15.75" customHeight="1">
      <c r="R772" s="8"/>
      <c r="U772" s="8"/>
    </row>
    <row r="773" spans="18:21" ht="15.75" customHeight="1">
      <c r="R773" s="8"/>
      <c r="U773" s="8"/>
    </row>
    <row r="774" spans="18:21" ht="15.75" customHeight="1">
      <c r="R774" s="8"/>
      <c r="U774" s="8"/>
    </row>
    <row r="775" spans="18:21" ht="15.75" customHeight="1">
      <c r="R775" s="8"/>
      <c r="U775" s="8"/>
    </row>
    <row r="776" spans="18:21" ht="15.75" customHeight="1">
      <c r="R776" s="8"/>
      <c r="U776" s="8"/>
    </row>
    <row r="777" spans="18:21" ht="15.75" customHeight="1">
      <c r="R777" s="8"/>
      <c r="U777" s="8"/>
    </row>
    <row r="778" spans="18:21" ht="15.75" customHeight="1">
      <c r="R778" s="8"/>
      <c r="U778" s="8"/>
    </row>
    <row r="779" spans="18:21" ht="15.75" customHeight="1">
      <c r="R779" s="8"/>
      <c r="U779" s="8"/>
    </row>
    <row r="780" spans="18:21" ht="15.75" customHeight="1">
      <c r="R780" s="8"/>
      <c r="U780" s="8"/>
    </row>
    <row r="781" spans="18:21" ht="15.75" customHeight="1">
      <c r="R781" s="8"/>
      <c r="U781" s="8"/>
    </row>
    <row r="782" spans="18:21" ht="15.75" customHeight="1">
      <c r="R782" s="8"/>
      <c r="U782" s="8"/>
    </row>
    <row r="783" spans="18:21" ht="15.75" customHeight="1">
      <c r="R783" s="8"/>
      <c r="U783" s="8"/>
    </row>
    <row r="784" spans="18:21" ht="15.75" customHeight="1">
      <c r="R784" s="8"/>
      <c r="U784" s="8"/>
    </row>
    <row r="785" spans="18:21" ht="15.75" customHeight="1">
      <c r="R785" s="8"/>
      <c r="U785" s="8"/>
    </row>
    <row r="786" spans="18:21" ht="15.75" customHeight="1">
      <c r="R786" s="8"/>
      <c r="U786" s="8"/>
    </row>
    <row r="787" spans="18:21" ht="15.75" customHeight="1">
      <c r="R787" s="8"/>
      <c r="U787" s="8"/>
    </row>
    <row r="788" spans="18:21" ht="15.75" customHeight="1">
      <c r="R788" s="8"/>
      <c r="U788" s="8"/>
    </row>
    <row r="789" spans="18:21" ht="15.75" customHeight="1">
      <c r="R789" s="8"/>
      <c r="U789" s="8"/>
    </row>
    <row r="790" spans="18:21" ht="15.75" customHeight="1">
      <c r="R790" s="8"/>
      <c r="U790" s="8"/>
    </row>
    <row r="791" spans="18:21" ht="15.75" customHeight="1">
      <c r="R791" s="8"/>
      <c r="U791" s="8"/>
    </row>
    <row r="792" spans="18:21" ht="15.75" customHeight="1">
      <c r="R792" s="8"/>
      <c r="U792" s="8"/>
    </row>
    <row r="793" spans="18:21" ht="15.75" customHeight="1">
      <c r="R793" s="8"/>
      <c r="U793" s="8"/>
    </row>
    <row r="794" spans="18:21" ht="15.75" customHeight="1">
      <c r="R794" s="8"/>
      <c r="U794" s="8"/>
    </row>
    <row r="795" spans="18:21" ht="15.75" customHeight="1">
      <c r="R795" s="8"/>
      <c r="U795" s="8"/>
    </row>
    <row r="796" spans="18:21" ht="15.75" customHeight="1">
      <c r="R796" s="8"/>
      <c r="U796" s="8"/>
    </row>
    <row r="797" spans="18:21" ht="15.75" customHeight="1">
      <c r="R797" s="8"/>
      <c r="U797" s="8"/>
    </row>
    <row r="798" spans="18:21" ht="15.75" customHeight="1">
      <c r="R798" s="8"/>
      <c r="U798" s="8"/>
    </row>
    <row r="799" spans="18:21" ht="15.75" customHeight="1">
      <c r="R799" s="8"/>
      <c r="U799" s="8"/>
    </row>
    <row r="800" spans="18:21" ht="15.75" customHeight="1">
      <c r="R800" s="8"/>
      <c r="U800" s="8"/>
    </row>
    <row r="801" spans="18:21" ht="15.75" customHeight="1">
      <c r="R801" s="8"/>
      <c r="U801" s="8"/>
    </row>
    <row r="802" spans="18:21" ht="15.75" customHeight="1">
      <c r="R802" s="8"/>
      <c r="U802" s="8"/>
    </row>
    <row r="803" spans="18:21" ht="15.75" customHeight="1">
      <c r="R803" s="8"/>
      <c r="U803" s="8"/>
    </row>
    <row r="804" spans="18:21" ht="15.75" customHeight="1">
      <c r="R804" s="8"/>
      <c r="U804" s="8"/>
    </row>
    <row r="805" spans="18:21" ht="15.75" customHeight="1">
      <c r="R805" s="8"/>
      <c r="U805" s="8"/>
    </row>
    <row r="806" spans="18:21" ht="15.75" customHeight="1">
      <c r="R806" s="8"/>
      <c r="U806" s="8"/>
    </row>
    <row r="807" spans="18:21" ht="15.75" customHeight="1">
      <c r="R807" s="8"/>
      <c r="U807" s="8"/>
    </row>
    <row r="808" spans="18:21" ht="15.75" customHeight="1">
      <c r="R808" s="8"/>
      <c r="U808" s="8"/>
    </row>
    <row r="809" spans="18:21" ht="15.75" customHeight="1">
      <c r="R809" s="8"/>
      <c r="U809" s="8"/>
    </row>
    <row r="810" spans="18:21" ht="15.75" customHeight="1">
      <c r="R810" s="8"/>
      <c r="U810" s="8"/>
    </row>
    <row r="811" spans="18:21" ht="15.75" customHeight="1">
      <c r="R811" s="8"/>
      <c r="U811" s="8"/>
    </row>
    <row r="812" spans="18:21" ht="15.75" customHeight="1">
      <c r="R812" s="8"/>
      <c r="U812" s="8"/>
    </row>
    <row r="813" spans="18:21" ht="15.75" customHeight="1">
      <c r="R813" s="8"/>
      <c r="U813" s="8"/>
    </row>
    <row r="814" spans="18:21" ht="15.75" customHeight="1">
      <c r="R814" s="8"/>
      <c r="U814" s="8"/>
    </row>
    <row r="815" spans="18:21" ht="15.75" customHeight="1">
      <c r="R815" s="8"/>
      <c r="U815" s="8"/>
    </row>
    <row r="816" spans="18:21" ht="15.75" customHeight="1">
      <c r="R816" s="8"/>
      <c r="U816" s="8"/>
    </row>
    <row r="817" spans="18:21" ht="15.75" customHeight="1">
      <c r="R817" s="8"/>
      <c r="U817" s="8"/>
    </row>
    <row r="818" spans="18:21" ht="15.75" customHeight="1">
      <c r="R818" s="8"/>
      <c r="U818" s="8"/>
    </row>
    <row r="819" spans="18:21" ht="15.75" customHeight="1">
      <c r="R819" s="8"/>
      <c r="U819" s="8"/>
    </row>
    <row r="820" spans="18:21" ht="15.75" customHeight="1">
      <c r="R820" s="8"/>
      <c r="U820" s="8"/>
    </row>
    <row r="821" spans="18:21" ht="15.75" customHeight="1">
      <c r="R821" s="8"/>
      <c r="U821" s="8"/>
    </row>
    <row r="822" spans="18:21" ht="15.75" customHeight="1">
      <c r="R822" s="8"/>
      <c r="U822" s="8"/>
    </row>
    <row r="823" spans="18:21" ht="15.75" customHeight="1">
      <c r="R823" s="8"/>
      <c r="U823" s="8"/>
    </row>
    <row r="824" spans="18:21" ht="15.75" customHeight="1">
      <c r="R824" s="8"/>
      <c r="U824" s="8"/>
    </row>
    <row r="825" spans="18:21" ht="15.75" customHeight="1">
      <c r="R825" s="8"/>
      <c r="U825" s="8"/>
    </row>
    <row r="826" spans="18:21" ht="15.75" customHeight="1">
      <c r="R826" s="8"/>
      <c r="U826" s="8"/>
    </row>
    <row r="827" spans="18:21" ht="15.75" customHeight="1">
      <c r="R827" s="8"/>
      <c r="U827" s="8"/>
    </row>
    <row r="828" spans="18:21" ht="15.75" customHeight="1">
      <c r="R828" s="8"/>
      <c r="U828" s="8"/>
    </row>
    <row r="829" spans="18:21" ht="15.75" customHeight="1">
      <c r="R829" s="8"/>
      <c r="U829" s="8"/>
    </row>
    <row r="830" spans="18:21" ht="15.75" customHeight="1">
      <c r="R830" s="8"/>
      <c r="U830" s="8"/>
    </row>
    <row r="831" spans="18:21" ht="15.75" customHeight="1">
      <c r="R831" s="8"/>
      <c r="U831" s="8"/>
    </row>
    <row r="832" spans="18:21" ht="15.75" customHeight="1">
      <c r="R832" s="8"/>
      <c r="U832" s="8"/>
    </row>
    <row r="833" spans="18:21" ht="15.75" customHeight="1">
      <c r="R833" s="8"/>
      <c r="U833" s="8"/>
    </row>
    <row r="834" spans="18:21" ht="15.75" customHeight="1">
      <c r="R834" s="8"/>
      <c r="U834" s="8"/>
    </row>
    <row r="835" spans="18:21" ht="15.75" customHeight="1">
      <c r="R835" s="8"/>
      <c r="U835" s="8"/>
    </row>
    <row r="836" spans="18:21" ht="15.75" customHeight="1">
      <c r="R836" s="8"/>
      <c r="U836" s="8"/>
    </row>
    <row r="837" spans="18:21" ht="15.75" customHeight="1">
      <c r="R837" s="8"/>
      <c r="U837" s="8"/>
    </row>
    <row r="838" spans="18:21" ht="15.75" customHeight="1">
      <c r="R838" s="8"/>
      <c r="U838" s="8"/>
    </row>
    <row r="839" spans="18:21" ht="15.75" customHeight="1">
      <c r="R839" s="8"/>
      <c r="U839" s="8"/>
    </row>
    <row r="840" spans="18:21" ht="15.75" customHeight="1">
      <c r="R840" s="8"/>
      <c r="U840" s="8"/>
    </row>
    <row r="841" spans="18:21" ht="15.75" customHeight="1">
      <c r="R841" s="8"/>
      <c r="U841" s="8"/>
    </row>
    <row r="842" spans="18:21" ht="15.75" customHeight="1">
      <c r="R842" s="8"/>
      <c r="U842" s="8"/>
    </row>
    <row r="843" spans="18:21" ht="15.75" customHeight="1">
      <c r="R843" s="8"/>
      <c r="U843" s="8"/>
    </row>
    <row r="844" spans="18:21" ht="15.75" customHeight="1">
      <c r="R844" s="8"/>
      <c r="U844" s="8"/>
    </row>
    <row r="845" spans="18:21" ht="15.75" customHeight="1">
      <c r="R845" s="8"/>
      <c r="U845" s="8"/>
    </row>
    <row r="846" spans="18:21" ht="15.75" customHeight="1">
      <c r="R846" s="8"/>
      <c r="U846" s="8"/>
    </row>
    <row r="847" spans="18:21" ht="15.75" customHeight="1">
      <c r="R847" s="8"/>
      <c r="U847" s="8"/>
    </row>
    <row r="848" spans="18:21" ht="15.75" customHeight="1">
      <c r="R848" s="8"/>
      <c r="U848" s="8"/>
    </row>
    <row r="849" spans="18:21" ht="15.75" customHeight="1">
      <c r="R849" s="8"/>
      <c r="U849" s="8"/>
    </row>
    <row r="850" spans="18:21" ht="15.75" customHeight="1">
      <c r="R850" s="8"/>
      <c r="U850" s="8"/>
    </row>
    <row r="851" spans="18:21" ht="15.75" customHeight="1">
      <c r="R851" s="8"/>
      <c r="U851" s="8"/>
    </row>
    <row r="852" spans="18:21" ht="15.75" customHeight="1">
      <c r="R852" s="8"/>
      <c r="U852" s="8"/>
    </row>
    <row r="853" spans="18:21" ht="15.75" customHeight="1">
      <c r="R853" s="8"/>
      <c r="U853" s="8"/>
    </row>
    <row r="854" spans="18:21" ht="15.75" customHeight="1">
      <c r="R854" s="8"/>
      <c r="U854" s="8"/>
    </row>
    <row r="855" spans="18:21" ht="15.75" customHeight="1">
      <c r="R855" s="8"/>
      <c r="U855" s="8"/>
    </row>
    <row r="856" spans="18:21" ht="15.75" customHeight="1">
      <c r="R856" s="8"/>
      <c r="U856" s="8"/>
    </row>
    <row r="857" spans="18:21" ht="15.75" customHeight="1">
      <c r="R857" s="8"/>
      <c r="U857" s="8"/>
    </row>
    <row r="858" spans="18:21" ht="15.75" customHeight="1">
      <c r="R858" s="8"/>
      <c r="U858" s="8"/>
    </row>
    <row r="859" spans="18:21" ht="15.75" customHeight="1">
      <c r="R859" s="8"/>
      <c r="U859" s="8"/>
    </row>
    <row r="860" spans="18:21" ht="15.75" customHeight="1">
      <c r="R860" s="8"/>
      <c r="U860" s="8"/>
    </row>
    <row r="861" spans="18:21" ht="15.75" customHeight="1">
      <c r="R861" s="8"/>
      <c r="U861" s="8"/>
    </row>
    <row r="862" spans="18:21" ht="15.75" customHeight="1">
      <c r="R862" s="8"/>
      <c r="U862" s="8"/>
    </row>
    <row r="863" spans="18:21" ht="15.75" customHeight="1">
      <c r="R863" s="8"/>
      <c r="U863" s="8"/>
    </row>
    <row r="864" spans="18:21" ht="15.75" customHeight="1">
      <c r="R864" s="8"/>
      <c r="U864" s="8"/>
    </row>
    <row r="865" spans="18:21" ht="15.75" customHeight="1">
      <c r="R865" s="8"/>
      <c r="U865" s="8"/>
    </row>
    <row r="866" spans="18:21" ht="15.75" customHeight="1">
      <c r="R866" s="8"/>
      <c r="U866" s="8"/>
    </row>
    <row r="867" spans="18:21" ht="15.75" customHeight="1">
      <c r="R867" s="8"/>
      <c r="U867" s="8"/>
    </row>
    <row r="868" spans="18:21" ht="15.75" customHeight="1">
      <c r="R868" s="8"/>
      <c r="U868" s="8"/>
    </row>
    <row r="869" spans="18:21" ht="15.75" customHeight="1">
      <c r="R869" s="8"/>
      <c r="U869" s="8"/>
    </row>
    <row r="870" spans="18:21" ht="15.75" customHeight="1">
      <c r="R870" s="8"/>
      <c r="U870" s="8"/>
    </row>
    <row r="871" spans="18:21" ht="15.75" customHeight="1">
      <c r="R871" s="8"/>
      <c r="U871" s="8"/>
    </row>
    <row r="872" spans="18:21" ht="15.75" customHeight="1">
      <c r="R872" s="8"/>
      <c r="U872" s="8"/>
    </row>
    <row r="873" spans="18:21" ht="15.75" customHeight="1">
      <c r="R873" s="8"/>
      <c r="U873" s="8"/>
    </row>
    <row r="874" spans="18:21" ht="15.75" customHeight="1">
      <c r="R874" s="8"/>
      <c r="U874" s="8"/>
    </row>
    <row r="875" spans="18:21" ht="15.75" customHeight="1">
      <c r="R875" s="8"/>
      <c r="U875" s="8"/>
    </row>
    <row r="876" spans="18:21" ht="15.75" customHeight="1">
      <c r="R876" s="8"/>
      <c r="U876" s="8"/>
    </row>
    <row r="877" spans="18:21" ht="15.75" customHeight="1">
      <c r="R877" s="8"/>
      <c r="U877" s="8"/>
    </row>
    <row r="878" spans="18:21" ht="15.75" customHeight="1">
      <c r="R878" s="8"/>
      <c r="U878" s="8"/>
    </row>
    <row r="879" spans="18:21" ht="15.75" customHeight="1">
      <c r="R879" s="8"/>
      <c r="U879" s="8"/>
    </row>
    <row r="880" spans="18:21" ht="15.75" customHeight="1">
      <c r="R880" s="8"/>
      <c r="U880" s="8"/>
    </row>
    <row r="881" spans="18:21" ht="15.75" customHeight="1">
      <c r="R881" s="8"/>
      <c r="U881" s="8"/>
    </row>
    <row r="882" spans="18:21" ht="15.75" customHeight="1">
      <c r="R882" s="8"/>
      <c r="U882" s="8"/>
    </row>
    <row r="883" spans="18:21" ht="15.75" customHeight="1">
      <c r="R883" s="8"/>
      <c r="U883" s="8"/>
    </row>
    <row r="884" spans="18:21" ht="15.75" customHeight="1">
      <c r="R884" s="8"/>
      <c r="U884" s="8"/>
    </row>
    <row r="885" spans="18:21" ht="15.75" customHeight="1">
      <c r="R885" s="8"/>
      <c r="U885" s="8"/>
    </row>
    <row r="886" spans="18:21" ht="15.75" customHeight="1">
      <c r="R886" s="8"/>
      <c r="U886" s="8"/>
    </row>
    <row r="887" spans="18:21" ht="15.75" customHeight="1">
      <c r="R887" s="8"/>
      <c r="U887" s="8"/>
    </row>
    <row r="888" spans="18:21" ht="15.75" customHeight="1">
      <c r="R888" s="8"/>
      <c r="U888" s="8"/>
    </row>
    <row r="889" spans="18:21" ht="15.75" customHeight="1">
      <c r="R889" s="8"/>
      <c r="U889" s="8"/>
    </row>
    <row r="890" spans="18:21" ht="15.75" customHeight="1">
      <c r="R890" s="8"/>
      <c r="U890" s="8"/>
    </row>
    <row r="891" spans="18:21" ht="15.75" customHeight="1">
      <c r="R891" s="8"/>
      <c r="U891" s="8"/>
    </row>
    <row r="892" spans="18:21" ht="15.75" customHeight="1">
      <c r="R892" s="8"/>
      <c r="U892" s="8"/>
    </row>
    <row r="893" spans="18:21" ht="15.75" customHeight="1">
      <c r="R893" s="8"/>
      <c r="U893" s="8"/>
    </row>
    <row r="894" spans="18:21" ht="15.75" customHeight="1">
      <c r="R894" s="8"/>
      <c r="U894" s="8"/>
    </row>
    <row r="895" spans="18:21" ht="15.75" customHeight="1">
      <c r="R895" s="8"/>
      <c r="U895" s="8"/>
    </row>
    <row r="896" spans="18:21" ht="15.75" customHeight="1">
      <c r="R896" s="8"/>
      <c r="U896" s="8"/>
    </row>
    <row r="897" spans="18:21" ht="15.75" customHeight="1">
      <c r="R897" s="8"/>
      <c r="U897" s="8"/>
    </row>
    <row r="898" spans="18:21" ht="15.75" customHeight="1">
      <c r="R898" s="8"/>
      <c r="U898" s="8"/>
    </row>
    <row r="899" spans="18:21" ht="15.75" customHeight="1">
      <c r="R899" s="8"/>
      <c r="U899" s="8"/>
    </row>
    <row r="900" spans="18:21" ht="15.75" customHeight="1">
      <c r="R900" s="8"/>
      <c r="U900" s="8"/>
    </row>
    <row r="901" spans="18:21" ht="15.75" customHeight="1">
      <c r="R901" s="8"/>
      <c r="U901" s="8"/>
    </row>
    <row r="902" spans="18:21" ht="15.75" customHeight="1">
      <c r="R902" s="8"/>
      <c r="U902" s="8"/>
    </row>
    <row r="903" spans="18:21" ht="15.75" customHeight="1">
      <c r="R903" s="8"/>
      <c r="U903" s="8"/>
    </row>
    <row r="904" spans="18:21" ht="15.75" customHeight="1">
      <c r="R904" s="8"/>
      <c r="U904" s="8"/>
    </row>
    <row r="905" spans="18:21" ht="15.75" customHeight="1">
      <c r="R905" s="8"/>
      <c r="U905" s="8"/>
    </row>
    <row r="906" spans="18:21" ht="15.75" customHeight="1">
      <c r="R906" s="8"/>
      <c r="U906" s="8"/>
    </row>
    <row r="907" spans="18:21" ht="15.75" customHeight="1">
      <c r="R907" s="8"/>
      <c r="U907" s="8"/>
    </row>
    <row r="908" spans="18:21" ht="15.75" customHeight="1">
      <c r="R908" s="8"/>
      <c r="U908" s="8"/>
    </row>
    <row r="909" spans="18:21" ht="15.75" customHeight="1">
      <c r="R909" s="8"/>
      <c r="U909" s="8"/>
    </row>
    <row r="910" spans="18:21" ht="15.75" customHeight="1">
      <c r="R910" s="8"/>
      <c r="U910" s="8"/>
    </row>
    <row r="911" spans="18:21" ht="15.75" customHeight="1">
      <c r="R911" s="8"/>
      <c r="U911" s="8"/>
    </row>
    <row r="912" spans="18:21" ht="15.75" customHeight="1">
      <c r="R912" s="8"/>
      <c r="U912" s="8"/>
    </row>
    <row r="913" spans="18:21" ht="15.75" customHeight="1">
      <c r="R913" s="8"/>
      <c r="U913" s="8"/>
    </row>
    <row r="914" spans="18:21" ht="15.75" customHeight="1">
      <c r="R914" s="8"/>
      <c r="U914" s="8"/>
    </row>
    <row r="915" spans="18:21" ht="15.75" customHeight="1">
      <c r="R915" s="8"/>
      <c r="U915" s="8"/>
    </row>
    <row r="916" spans="18:21" ht="15.75" customHeight="1">
      <c r="R916" s="8"/>
      <c r="U916" s="8"/>
    </row>
    <row r="917" spans="18:21" ht="15.75" customHeight="1">
      <c r="R917" s="8"/>
      <c r="U917" s="8"/>
    </row>
    <row r="918" spans="18:21" ht="15.75" customHeight="1">
      <c r="R918" s="8"/>
      <c r="U918" s="8"/>
    </row>
    <row r="919" spans="18:21" ht="15.75" customHeight="1">
      <c r="R919" s="8"/>
      <c r="U919" s="8"/>
    </row>
    <row r="920" spans="18:21" ht="15.75" customHeight="1">
      <c r="R920" s="8"/>
      <c r="U920" s="8"/>
    </row>
    <row r="921" spans="18:21" ht="15.75" customHeight="1">
      <c r="R921" s="8"/>
      <c r="U921" s="8"/>
    </row>
    <row r="922" spans="18:21" ht="15.75" customHeight="1">
      <c r="R922" s="8"/>
      <c r="U922" s="8"/>
    </row>
    <row r="923" spans="18:21" ht="15.75" customHeight="1">
      <c r="R923" s="8"/>
      <c r="U923" s="8"/>
    </row>
    <row r="924" spans="18:21" ht="15.75" customHeight="1">
      <c r="R924" s="8"/>
      <c r="U924" s="8"/>
    </row>
    <row r="925" spans="18:21" ht="15.75" customHeight="1">
      <c r="R925" s="8"/>
      <c r="U925" s="8"/>
    </row>
    <row r="926" spans="18:21" ht="15.75" customHeight="1">
      <c r="R926" s="8"/>
      <c r="U926" s="8"/>
    </row>
    <row r="927" spans="18:21" ht="15.75" customHeight="1">
      <c r="R927" s="8"/>
      <c r="U927" s="8"/>
    </row>
    <row r="928" spans="18:21" ht="15.75" customHeight="1">
      <c r="R928" s="8"/>
      <c r="U928" s="8"/>
    </row>
    <row r="929" spans="18:21" ht="15.75" customHeight="1">
      <c r="R929" s="8"/>
      <c r="U929" s="8"/>
    </row>
    <row r="930" spans="18:21" ht="15.75" customHeight="1">
      <c r="R930" s="8"/>
      <c r="U930" s="8"/>
    </row>
    <row r="931" spans="18:21" ht="15.75" customHeight="1">
      <c r="R931" s="8"/>
      <c r="U931" s="8"/>
    </row>
    <row r="932" spans="18:21" ht="15.75" customHeight="1">
      <c r="R932" s="8"/>
      <c r="U932" s="8"/>
    </row>
    <row r="933" spans="18:21" ht="15.75" customHeight="1">
      <c r="R933" s="8"/>
      <c r="U933" s="8"/>
    </row>
    <row r="934" spans="18:21" ht="15.75" customHeight="1">
      <c r="R934" s="8"/>
      <c r="U934" s="8"/>
    </row>
    <row r="935" spans="18:21" ht="15.75" customHeight="1">
      <c r="R935" s="8"/>
      <c r="U935" s="8"/>
    </row>
    <row r="936" spans="18:21" ht="15.75" customHeight="1">
      <c r="R936" s="8"/>
      <c r="U936" s="8"/>
    </row>
    <row r="937" spans="18:21" ht="15.75" customHeight="1">
      <c r="R937" s="8"/>
      <c r="U937" s="8"/>
    </row>
    <row r="938" spans="18:21" ht="15.75" customHeight="1">
      <c r="R938" s="8"/>
      <c r="U938" s="8"/>
    </row>
    <row r="939" spans="18:21" ht="15.75" customHeight="1">
      <c r="R939" s="8"/>
      <c r="U939" s="8"/>
    </row>
    <row r="940" spans="18:21" ht="15.75" customHeight="1">
      <c r="R940" s="8"/>
      <c r="U940" s="8"/>
    </row>
    <row r="941" spans="18:21" ht="15.75" customHeight="1">
      <c r="R941" s="8"/>
      <c r="U941" s="8"/>
    </row>
    <row r="942" spans="18:21" ht="15.75" customHeight="1">
      <c r="R942" s="8"/>
      <c r="U942" s="8"/>
    </row>
    <row r="943" spans="18:21" ht="15.75" customHeight="1">
      <c r="R943" s="8"/>
      <c r="U943" s="8"/>
    </row>
    <row r="944" spans="18:21" ht="15.75" customHeight="1">
      <c r="R944" s="8"/>
      <c r="U944" s="8"/>
    </row>
    <row r="945" spans="18:21" ht="15.75" customHeight="1">
      <c r="R945" s="8"/>
      <c r="U945" s="8"/>
    </row>
    <row r="946" spans="18:21" ht="15.75" customHeight="1">
      <c r="R946" s="8"/>
      <c r="U946" s="8"/>
    </row>
    <row r="947" spans="18:21" ht="15.75" customHeight="1">
      <c r="R947" s="8"/>
      <c r="U947" s="8"/>
    </row>
    <row r="948" spans="18:21" ht="15.75" customHeight="1">
      <c r="R948" s="8"/>
      <c r="U948" s="8"/>
    </row>
    <row r="949" spans="18:21" ht="15.75" customHeight="1">
      <c r="R949" s="8"/>
      <c r="U949" s="8"/>
    </row>
    <row r="950" spans="18:21" ht="15.75" customHeight="1">
      <c r="R950" s="8"/>
      <c r="U950" s="8"/>
    </row>
    <row r="951" spans="18:21" ht="15.75" customHeight="1">
      <c r="R951" s="8"/>
      <c r="U951" s="8"/>
    </row>
    <row r="952" spans="18:21" ht="15.75" customHeight="1">
      <c r="R952" s="8"/>
      <c r="U952" s="8"/>
    </row>
    <row r="953" spans="18:21" ht="15.75" customHeight="1">
      <c r="R953" s="8"/>
      <c r="U953" s="8"/>
    </row>
    <row r="954" spans="18:21" ht="15.75" customHeight="1">
      <c r="R954" s="8"/>
      <c r="U954" s="8"/>
    </row>
    <row r="955" spans="18:21" ht="15.75" customHeight="1">
      <c r="R955" s="8"/>
      <c r="U955" s="8"/>
    </row>
    <row r="956" spans="18:21" ht="15.75" customHeight="1">
      <c r="R956" s="8"/>
      <c r="U956" s="8"/>
    </row>
    <row r="957" spans="18:21" ht="15.75" customHeight="1">
      <c r="R957" s="8"/>
      <c r="U957" s="8"/>
    </row>
    <row r="958" spans="18:21" ht="15.75" customHeight="1">
      <c r="R958" s="8"/>
      <c r="U958" s="8"/>
    </row>
    <row r="959" spans="18:21" ht="15.75" customHeight="1">
      <c r="R959" s="8"/>
      <c r="U959" s="8"/>
    </row>
    <row r="960" spans="18:21" ht="15.75" customHeight="1">
      <c r="R960" s="8"/>
      <c r="U960" s="8"/>
    </row>
    <row r="961" spans="18:21" ht="15.75" customHeight="1">
      <c r="R961" s="8"/>
      <c r="U961" s="8"/>
    </row>
    <row r="962" spans="18:21" ht="15.75" customHeight="1">
      <c r="R962" s="8"/>
      <c r="U962" s="8"/>
    </row>
    <row r="963" spans="18:21" ht="15.75" customHeight="1">
      <c r="R963" s="8"/>
      <c r="U963" s="8"/>
    </row>
    <row r="964" spans="18:21" ht="15.75" customHeight="1">
      <c r="R964" s="8"/>
      <c r="U964" s="8"/>
    </row>
    <row r="965" spans="18:21" ht="15.75" customHeight="1">
      <c r="R965" s="8"/>
      <c r="U965" s="8"/>
    </row>
    <row r="966" spans="18:21" ht="15.75" customHeight="1">
      <c r="R966" s="8"/>
      <c r="U966" s="8"/>
    </row>
    <row r="967" spans="18:21" ht="15.75" customHeight="1">
      <c r="R967" s="8"/>
      <c r="U967" s="8"/>
    </row>
    <row r="968" spans="18:21" ht="15.75" customHeight="1">
      <c r="R968" s="8"/>
      <c r="U968" s="8"/>
    </row>
    <row r="969" spans="18:21" ht="15.75" customHeight="1">
      <c r="R969" s="8"/>
      <c r="U969" s="8"/>
    </row>
    <row r="970" spans="18:21" ht="15.75" customHeight="1">
      <c r="R970" s="8"/>
      <c r="U970" s="8"/>
    </row>
    <row r="971" spans="18:21" ht="15.75" customHeight="1">
      <c r="R971" s="8"/>
      <c r="U971" s="8"/>
    </row>
    <row r="972" spans="18:21" ht="15.75" customHeight="1">
      <c r="R972" s="8"/>
      <c r="U972" s="8"/>
    </row>
    <row r="973" spans="18:21" ht="15.75" customHeight="1">
      <c r="R973" s="8"/>
      <c r="U973" s="8"/>
    </row>
    <row r="974" spans="18:21" ht="15.75" customHeight="1">
      <c r="R974" s="8"/>
      <c r="U974" s="8"/>
    </row>
    <row r="975" spans="18:21" ht="15.75" customHeight="1">
      <c r="R975" s="8"/>
      <c r="U975" s="8"/>
    </row>
    <row r="976" spans="18:21" ht="15.75" customHeight="1">
      <c r="R976" s="8"/>
      <c r="U976" s="8"/>
    </row>
    <row r="977" spans="18:21" ht="15.75" customHeight="1">
      <c r="R977" s="8"/>
      <c r="U977" s="8"/>
    </row>
    <row r="978" spans="18:21" ht="15.75" customHeight="1">
      <c r="R978" s="8"/>
      <c r="U978" s="8"/>
    </row>
    <row r="979" spans="18:21" ht="15.75" customHeight="1">
      <c r="R979" s="8"/>
      <c r="U979" s="8"/>
    </row>
    <row r="980" spans="18:21" ht="15.75" customHeight="1">
      <c r="R980" s="8"/>
      <c r="U980" s="8"/>
    </row>
    <row r="981" spans="18:21" ht="15.75" customHeight="1">
      <c r="R981" s="8"/>
      <c r="U981" s="8"/>
    </row>
    <row r="982" spans="18:21" ht="15.75" customHeight="1">
      <c r="R982" s="8"/>
      <c r="U982" s="8"/>
    </row>
    <row r="983" spans="18:21" ht="15.75" customHeight="1">
      <c r="R983" s="8"/>
      <c r="U983" s="8"/>
    </row>
    <row r="984" spans="18:21" ht="15.75" customHeight="1">
      <c r="R984" s="8"/>
      <c r="U984" s="8"/>
    </row>
    <row r="985" spans="18:21" ht="15.75" customHeight="1">
      <c r="R985" s="8"/>
      <c r="U985" s="8"/>
    </row>
    <row r="986" spans="18:21" ht="15.75" customHeight="1">
      <c r="R986" s="8"/>
      <c r="U986" s="8"/>
    </row>
    <row r="987" spans="18:21" ht="15.75" customHeight="1">
      <c r="R987" s="8"/>
      <c r="U987" s="8"/>
    </row>
    <row r="988" spans="18:21" ht="15.75" customHeight="1">
      <c r="R988" s="8"/>
      <c r="U988" s="8"/>
    </row>
    <row r="989" spans="18:21" ht="15.75" customHeight="1">
      <c r="R989" s="8"/>
      <c r="U989" s="8"/>
    </row>
    <row r="990" spans="18:21" ht="15.75" customHeight="1">
      <c r="R990" s="8"/>
      <c r="U990" s="8"/>
    </row>
    <row r="991" spans="18:21" ht="15.75" customHeight="1">
      <c r="R991" s="8"/>
      <c r="U991" s="8"/>
    </row>
    <row r="992" spans="18:21" ht="15.75" customHeight="1">
      <c r="R992" s="8"/>
      <c r="U992" s="8"/>
    </row>
    <row r="993" spans="18:21" ht="15.75" customHeight="1">
      <c r="R993" s="8"/>
      <c r="U993" s="8"/>
    </row>
    <row r="994" spans="18:21" ht="15.75" customHeight="1">
      <c r="R994" s="8"/>
      <c r="U994" s="8"/>
    </row>
    <row r="995" spans="18:21" ht="15.75" customHeight="1">
      <c r="R995" s="8"/>
      <c r="U995" s="8"/>
    </row>
    <row r="996" spans="18:21" ht="15.75" customHeight="1">
      <c r="R996" s="8"/>
      <c r="U996" s="8"/>
    </row>
    <row r="997" spans="18:21" ht="15.75" customHeight="1">
      <c r="R997" s="8"/>
      <c r="U997" s="8"/>
    </row>
    <row r="998" spans="18:21" ht="15.75" customHeight="1">
      <c r="R998" s="8"/>
      <c r="U998" s="8"/>
    </row>
    <row r="999" spans="18:21" ht="15.75" customHeight="1">
      <c r="R999" s="8"/>
      <c r="U999" s="8"/>
    </row>
    <row r="1000" spans="18:21" ht="15.75" customHeight="1">
      <c r="R1000" s="8"/>
      <c r="U1000" s="8"/>
    </row>
  </sheetData>
  <mergeCells count="6">
    <mergeCell ref="B6:F6"/>
    <mergeCell ref="H6:M6"/>
    <mergeCell ref="V6:V7"/>
    <mergeCell ref="B29:F29"/>
    <mergeCell ref="H29:M29"/>
    <mergeCell ref="V29:V30"/>
  </mergeCells>
  <conditionalFormatting sqref="V31:V42">
    <cfRule type="cellIs" dxfId="2" priority="1" operator="equal">
      <formula>"Yes"</formula>
    </cfRule>
  </conditionalFormatting>
  <conditionalFormatting sqref="V8:V19">
    <cfRule type="cellIs" dxfId="1" priority="2" operator="equal">
      <formula>"Yes"</formula>
    </cfRule>
  </conditionalFormatting>
  <conditionalFormatting sqref="AD30">
    <cfRule type="cellIs" dxfId="0" priority="3" operator="equal">
      <formula>"Yes"</formula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999"/>
  <sheetViews>
    <sheetView tabSelected="1" workbookViewId="0">
      <pane ySplit="4" topLeftCell="A14" activePane="bottomLeft" state="frozen"/>
      <selection pane="bottomLeft" activeCell="C33" sqref="C33"/>
    </sheetView>
  </sheetViews>
  <sheetFormatPr defaultColWidth="14.44140625" defaultRowHeight="15" customHeight="1"/>
  <cols>
    <col min="1" max="1" width="8.6640625" customWidth="1"/>
    <col min="2" max="2" width="14.6640625" customWidth="1"/>
    <col min="3" max="3" width="8.6640625" customWidth="1"/>
    <col min="4" max="4" width="14.109375" customWidth="1"/>
    <col min="5" max="5" width="10.5546875" customWidth="1"/>
    <col min="6" max="6" width="8.6640625" customWidth="1"/>
    <col min="7" max="7" width="2.6640625" customWidth="1"/>
    <col min="8" max="8" width="9.6640625" customWidth="1"/>
    <col min="9" max="9" width="8.6640625" customWidth="1"/>
    <col min="10" max="10" width="10.33203125" customWidth="1"/>
    <col min="11" max="11" width="8.6640625" customWidth="1"/>
    <col min="12" max="13" width="11" customWidth="1"/>
    <col min="14" max="14" width="2.6640625" customWidth="1"/>
    <col min="15" max="15" width="12.5546875" customWidth="1"/>
    <col min="16" max="16" width="2.6640625" customWidth="1"/>
    <col min="17" max="17" width="10.109375" customWidth="1"/>
    <col min="18" max="21" width="8.6640625" customWidth="1"/>
  </cols>
  <sheetData>
    <row r="1" spans="1:17" ht="14.4">
      <c r="A1" s="19" t="s">
        <v>44</v>
      </c>
      <c r="E1" s="1"/>
    </row>
    <row r="2" spans="1:17" ht="14.4">
      <c r="G2" s="26"/>
      <c r="J2" s="15"/>
    </row>
    <row r="3" spans="1:17" ht="14.4" customHeight="1">
      <c r="A3" s="25"/>
      <c r="B3" s="75" t="s">
        <v>19</v>
      </c>
      <c r="C3" s="76"/>
      <c r="D3" s="76"/>
      <c r="E3" s="76"/>
      <c r="F3" s="76"/>
      <c r="G3" s="26"/>
      <c r="H3" s="75" t="s">
        <v>20</v>
      </c>
      <c r="I3" s="76"/>
      <c r="J3" s="76"/>
      <c r="K3" s="76"/>
      <c r="L3" s="76"/>
      <c r="M3" s="76"/>
      <c r="O3" s="25" t="s">
        <v>21</v>
      </c>
      <c r="P3" s="25"/>
      <c r="Q3" s="52" t="s">
        <v>22</v>
      </c>
    </row>
    <row r="4" spans="1:17" ht="14.4">
      <c r="A4" s="29" t="s">
        <v>2</v>
      </c>
      <c r="B4" s="29" t="s">
        <v>25</v>
      </c>
      <c r="C4" s="29" t="s">
        <v>26</v>
      </c>
      <c r="D4" s="30" t="s">
        <v>27</v>
      </c>
      <c r="E4" s="30" t="s">
        <v>28</v>
      </c>
      <c r="F4" s="53" t="s">
        <v>22</v>
      </c>
      <c r="G4" s="26"/>
      <c r="H4" s="31" t="s">
        <v>29</v>
      </c>
      <c r="I4" s="32" t="s">
        <v>30</v>
      </c>
      <c r="J4" s="29" t="s">
        <v>31</v>
      </c>
      <c r="K4" s="33" t="s">
        <v>32</v>
      </c>
      <c r="L4" s="54" t="s">
        <v>33</v>
      </c>
      <c r="M4" s="55" t="s">
        <v>34</v>
      </c>
      <c r="O4" s="29" t="s">
        <v>22</v>
      </c>
      <c r="P4" s="29"/>
      <c r="Q4" s="56" t="s">
        <v>35</v>
      </c>
    </row>
    <row r="5" spans="1:17" ht="14.4">
      <c r="A5" s="8">
        <v>1999</v>
      </c>
      <c r="B5" s="15">
        <v>3552</v>
      </c>
      <c r="C5" s="15">
        <v>9357</v>
      </c>
      <c r="D5" s="15">
        <v>2674</v>
      </c>
      <c r="E5" s="15">
        <v>593</v>
      </c>
      <c r="F5" s="57">
        <f t="shared" ref="F5:F29" si="0">SUM(B5:E5)</f>
        <v>16176</v>
      </c>
      <c r="G5" s="26"/>
      <c r="H5" s="58">
        <v>120</v>
      </c>
      <c r="I5" s="58">
        <v>172</v>
      </c>
      <c r="J5" s="58">
        <v>4632</v>
      </c>
      <c r="K5" s="58">
        <v>2966</v>
      </c>
      <c r="L5" s="57">
        <f t="shared" ref="L5:L27" si="1">H5+I5</f>
        <v>292</v>
      </c>
      <c r="M5" s="57">
        <f t="shared" ref="M5:M27" si="2">J5+K5</f>
        <v>7598</v>
      </c>
      <c r="O5" s="15">
        <v>2078</v>
      </c>
      <c r="P5" s="15"/>
      <c r="Q5" s="57">
        <f t="shared" ref="Q5:Q27" si="3">SUM(F5,L5,M5,O5)</f>
        <v>26144</v>
      </c>
    </row>
    <row r="6" spans="1:17" ht="14.4">
      <c r="A6" s="8">
        <v>2000</v>
      </c>
      <c r="B6" s="15">
        <v>90508</v>
      </c>
      <c r="C6" s="15">
        <v>23746</v>
      </c>
      <c r="D6" s="15">
        <v>11983</v>
      </c>
      <c r="E6" s="15">
        <v>20245</v>
      </c>
      <c r="F6" s="57">
        <f t="shared" si="0"/>
        <v>146482</v>
      </c>
      <c r="G6" s="26"/>
      <c r="H6" s="58">
        <v>407</v>
      </c>
      <c r="I6" s="58">
        <v>351</v>
      </c>
      <c r="J6" s="58">
        <v>24972</v>
      </c>
      <c r="K6" s="58">
        <v>15034</v>
      </c>
      <c r="L6" s="57">
        <f t="shared" si="1"/>
        <v>758</v>
      </c>
      <c r="M6" s="57">
        <f t="shared" si="2"/>
        <v>40006</v>
      </c>
      <c r="O6" s="15">
        <v>2482</v>
      </c>
      <c r="P6" s="15"/>
      <c r="Q6" s="57">
        <f t="shared" si="3"/>
        <v>189728</v>
      </c>
    </row>
    <row r="7" spans="1:17" ht="14.4">
      <c r="A7" s="8">
        <v>2001</v>
      </c>
      <c r="B7" s="15">
        <v>31219</v>
      </c>
      <c r="C7" s="15">
        <v>32998</v>
      </c>
      <c r="D7" s="15">
        <v>3988</v>
      </c>
      <c r="E7" s="15">
        <v>4355</v>
      </c>
      <c r="F7" s="57">
        <f t="shared" si="0"/>
        <v>72560</v>
      </c>
      <c r="G7" s="26"/>
      <c r="H7" s="58">
        <v>96</v>
      </c>
      <c r="I7" s="58">
        <v>218</v>
      </c>
      <c r="J7" s="58">
        <v>5443</v>
      </c>
      <c r="K7" s="58">
        <v>4621</v>
      </c>
      <c r="L7" s="57">
        <f t="shared" si="1"/>
        <v>314</v>
      </c>
      <c r="M7" s="57">
        <f t="shared" si="2"/>
        <v>10064</v>
      </c>
      <c r="O7" s="15">
        <v>1821</v>
      </c>
      <c r="P7" s="15"/>
      <c r="Q7" s="57">
        <f t="shared" si="3"/>
        <v>84759</v>
      </c>
    </row>
    <row r="8" spans="1:17" ht="14.4">
      <c r="A8" s="8">
        <v>2002</v>
      </c>
      <c r="B8" s="15">
        <v>224229</v>
      </c>
      <c r="C8" s="15">
        <v>214771</v>
      </c>
      <c r="D8" s="15">
        <v>1736</v>
      </c>
      <c r="E8" s="15">
        <v>6224</v>
      </c>
      <c r="F8" s="57">
        <f t="shared" si="0"/>
        <v>446960</v>
      </c>
      <c r="G8" s="26"/>
      <c r="H8" s="58">
        <v>85</v>
      </c>
      <c r="I8" s="58">
        <v>590</v>
      </c>
      <c r="J8" s="58">
        <v>10862</v>
      </c>
      <c r="K8" s="58">
        <v>23067</v>
      </c>
      <c r="L8" s="57">
        <f t="shared" si="1"/>
        <v>675</v>
      </c>
      <c r="M8" s="57">
        <f t="shared" si="2"/>
        <v>33929</v>
      </c>
      <c r="O8" s="15">
        <v>8470</v>
      </c>
      <c r="P8" s="15"/>
      <c r="Q8" s="57">
        <f t="shared" si="3"/>
        <v>490034</v>
      </c>
    </row>
    <row r="9" spans="1:17" ht="14.4">
      <c r="A9" s="8">
        <v>2003</v>
      </c>
      <c r="B9" s="15">
        <v>30376</v>
      </c>
      <c r="C9" s="15">
        <v>16474</v>
      </c>
      <c r="D9" s="15">
        <v>375</v>
      </c>
      <c r="E9" s="15">
        <v>1564</v>
      </c>
      <c r="F9" s="57">
        <f t="shared" si="0"/>
        <v>48789</v>
      </c>
      <c r="G9" s="26"/>
      <c r="H9" s="58">
        <v>182</v>
      </c>
      <c r="I9" s="58">
        <v>291</v>
      </c>
      <c r="J9" s="58">
        <v>4045</v>
      </c>
      <c r="K9" s="58">
        <v>5026</v>
      </c>
      <c r="L9" s="57">
        <f t="shared" si="1"/>
        <v>473</v>
      </c>
      <c r="M9" s="57">
        <f t="shared" si="2"/>
        <v>9071</v>
      </c>
      <c r="O9" s="15">
        <v>2082</v>
      </c>
      <c r="P9" s="15"/>
      <c r="Q9" s="57">
        <f t="shared" si="3"/>
        <v>60415</v>
      </c>
    </row>
    <row r="10" spans="1:17" ht="14.4">
      <c r="A10" s="8">
        <v>2004</v>
      </c>
      <c r="B10" s="15">
        <v>235524</v>
      </c>
      <c r="C10" s="15">
        <v>107838</v>
      </c>
      <c r="D10" s="15">
        <v>12560</v>
      </c>
      <c r="E10" s="15">
        <v>2017</v>
      </c>
      <c r="F10" s="57">
        <f t="shared" si="0"/>
        <v>357939</v>
      </c>
      <c r="G10" s="26"/>
      <c r="H10" s="58">
        <v>223</v>
      </c>
      <c r="I10" s="58">
        <v>495</v>
      </c>
      <c r="J10" s="58">
        <v>12186</v>
      </c>
      <c r="K10" s="58">
        <v>20031</v>
      </c>
      <c r="L10" s="57">
        <f t="shared" si="1"/>
        <v>718</v>
      </c>
      <c r="M10" s="57">
        <f t="shared" si="2"/>
        <v>32217</v>
      </c>
      <c r="O10" s="15">
        <v>2715</v>
      </c>
      <c r="P10" s="15"/>
      <c r="Q10" s="57">
        <f t="shared" si="3"/>
        <v>393589</v>
      </c>
    </row>
    <row r="11" spans="1:17" ht="14.4">
      <c r="A11" s="8">
        <v>2005</v>
      </c>
      <c r="B11" s="15">
        <v>31230</v>
      </c>
      <c r="C11" s="15">
        <v>13619</v>
      </c>
      <c r="D11" s="15">
        <v>2747</v>
      </c>
      <c r="E11" s="15">
        <v>823</v>
      </c>
      <c r="F11" s="57">
        <f t="shared" si="0"/>
        <v>48419</v>
      </c>
      <c r="G11" s="26"/>
      <c r="H11" s="58">
        <v>94</v>
      </c>
      <c r="I11" s="58">
        <v>1259</v>
      </c>
      <c r="J11" s="58">
        <v>3110</v>
      </c>
      <c r="K11" s="58">
        <v>7378</v>
      </c>
      <c r="L11" s="57">
        <f t="shared" si="1"/>
        <v>1353</v>
      </c>
      <c r="M11" s="57">
        <f t="shared" si="2"/>
        <v>10488</v>
      </c>
      <c r="O11" s="15">
        <v>2520</v>
      </c>
      <c r="P11" s="15"/>
      <c r="Q11" s="57">
        <f t="shared" si="3"/>
        <v>62780</v>
      </c>
    </row>
    <row r="12" spans="1:17" ht="14.4">
      <c r="A12" s="8">
        <v>2006</v>
      </c>
      <c r="B12" s="15">
        <v>212808</v>
      </c>
      <c r="C12" s="15">
        <v>184990</v>
      </c>
      <c r="D12" s="15">
        <v>4684</v>
      </c>
      <c r="E12" s="15">
        <v>1629</v>
      </c>
      <c r="F12" s="57">
        <f t="shared" si="0"/>
        <v>404111</v>
      </c>
      <c r="G12" s="26"/>
      <c r="H12" s="58">
        <v>267</v>
      </c>
      <c r="I12" s="58">
        <v>329</v>
      </c>
      <c r="J12" s="58">
        <v>12793</v>
      </c>
      <c r="K12" s="58">
        <v>12489</v>
      </c>
      <c r="L12" s="57">
        <f t="shared" si="1"/>
        <v>596</v>
      </c>
      <c r="M12" s="57">
        <f t="shared" si="2"/>
        <v>25282</v>
      </c>
      <c r="O12" s="15">
        <v>12434</v>
      </c>
      <c r="P12" s="15"/>
      <c r="Q12" s="57">
        <f t="shared" si="3"/>
        <v>442423</v>
      </c>
    </row>
    <row r="13" spans="1:17" ht="14.4">
      <c r="A13" s="8">
        <v>2007</v>
      </c>
      <c r="B13" s="15">
        <v>67398</v>
      </c>
      <c r="C13" s="15">
        <v>69918</v>
      </c>
      <c r="D13" s="15">
        <v>6177</v>
      </c>
      <c r="E13" s="15">
        <v>3527</v>
      </c>
      <c r="F13" s="57">
        <f t="shared" si="0"/>
        <v>147020</v>
      </c>
      <c r="G13" s="26"/>
      <c r="H13" s="58">
        <v>335</v>
      </c>
      <c r="I13" s="58">
        <v>560</v>
      </c>
      <c r="J13" s="58">
        <v>5617</v>
      </c>
      <c r="K13" s="58">
        <v>7210</v>
      </c>
      <c r="L13" s="57">
        <f t="shared" si="1"/>
        <v>895</v>
      </c>
      <c r="M13" s="57">
        <f t="shared" si="2"/>
        <v>12827</v>
      </c>
      <c r="O13" s="15">
        <v>2352</v>
      </c>
      <c r="P13" s="15"/>
      <c r="Q13" s="57">
        <f t="shared" si="3"/>
        <v>163094</v>
      </c>
    </row>
    <row r="14" spans="1:17" ht="14.4">
      <c r="A14" s="8">
        <v>2008</v>
      </c>
      <c r="B14" s="15">
        <v>103867</v>
      </c>
      <c r="C14" s="15">
        <v>59620</v>
      </c>
      <c r="D14" s="15">
        <v>2357</v>
      </c>
      <c r="E14" s="15">
        <v>3524</v>
      </c>
      <c r="F14" s="57">
        <f t="shared" si="0"/>
        <v>169368</v>
      </c>
      <c r="G14" s="26"/>
      <c r="H14" s="58">
        <v>478</v>
      </c>
      <c r="I14" s="58">
        <v>56</v>
      </c>
      <c r="J14" s="58">
        <v>14610</v>
      </c>
      <c r="K14" s="58">
        <v>11711</v>
      </c>
      <c r="L14" s="57">
        <f t="shared" si="1"/>
        <v>534</v>
      </c>
      <c r="M14" s="57">
        <f t="shared" si="2"/>
        <v>26321</v>
      </c>
      <c r="O14" s="15">
        <v>11869</v>
      </c>
      <c r="P14" s="15"/>
      <c r="Q14" s="57">
        <f t="shared" si="3"/>
        <v>208092</v>
      </c>
    </row>
    <row r="15" spans="1:17" ht="14.4">
      <c r="A15" s="8">
        <v>2009</v>
      </c>
      <c r="B15" s="15">
        <v>139676</v>
      </c>
      <c r="C15" s="15">
        <v>55845</v>
      </c>
      <c r="D15" s="15">
        <v>12246</v>
      </c>
      <c r="E15" s="15">
        <v>6554</v>
      </c>
      <c r="F15" s="57">
        <f t="shared" si="0"/>
        <v>214321</v>
      </c>
      <c r="G15" s="26"/>
      <c r="H15" s="58">
        <v>144</v>
      </c>
      <c r="I15" s="58">
        <v>171</v>
      </c>
      <c r="J15" s="58">
        <v>13488</v>
      </c>
      <c r="K15" s="58">
        <v>9478</v>
      </c>
      <c r="L15" s="57">
        <f t="shared" si="1"/>
        <v>315</v>
      </c>
      <c r="M15" s="57">
        <f t="shared" si="2"/>
        <v>22966</v>
      </c>
      <c r="O15" s="15">
        <v>6969</v>
      </c>
      <c r="P15" s="15"/>
      <c r="Q15" s="57">
        <f t="shared" si="3"/>
        <v>244571</v>
      </c>
    </row>
    <row r="16" spans="1:17" ht="14.4">
      <c r="A16" s="8">
        <v>2010</v>
      </c>
      <c r="B16" s="15">
        <v>164005</v>
      </c>
      <c r="C16" s="15">
        <v>121817</v>
      </c>
      <c r="D16" s="15">
        <v>3106</v>
      </c>
      <c r="E16" s="15">
        <v>3778</v>
      </c>
      <c r="F16" s="57">
        <f t="shared" si="0"/>
        <v>292706</v>
      </c>
      <c r="G16" s="26"/>
      <c r="H16" s="58">
        <v>28</v>
      </c>
      <c r="I16" s="58">
        <v>644</v>
      </c>
      <c r="J16" s="58">
        <v>7172</v>
      </c>
      <c r="K16" s="58">
        <v>13808</v>
      </c>
      <c r="L16" s="57">
        <f t="shared" si="1"/>
        <v>672</v>
      </c>
      <c r="M16" s="57">
        <f t="shared" si="2"/>
        <v>20980</v>
      </c>
      <c r="O16" s="15">
        <v>6482</v>
      </c>
      <c r="P16" s="15"/>
      <c r="Q16" s="57">
        <f t="shared" si="3"/>
        <v>320840</v>
      </c>
    </row>
    <row r="17" spans="1:17" ht="14.4">
      <c r="A17" s="8">
        <v>2011</v>
      </c>
      <c r="B17" s="15">
        <v>15333</v>
      </c>
      <c r="C17" s="15">
        <v>15527</v>
      </c>
      <c r="D17" s="15">
        <v>2424</v>
      </c>
      <c r="E17" s="15">
        <v>839</v>
      </c>
      <c r="F17" s="57">
        <f t="shared" si="0"/>
        <v>34123</v>
      </c>
      <c r="G17" s="26"/>
      <c r="H17" s="58">
        <v>94</v>
      </c>
      <c r="I17" s="58">
        <v>303</v>
      </c>
      <c r="J17" s="58">
        <v>3991</v>
      </c>
      <c r="K17" s="58">
        <v>4327</v>
      </c>
      <c r="L17" s="57">
        <f t="shared" si="1"/>
        <v>397</v>
      </c>
      <c r="M17" s="57">
        <f t="shared" si="2"/>
        <v>8318</v>
      </c>
      <c r="O17" s="15">
        <v>4880</v>
      </c>
      <c r="P17" s="15"/>
      <c r="Q17" s="57">
        <f t="shared" si="3"/>
        <v>47718</v>
      </c>
    </row>
    <row r="18" spans="1:17" ht="15.75" customHeight="1">
      <c r="A18" s="8">
        <v>2012</v>
      </c>
      <c r="B18" s="15">
        <v>303216</v>
      </c>
      <c r="C18" s="15">
        <v>159003</v>
      </c>
      <c r="D18" s="15">
        <v>3376</v>
      </c>
      <c r="E18" s="15">
        <v>4003</v>
      </c>
      <c r="F18" s="57">
        <f t="shared" si="0"/>
        <v>469598</v>
      </c>
      <c r="G18" s="26"/>
      <c r="H18" s="58">
        <v>51</v>
      </c>
      <c r="I18" s="58">
        <v>467</v>
      </c>
      <c r="J18" s="58">
        <v>9358</v>
      </c>
      <c r="K18" s="58">
        <v>14252</v>
      </c>
      <c r="L18" s="57">
        <f t="shared" si="1"/>
        <v>518</v>
      </c>
      <c r="M18" s="57">
        <f t="shared" si="2"/>
        <v>23610</v>
      </c>
      <c r="O18" s="15">
        <v>4846</v>
      </c>
      <c r="P18" s="15"/>
      <c r="Q18" s="57">
        <f t="shared" si="3"/>
        <v>498572</v>
      </c>
    </row>
    <row r="19" spans="1:17" ht="15.75" customHeight="1">
      <c r="A19" s="8">
        <v>2013</v>
      </c>
      <c r="B19" s="15">
        <v>30605</v>
      </c>
      <c r="C19" s="15">
        <v>14671</v>
      </c>
      <c r="D19" s="15">
        <v>1014</v>
      </c>
      <c r="E19" s="15">
        <v>1985</v>
      </c>
      <c r="F19" s="57">
        <f t="shared" si="0"/>
        <v>48275</v>
      </c>
      <c r="H19" s="58">
        <v>49</v>
      </c>
      <c r="I19" s="58">
        <v>918</v>
      </c>
      <c r="J19" s="58">
        <v>5240</v>
      </c>
      <c r="K19" s="58">
        <v>4999</v>
      </c>
      <c r="L19" s="57">
        <f t="shared" si="1"/>
        <v>967</v>
      </c>
      <c r="M19" s="57">
        <f t="shared" si="2"/>
        <v>10239</v>
      </c>
      <c r="O19" s="15">
        <v>4423</v>
      </c>
      <c r="P19" s="15"/>
      <c r="Q19" s="57">
        <f t="shared" si="3"/>
        <v>63904</v>
      </c>
    </row>
    <row r="20" spans="1:17" ht="15.75" customHeight="1">
      <c r="A20" s="8">
        <v>2014</v>
      </c>
      <c r="B20" s="15">
        <v>417344</v>
      </c>
      <c r="C20" s="15">
        <v>213616</v>
      </c>
      <c r="D20" s="15">
        <v>4331</v>
      </c>
      <c r="E20" s="15">
        <v>7695</v>
      </c>
      <c r="F20" s="57">
        <f t="shared" si="0"/>
        <v>642986</v>
      </c>
      <c r="H20" s="58">
        <v>172</v>
      </c>
      <c r="I20" s="58">
        <v>289</v>
      </c>
      <c r="J20" s="58">
        <v>10274</v>
      </c>
      <c r="K20" s="58">
        <v>22769</v>
      </c>
      <c r="L20" s="57">
        <f t="shared" si="1"/>
        <v>461</v>
      </c>
      <c r="M20" s="57">
        <f t="shared" si="2"/>
        <v>33043</v>
      </c>
      <c r="O20" s="15">
        <v>26795</v>
      </c>
      <c r="P20" s="15"/>
      <c r="Q20" s="57">
        <f t="shared" si="3"/>
        <v>703285</v>
      </c>
    </row>
    <row r="21" spans="1:17" ht="15.75" customHeight="1">
      <c r="A21" s="8">
        <v>2015</v>
      </c>
      <c r="B21" s="15">
        <v>21653</v>
      </c>
      <c r="C21" s="15">
        <v>22983</v>
      </c>
      <c r="D21" s="15">
        <v>1175</v>
      </c>
      <c r="E21" s="15">
        <v>2193</v>
      </c>
      <c r="F21" s="57">
        <f t="shared" si="0"/>
        <v>48004</v>
      </c>
      <c r="H21" s="59">
        <v>239</v>
      </c>
      <c r="I21" s="59">
        <v>1069</v>
      </c>
      <c r="J21" s="59">
        <v>8781</v>
      </c>
      <c r="K21" s="59">
        <v>5465</v>
      </c>
      <c r="L21" s="57">
        <f t="shared" si="1"/>
        <v>1308</v>
      </c>
      <c r="M21" s="57">
        <f t="shared" si="2"/>
        <v>14246</v>
      </c>
      <c r="O21" s="15">
        <v>7257</v>
      </c>
      <c r="P21" s="15"/>
      <c r="Q21" s="57">
        <f t="shared" si="3"/>
        <v>70815</v>
      </c>
    </row>
    <row r="22" spans="1:17" ht="15.75" customHeight="1">
      <c r="A22" s="8">
        <v>2016</v>
      </c>
      <c r="B22" s="15">
        <v>268908</v>
      </c>
      <c r="C22" s="15">
        <v>103503</v>
      </c>
      <c r="D22" s="15">
        <v>2089</v>
      </c>
      <c r="E22" s="15">
        <v>7968</v>
      </c>
      <c r="F22" s="57">
        <f t="shared" si="0"/>
        <v>382468</v>
      </c>
      <c r="H22" s="60">
        <v>483</v>
      </c>
      <c r="I22" s="60">
        <v>1491</v>
      </c>
      <c r="J22" s="60">
        <v>8683</v>
      </c>
      <c r="K22" s="60">
        <v>22567</v>
      </c>
      <c r="L22" s="57">
        <f t="shared" si="1"/>
        <v>1974</v>
      </c>
      <c r="M22" s="57">
        <f t="shared" si="2"/>
        <v>31250</v>
      </c>
      <c r="O22" s="15">
        <v>9805</v>
      </c>
      <c r="P22" s="15"/>
      <c r="Q22" s="57">
        <f t="shared" si="3"/>
        <v>425497</v>
      </c>
    </row>
    <row r="23" spans="1:17" ht="15.75" customHeight="1">
      <c r="A23" s="8">
        <v>2017</v>
      </c>
      <c r="B23" s="15">
        <v>89963</v>
      </c>
      <c r="C23" s="15">
        <v>59995</v>
      </c>
      <c r="D23" s="15">
        <v>7775</v>
      </c>
      <c r="E23" s="15">
        <v>10109</v>
      </c>
      <c r="F23" s="57">
        <f t="shared" si="0"/>
        <v>167842</v>
      </c>
      <c r="G23" s="8"/>
      <c r="H23" s="61">
        <v>234</v>
      </c>
      <c r="I23" s="61">
        <v>946</v>
      </c>
      <c r="J23" s="61">
        <v>6628</v>
      </c>
      <c r="K23" s="61">
        <v>9320</v>
      </c>
      <c r="L23" s="57">
        <f t="shared" si="1"/>
        <v>1180</v>
      </c>
      <c r="M23" s="57">
        <f t="shared" si="2"/>
        <v>15948</v>
      </c>
      <c r="N23" s="8"/>
      <c r="O23" s="15">
        <v>11241</v>
      </c>
      <c r="P23" s="15"/>
      <c r="Q23" s="57">
        <f t="shared" si="3"/>
        <v>196211</v>
      </c>
    </row>
    <row r="24" spans="1:17" ht="15.75" customHeight="1">
      <c r="A24" s="8">
        <v>2018</v>
      </c>
      <c r="B24" s="15">
        <v>83535</v>
      </c>
      <c r="C24" s="15">
        <v>21822</v>
      </c>
      <c r="D24" s="15">
        <v>8294</v>
      </c>
      <c r="E24" s="15">
        <v>13272</v>
      </c>
      <c r="F24" s="57">
        <f t="shared" si="0"/>
        <v>126923</v>
      </c>
      <c r="G24" s="8"/>
      <c r="H24" s="61">
        <v>147</v>
      </c>
      <c r="I24" s="61">
        <v>874</v>
      </c>
      <c r="J24" s="61">
        <v>8906</v>
      </c>
      <c r="K24" s="61">
        <v>21306</v>
      </c>
      <c r="L24" s="57">
        <f t="shared" si="1"/>
        <v>1021</v>
      </c>
      <c r="M24" s="57">
        <f t="shared" si="2"/>
        <v>30212</v>
      </c>
      <c r="N24" s="8"/>
      <c r="O24" s="15">
        <v>14818</v>
      </c>
      <c r="P24" s="15"/>
      <c r="Q24" s="57">
        <f t="shared" si="3"/>
        <v>172974</v>
      </c>
    </row>
    <row r="25" spans="1:17" ht="15.75" customHeight="1">
      <c r="A25" s="8">
        <v>2019</v>
      </c>
      <c r="B25" s="15">
        <v>27607</v>
      </c>
      <c r="C25" s="15">
        <v>32746</v>
      </c>
      <c r="D25" s="15">
        <v>3795</v>
      </c>
      <c r="E25" s="15">
        <v>6679</v>
      </c>
      <c r="F25" s="57">
        <f t="shared" si="0"/>
        <v>70827</v>
      </c>
      <c r="G25" s="8"/>
      <c r="H25" s="61">
        <v>187</v>
      </c>
      <c r="I25" s="61">
        <v>633</v>
      </c>
      <c r="J25" s="61">
        <v>7499</v>
      </c>
      <c r="K25" s="61">
        <v>11720</v>
      </c>
      <c r="L25" s="57">
        <f t="shared" si="1"/>
        <v>820</v>
      </c>
      <c r="M25" s="57">
        <f t="shared" si="2"/>
        <v>19219</v>
      </c>
      <c r="N25" s="8"/>
      <c r="O25" s="15">
        <v>8715</v>
      </c>
      <c r="P25" s="15"/>
      <c r="Q25" s="57">
        <f t="shared" si="3"/>
        <v>99581</v>
      </c>
    </row>
    <row r="26" spans="1:17" ht="15.75" customHeight="1">
      <c r="A26" s="8">
        <v>2020</v>
      </c>
      <c r="B26" s="15">
        <v>293676</v>
      </c>
      <c r="C26" s="15">
        <v>11604</v>
      </c>
      <c r="D26" s="15">
        <v>12325</v>
      </c>
      <c r="E26" s="15">
        <v>27467</v>
      </c>
      <c r="F26" s="57">
        <f t="shared" si="0"/>
        <v>345072</v>
      </c>
      <c r="G26" s="8"/>
      <c r="H26" s="61">
        <v>177</v>
      </c>
      <c r="I26" s="61">
        <v>261</v>
      </c>
      <c r="J26" s="61">
        <v>15189</v>
      </c>
      <c r="K26" s="61">
        <v>14117</v>
      </c>
      <c r="L26" s="57">
        <f t="shared" si="1"/>
        <v>438</v>
      </c>
      <c r="M26" s="57">
        <f t="shared" si="2"/>
        <v>29306</v>
      </c>
      <c r="N26" s="8"/>
      <c r="O26" s="15">
        <v>20614</v>
      </c>
      <c r="P26" s="15"/>
      <c r="Q26" s="57">
        <f t="shared" si="3"/>
        <v>395430</v>
      </c>
    </row>
    <row r="27" spans="1:17" ht="15.75" customHeight="1">
      <c r="A27" s="8">
        <v>2021</v>
      </c>
      <c r="B27" s="15">
        <v>65391</v>
      </c>
      <c r="C27" s="15">
        <v>5944</v>
      </c>
      <c r="D27" s="15">
        <v>3281</v>
      </c>
      <c r="E27" s="15">
        <v>4712</v>
      </c>
      <c r="F27" s="57">
        <f t="shared" si="0"/>
        <v>79328</v>
      </c>
      <c r="G27" s="8"/>
      <c r="H27" s="61">
        <v>431</v>
      </c>
      <c r="I27" s="61">
        <v>390</v>
      </c>
      <c r="J27" s="61">
        <v>12769</v>
      </c>
      <c r="K27" s="61">
        <v>10495</v>
      </c>
      <c r="L27" s="57">
        <f t="shared" si="1"/>
        <v>821</v>
      </c>
      <c r="M27" s="57">
        <f t="shared" si="2"/>
        <v>23264</v>
      </c>
      <c r="N27" s="8"/>
      <c r="O27" s="15">
        <v>8295</v>
      </c>
      <c r="P27" s="15"/>
      <c r="Q27" s="57">
        <f t="shared" si="3"/>
        <v>111708</v>
      </c>
    </row>
    <row r="28" spans="1:17" ht="15.75" customHeight="1">
      <c r="A28" s="62">
        <v>2022</v>
      </c>
      <c r="B28" s="68"/>
      <c r="C28" s="68"/>
      <c r="D28" s="68"/>
      <c r="E28" s="68"/>
      <c r="F28" s="57">
        <f t="shared" si="0"/>
        <v>0</v>
      </c>
      <c r="H28" s="68"/>
      <c r="I28" s="68"/>
      <c r="J28" s="69"/>
      <c r="K28" s="68"/>
      <c r="L28" s="63"/>
      <c r="M28" s="63"/>
      <c r="O28" s="68"/>
    </row>
    <row r="29" spans="1:17" ht="15.75" customHeight="1">
      <c r="A29" s="64">
        <v>2023</v>
      </c>
      <c r="B29" s="65">
        <v>57907</v>
      </c>
      <c r="C29" s="64">
        <v>0</v>
      </c>
      <c r="D29" s="40">
        <f>830+160+138</f>
        <v>1128</v>
      </c>
      <c r="E29" s="65">
        <v>7207</v>
      </c>
      <c r="F29" s="57">
        <f t="shared" si="0"/>
        <v>66242</v>
      </c>
      <c r="H29" s="70"/>
      <c r="I29" s="70"/>
      <c r="J29" s="71"/>
      <c r="K29" s="70"/>
      <c r="L29" s="39"/>
      <c r="M29" s="39"/>
      <c r="O29" s="70"/>
      <c r="Q29" s="40"/>
    </row>
    <row r="30" spans="1:17" ht="15.75" customHeight="1">
      <c r="J30" s="66"/>
    </row>
    <row r="31" spans="1:17" ht="15.75" customHeight="1">
      <c r="Q31" s="19"/>
    </row>
    <row r="32" spans="1:17" ht="15.75" customHeight="1">
      <c r="Q32" s="19"/>
    </row>
    <row r="33" spans="1:17" ht="15.75" customHeight="1">
      <c r="O33" s="41"/>
      <c r="Q33" s="42"/>
    </row>
    <row r="34" spans="1:17" ht="15.75" customHeight="1">
      <c r="O34" s="41"/>
      <c r="Q34" s="19"/>
    </row>
    <row r="35" spans="1:17" ht="15.75" customHeight="1"/>
    <row r="36" spans="1:17" ht="15.75" customHeight="1"/>
    <row r="37" spans="1:17" ht="15.75" customHeight="1"/>
    <row r="38" spans="1:17" ht="15.75" customHeight="1">
      <c r="A38" s="67" t="s">
        <v>45</v>
      </c>
    </row>
    <row r="39" spans="1:17" ht="15.75" customHeight="1">
      <c r="A39" s="1" t="s">
        <v>46</v>
      </c>
    </row>
    <row r="40" spans="1:17" ht="15.75" customHeight="1">
      <c r="A40" s="1" t="s">
        <v>47</v>
      </c>
    </row>
    <row r="41" spans="1:17" ht="15.75" customHeight="1">
      <c r="A41" s="1" t="s">
        <v>48</v>
      </c>
    </row>
    <row r="42" spans="1:17" ht="15.75" customHeight="1">
      <c r="A42" s="1" t="s">
        <v>49</v>
      </c>
    </row>
    <row r="43" spans="1:17" ht="15.75" customHeight="1"/>
    <row r="44" spans="1:17" ht="15.75" customHeight="1"/>
    <row r="45" spans="1:17" ht="15.75" customHeight="1"/>
    <row r="46" spans="1:17" ht="15.75" customHeight="1"/>
    <row r="47" spans="1:17" ht="15.75" customHeight="1"/>
    <row r="48" spans="1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3:F3"/>
    <mergeCell ref="H3:M3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3.11&amp;12</vt:lpstr>
      <vt:lpstr>UCI Pink Odd &amp; Even</vt:lpstr>
      <vt:lpstr>UCI Pink Data</vt:lpstr>
      <vt:lpstr>'UCI Pink Odd &amp; Even'!ACL</vt:lpstr>
      <vt:lpstr>'UCI Pink Odd &amp; Even'!buffer</vt:lpstr>
      <vt:lpstr>'UCI Pink Odd &amp; Even'!gen_time</vt:lpstr>
      <vt:lpstr>'UCI Pink Odd &amp; Even'!max_EEZ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Brenner</cp:lastModifiedBy>
  <dcterms:created xsi:type="dcterms:W3CDTF">2020-07-08T21:33:13Z</dcterms:created>
  <dcterms:modified xsi:type="dcterms:W3CDTF">2023-11-20T22:35:08Z</dcterms:modified>
</cp:coreProperties>
</file>