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Video\CNC\"/>
    </mc:Choice>
  </mc:AlternateContent>
  <bookViews>
    <workbookView xWindow="0" yWindow="0" windowWidth="28800" windowHeight="12437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" i="1" l="1"/>
  <c r="K33" i="1"/>
  <c r="K31" i="1"/>
  <c r="J31" i="1"/>
  <c r="I31" i="1"/>
  <c r="K21" i="1"/>
  <c r="K30" i="1" l="1"/>
  <c r="J30" i="1"/>
  <c r="I30" i="1"/>
  <c r="K66" i="1"/>
  <c r="I66" i="1"/>
  <c r="K64" i="1"/>
  <c r="I64" i="1"/>
  <c r="K80" i="1" l="1"/>
  <c r="I80" i="1"/>
  <c r="K63" i="1"/>
  <c r="I63" i="1"/>
  <c r="K62" i="1"/>
  <c r="I62" i="1"/>
  <c r="I29" i="1"/>
  <c r="K82" i="1"/>
  <c r="I82" i="1"/>
  <c r="K81" i="1"/>
  <c r="K60" i="1" l="1"/>
  <c r="I60" i="1"/>
  <c r="K61" i="1"/>
  <c r="I61" i="1"/>
  <c r="K25" i="1"/>
  <c r="I18" i="1" l="1"/>
  <c r="K18" i="1"/>
  <c r="K14" i="1"/>
  <c r="I14" i="1"/>
  <c r="K65" i="1"/>
  <c r="K42" i="1" l="1"/>
  <c r="I42" i="1"/>
  <c r="K6" i="1"/>
  <c r="I6" i="1"/>
  <c r="I39" i="1"/>
  <c r="K39" i="1"/>
  <c r="I36" i="1"/>
  <c r="K36" i="1"/>
  <c r="I53" i="1"/>
  <c r="I65" i="1" l="1"/>
  <c r="I81" i="1"/>
  <c r="I79" i="1"/>
  <c r="J71" i="1"/>
  <c r="K71" i="1" s="1"/>
  <c r="J72" i="1"/>
  <c r="K72" i="1" s="1"/>
  <c r="J77" i="1"/>
  <c r="K77" i="1" s="1"/>
  <c r="K76" i="1"/>
  <c r="K78" i="1"/>
  <c r="K79" i="1"/>
  <c r="K84" i="1"/>
  <c r="J76" i="1"/>
  <c r="I76" i="1"/>
  <c r="I77" i="1"/>
  <c r="I78" i="1"/>
  <c r="I84" i="1"/>
  <c r="I71" i="1"/>
  <c r="I72" i="1"/>
  <c r="I73" i="1"/>
  <c r="I74" i="1"/>
  <c r="G99" i="1" l="1"/>
  <c r="I59" i="1"/>
  <c r="K58" i="1"/>
  <c r="K59" i="1"/>
  <c r="I58" i="1"/>
  <c r="K7" i="1"/>
  <c r="K9" i="1"/>
  <c r="K10" i="1"/>
  <c r="K11" i="1"/>
  <c r="K12" i="1"/>
  <c r="K13" i="1"/>
  <c r="K15" i="1"/>
  <c r="K16" i="1"/>
  <c r="K17" i="1"/>
  <c r="K19" i="1"/>
  <c r="K20" i="1"/>
  <c r="I16" i="1"/>
  <c r="I17" i="1"/>
  <c r="I19" i="1"/>
  <c r="I20" i="1"/>
  <c r="I15" i="1"/>
  <c r="I7" i="1"/>
  <c r="I8" i="1"/>
  <c r="I9" i="1"/>
  <c r="I10" i="1"/>
  <c r="I11" i="1"/>
  <c r="I12" i="1"/>
  <c r="I13" i="1"/>
  <c r="K73" i="1"/>
  <c r="K74" i="1"/>
  <c r="K75" i="1"/>
  <c r="I70" i="1"/>
  <c r="I75" i="1"/>
  <c r="I85" i="1"/>
  <c r="I27" i="1" l="1"/>
  <c r="I32" i="1"/>
  <c r="I33" i="1"/>
  <c r="K26" i="1"/>
  <c r="I26" i="1"/>
  <c r="I24" i="1"/>
  <c r="K24" i="1"/>
  <c r="I25" i="1"/>
  <c r="K27" i="1"/>
  <c r="I23" i="1"/>
  <c r="K8" i="1"/>
  <c r="K22" i="1"/>
  <c r="K23" i="1"/>
  <c r="I22" i="1"/>
  <c r="I87" i="1" l="1"/>
  <c r="K97" i="1"/>
  <c r="I91" i="1"/>
  <c r="I92" i="1"/>
  <c r="I93" i="1"/>
  <c r="I94" i="1"/>
  <c r="I95" i="1"/>
  <c r="I96" i="1"/>
  <c r="K5" i="1" l="1"/>
  <c r="I5" i="1"/>
  <c r="I89" i="1" l="1"/>
  <c r="I90" i="1"/>
  <c r="I86" i="1"/>
  <c r="I88" i="1"/>
  <c r="I34" i="1"/>
  <c r="I35" i="1"/>
  <c r="I37" i="1"/>
  <c r="I38" i="1"/>
  <c r="I40" i="1"/>
  <c r="I41" i="1"/>
  <c r="I43" i="1"/>
  <c r="I44" i="1"/>
  <c r="I49" i="1"/>
  <c r="I50" i="1"/>
  <c r="I51" i="1"/>
  <c r="I52" i="1"/>
  <c r="I54" i="1"/>
  <c r="I55" i="1"/>
  <c r="I56" i="1"/>
  <c r="I57" i="1"/>
  <c r="I67" i="1"/>
  <c r="I68" i="1"/>
  <c r="I69" i="1"/>
  <c r="K44" i="1"/>
  <c r="K43" i="1"/>
  <c r="K41" i="1"/>
  <c r="K34" i="1"/>
  <c r="K35" i="1"/>
  <c r="K37" i="1"/>
  <c r="K38" i="1"/>
  <c r="K40" i="1"/>
  <c r="K50" i="1" l="1"/>
  <c r="K55" i="1"/>
  <c r="K56" i="1"/>
  <c r="K57" i="1"/>
  <c r="K67" i="1"/>
  <c r="K69" i="1"/>
  <c r="K70" i="1"/>
  <c r="K85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49" i="1"/>
  <c r="K51" i="1"/>
  <c r="K52" i="1"/>
  <c r="K54" i="1"/>
  <c r="K86" i="1" l="1"/>
  <c r="K68" i="1"/>
  <c r="K99" i="1" l="1"/>
</calcChain>
</file>

<file path=xl/sharedStrings.xml><?xml version="1.0" encoding="utf-8"?>
<sst xmlns="http://schemas.openxmlformats.org/spreadsheetml/2006/main" count="179" uniqueCount="144">
  <si>
    <t xml:space="preserve">CNC-Parts </t>
  </si>
  <si>
    <t>number</t>
  </si>
  <si>
    <t>name</t>
  </si>
  <si>
    <t>crit. Dimensions</t>
  </si>
  <si>
    <t>order date</t>
  </si>
  <si>
    <t>cost</t>
  </si>
  <si>
    <t>3D-Modell</t>
  </si>
  <si>
    <t>processed</t>
  </si>
  <si>
    <t>tested</t>
  </si>
  <si>
    <t>Mach 3 Breakout Board</t>
  </si>
  <si>
    <t>Stepper Motor Driver TB6600</t>
  </si>
  <si>
    <t>tot. Cost</t>
  </si>
  <si>
    <t>36V Power Supply 5A</t>
  </si>
  <si>
    <t>Intel Atom PC</t>
  </si>
  <si>
    <t>5-40V 4.2A</t>
  </si>
  <si>
    <t>36V 5A</t>
  </si>
  <si>
    <t>total</t>
  </si>
  <si>
    <t>SFU1605 350mm  &amp; BK BF12 Festlager</t>
  </si>
  <si>
    <t>Nema 23 Stepper Motor 270 oz-in 3A</t>
  </si>
  <si>
    <t>3A, 1.9Nm</t>
  </si>
  <si>
    <t>Wellenkupplung 10mm/8mm</t>
  </si>
  <si>
    <t>10mm/8mm</t>
  </si>
  <si>
    <t>nbr. Of parts</t>
  </si>
  <si>
    <t>price</t>
  </si>
  <si>
    <t>+</t>
  </si>
  <si>
    <t>o</t>
  </si>
  <si>
    <t>Electronics and controll 03</t>
  </si>
  <si>
    <t>GX12 4 pin</t>
  </si>
  <si>
    <t>Strucktual 01</t>
  </si>
  <si>
    <t>Movement 02</t>
  </si>
  <si>
    <t>-</t>
  </si>
  <si>
    <t>Cable, Connections and Cablemanagement 04</t>
  </si>
  <si>
    <t>Screws and holddowns 05</t>
  </si>
  <si>
    <t>GT2 60 Zahn/10mm Pulley</t>
  </si>
  <si>
    <t>60Zahn/10mm</t>
  </si>
  <si>
    <t>GT2 10mm Riehmen 200mm</t>
  </si>
  <si>
    <t>GT2 20 Zahn/8mm Pulley</t>
  </si>
  <si>
    <t>20Zahn/8mm</t>
  </si>
  <si>
    <t>10mm/200mm</t>
  </si>
  <si>
    <t>pos</t>
  </si>
  <si>
    <t>Subassembly</t>
  </si>
  <si>
    <t>inventory</t>
  </si>
  <si>
    <t>Ballscrewsupportplate</t>
  </si>
  <si>
    <t>HammerNut8 M6</t>
  </si>
  <si>
    <t>Nut8 M6</t>
  </si>
  <si>
    <t>Zylinderschraube M5x12</t>
  </si>
  <si>
    <t>M5x12</t>
  </si>
  <si>
    <t>Zylinderschraube M5x16</t>
  </si>
  <si>
    <t>M5x16</t>
  </si>
  <si>
    <t>Zylinderschraube M6x12</t>
  </si>
  <si>
    <t>M6x12</t>
  </si>
  <si>
    <t>Zylinderschraube M6x35</t>
  </si>
  <si>
    <t>M6x35</t>
  </si>
  <si>
    <t>HGR20 400mm</t>
  </si>
  <si>
    <t>1x HGR20 400mm + 4x HGC20 Wagen</t>
  </si>
  <si>
    <t>HGR20 500mm</t>
  </si>
  <si>
    <t>Granit split 8-12mm</t>
  </si>
  <si>
    <t xml:space="preserve">Basaltsplitt 2-5mm </t>
  </si>
  <si>
    <t>8-12mm 25kg</t>
  </si>
  <si>
    <t>2-5mm 25kg</t>
  </si>
  <si>
    <t>Brechsand 0-2mm</t>
  </si>
  <si>
    <t>0-2 mm 25 kg</t>
  </si>
  <si>
    <t>Epoxidhartz 1kg</t>
  </si>
  <si>
    <t>1kg</t>
  </si>
  <si>
    <t>2x0.14mm2 LiYY Kabel 25m</t>
  </si>
  <si>
    <t>2x0.14mm2 25m</t>
  </si>
  <si>
    <t>4x0.34mm2 LiYY Kabel 25m</t>
  </si>
  <si>
    <t>4x0.34mm2 25m</t>
  </si>
  <si>
    <t>0.25mm2 Lize 10m colors</t>
  </si>
  <si>
    <t>Stepper-Holder Y</t>
  </si>
  <si>
    <t>Stepper-Holder X</t>
  </si>
  <si>
    <t>Stepper-Holder Z</t>
  </si>
  <si>
    <t>80x80x5</t>
  </si>
  <si>
    <t>80x5x360 10€/m</t>
  </si>
  <si>
    <t>Railsupportplate Z</t>
  </si>
  <si>
    <t>50x10x400</t>
  </si>
  <si>
    <t>50x10x500 12€/m</t>
  </si>
  <si>
    <t>Y-Axis-top</t>
  </si>
  <si>
    <t>300x200x10</t>
  </si>
  <si>
    <t>Y-X-Connetor</t>
  </si>
  <si>
    <t>X-Top-Plate</t>
  </si>
  <si>
    <t>240x210x10</t>
  </si>
  <si>
    <t>Z-Top-Plate</t>
  </si>
  <si>
    <t>Z-Connector</t>
  </si>
  <si>
    <t>Spindel-Sides</t>
  </si>
  <si>
    <t>150x100x20</t>
  </si>
  <si>
    <t>Spindel-front</t>
  </si>
  <si>
    <t>150x100x10</t>
  </si>
  <si>
    <t>Spindel</t>
  </si>
  <si>
    <t>HGH20_Rail</t>
  </si>
  <si>
    <t>HGH20_Rail_400</t>
  </si>
  <si>
    <t>SFU1650_Y_2</t>
  </si>
  <si>
    <t>T-Slot-Plate</t>
  </si>
  <si>
    <t>400x300x25</t>
  </si>
  <si>
    <t>80x50x5</t>
  </si>
  <si>
    <t>120x80x5</t>
  </si>
  <si>
    <t>GX12 2 pin</t>
  </si>
  <si>
    <t>0.25mm2 10m</t>
  </si>
  <si>
    <t>Inductive end stops</t>
  </si>
  <si>
    <t>Tool-probe</t>
  </si>
  <si>
    <t>Not-Aus</t>
  </si>
  <si>
    <t>Maschinenschalter</t>
  </si>
  <si>
    <t>Kippschalter 5x</t>
  </si>
  <si>
    <t>Druckschalter 10x</t>
  </si>
  <si>
    <t>1605x350 5mm Pitch</t>
  </si>
  <si>
    <t>Stepper Driver DM556</t>
  </si>
  <si>
    <t>20-50V 4.2A</t>
  </si>
  <si>
    <t>SFU1605 500mm  &amp; BK BF12 Festlager</t>
  </si>
  <si>
    <t>1605x500 5mm Pitch</t>
  </si>
  <si>
    <t>1x HGR20 500mm + 4x HGC20 Wagen</t>
  </si>
  <si>
    <t>1x HGR20 600mm + 4x HGC20 Wagen</t>
  </si>
  <si>
    <t>HGR20 600mm</t>
  </si>
  <si>
    <t>100x200x10</t>
  </si>
  <si>
    <t>300x150x10</t>
  </si>
  <si>
    <t>Railsupportplate Y</t>
  </si>
  <si>
    <t>Railsupportplate X</t>
  </si>
  <si>
    <t>HGH20_Rail_600</t>
  </si>
  <si>
    <t>50x10x600</t>
  </si>
  <si>
    <t>GT2 40 Zahn/10mm Pulley</t>
  </si>
  <si>
    <t>40Zahn/10mm</t>
  </si>
  <si>
    <t>FI Typ B für FI</t>
  </si>
  <si>
    <t xml:space="preserve">Z-UpperConnector </t>
  </si>
  <si>
    <t>150x40x15</t>
  </si>
  <si>
    <t>Y-Standoff</t>
  </si>
  <si>
    <t>100x40x15</t>
  </si>
  <si>
    <t>Epoxidhartz 10kg</t>
  </si>
  <si>
    <t>10kg</t>
  </si>
  <si>
    <t>Casting zubehöhr (Eimer/behälter/Schalung</t>
  </si>
  <si>
    <t>Spindel 80mm, 1.5kW</t>
  </si>
  <si>
    <t>80x188</t>
  </si>
  <si>
    <t xml:space="preserve">Toshiba Frequenzumrichter VSF9S-2015PL-WP </t>
  </si>
  <si>
    <t>Plugable Terminal</t>
  </si>
  <si>
    <t>Kaltgeräte Terminal</t>
  </si>
  <si>
    <t>Power destibution board</t>
  </si>
  <si>
    <t>Füße</t>
  </si>
  <si>
    <t>M8x50</t>
  </si>
  <si>
    <t>Hechsen Contactor</t>
  </si>
  <si>
    <t>Sicherung</t>
  </si>
  <si>
    <t>DIN Rail Enden</t>
  </si>
  <si>
    <t>Stromstoßschalter</t>
  </si>
  <si>
    <t>Schaltschrank</t>
  </si>
  <si>
    <t>Holzgehäuse</t>
  </si>
  <si>
    <t>Aluminum Extrusion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</si>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</sst>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#,##0.00\ &quot;€&quot;"/>
    <numFmt numFmtId="165" formatCode="000"/>
    <numFmt numFmtId="166" formatCode="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 applyAlignment="1">
      <alignment horizontal="right"/>
    </xf>
    <xf numFmtId="0" fontId="0" fillId="0" borderId="1" xfId="0" applyBorder="1"/>
    <xf numFmtId="164" fontId="0" fillId="0" borderId="1" xfId="1" applyNumberFormat="1" applyFont="1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164" fontId="0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left"/>
    </xf>
  </cellXfs>
  <cellStyles count="2">
    <cellStyle name="Standard" xfId="0" builtinId="0"/>
    <cellStyle name="Währung" xfId="1" builtinId="4"/>
  </cellStyles>
  <dxfs count="6">
    <dxf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"/>
  <sheetViews>
    <sheetView tabSelected="1" workbookViewId="0">
      <pane ySplit="2" topLeftCell="A3" activePane="bottomLeft" state="frozen"/>
      <selection pane="bottomLeft" activeCell="N29" sqref="N29"/>
    </sheetView>
  </sheetViews>
  <sheetFormatPr baseColWidth="10" defaultRowHeight="14.6" x14ac:dyDescent="0.4"/>
  <cols>
    <col min="2" max="2" width="3.69140625" customWidth="1"/>
    <col min="3" max="3" width="42.69140625" customWidth="1"/>
    <col min="4" max="4" width="19.69140625" customWidth="1"/>
    <col min="5" max="5" width="21.15234375" customWidth="1"/>
    <col min="6" max="6" width="13.69140625" customWidth="1"/>
    <col min="7" max="7" width="10" customWidth="1"/>
    <col min="8" max="8" width="9.53515625" customWidth="1"/>
    <col min="9" max="9" width="8.69140625" style="8" customWidth="1"/>
    <col min="10" max="11" width="11.3828125" style="1"/>
    <col min="12" max="12" width="11.3828125" style="5"/>
  </cols>
  <sheetData>
    <row r="1" spans="1:14" x14ac:dyDescent="0.4">
      <c r="A1" t="s">
        <v>0</v>
      </c>
    </row>
    <row r="2" spans="1:14" x14ac:dyDescent="0.4">
      <c r="A2" t="s">
        <v>1</v>
      </c>
      <c r="C2" t="s">
        <v>2</v>
      </c>
      <c r="D2" t="s">
        <v>40</v>
      </c>
      <c r="E2" t="s">
        <v>3</v>
      </c>
      <c r="F2" t="s">
        <v>4</v>
      </c>
      <c r="G2" t="s">
        <v>41</v>
      </c>
      <c r="H2" t="s">
        <v>143</v>
      </c>
      <c r="I2" s="9" t="s">
        <v>39</v>
      </c>
      <c r="J2" s="1" t="s">
        <v>5</v>
      </c>
      <c r="K2" s="1" t="s">
        <v>11</v>
      </c>
      <c r="L2" s="7" t="s">
        <v>6</v>
      </c>
      <c r="M2" t="s">
        <v>7</v>
      </c>
      <c r="N2" t="s">
        <v>8</v>
      </c>
    </row>
    <row r="3" spans="1:14" x14ac:dyDescent="0.4">
      <c r="I3" s="9"/>
      <c r="L3" s="7"/>
    </row>
    <row r="4" spans="1:14" x14ac:dyDescent="0.4">
      <c r="A4" t="s">
        <v>28</v>
      </c>
    </row>
    <row r="5" spans="1:14" x14ac:dyDescent="0.4">
      <c r="A5" s="16">
        <v>1</v>
      </c>
      <c r="B5" s="17">
        <v>1</v>
      </c>
      <c r="C5" t="s">
        <v>114</v>
      </c>
      <c r="D5" t="s">
        <v>89</v>
      </c>
      <c r="E5" t="s">
        <v>76</v>
      </c>
      <c r="F5" s="4">
        <v>44230</v>
      </c>
      <c r="G5">
        <v>2</v>
      </c>
      <c r="H5">
        <v>2</v>
      </c>
      <c r="I5" s="8">
        <f t="shared" ref="I5:I96" si="0">IF(H5="","",G5-H5)</f>
        <v>0</v>
      </c>
      <c r="J5" s="1">
        <v>6.1349999999999998</v>
      </c>
      <c r="K5" s="1">
        <f t="shared" ref="K5:K43" si="1">IF(J5="","",J5*G5)</f>
        <v>12.27</v>
      </c>
      <c r="L5" s="5" t="s">
        <v>24</v>
      </c>
    </row>
    <row r="6" spans="1:14" x14ac:dyDescent="0.4">
      <c r="A6" s="16">
        <v>2</v>
      </c>
      <c r="B6" s="17">
        <v>1</v>
      </c>
      <c r="C6" t="s">
        <v>115</v>
      </c>
      <c r="D6" t="s">
        <v>116</v>
      </c>
      <c r="E6" t="s">
        <v>117</v>
      </c>
      <c r="F6" s="4">
        <v>44318</v>
      </c>
      <c r="G6">
        <v>2</v>
      </c>
      <c r="H6">
        <v>2</v>
      </c>
      <c r="I6" s="8">
        <f t="shared" si="0"/>
        <v>0</v>
      </c>
      <c r="J6" s="1">
        <v>10.24</v>
      </c>
      <c r="K6" s="1">
        <f t="shared" si="1"/>
        <v>20.48</v>
      </c>
      <c r="L6" s="5" t="s">
        <v>30</v>
      </c>
    </row>
    <row r="7" spans="1:14" x14ac:dyDescent="0.4">
      <c r="A7" s="16">
        <v>3</v>
      </c>
      <c r="B7" s="17">
        <v>1</v>
      </c>
      <c r="C7" t="s">
        <v>74</v>
      </c>
      <c r="D7" t="s">
        <v>90</v>
      </c>
      <c r="E7" t="s">
        <v>75</v>
      </c>
      <c r="F7" s="4">
        <v>44230</v>
      </c>
      <c r="G7">
        <v>2</v>
      </c>
      <c r="H7">
        <v>2</v>
      </c>
      <c r="I7" s="8">
        <f t="shared" si="0"/>
        <v>0</v>
      </c>
      <c r="J7" s="1">
        <v>4.8</v>
      </c>
      <c r="K7" s="1">
        <f t="shared" si="1"/>
        <v>9.6</v>
      </c>
      <c r="L7" s="5" t="s">
        <v>24</v>
      </c>
    </row>
    <row r="8" spans="1:14" x14ac:dyDescent="0.4">
      <c r="A8" s="16">
        <v>4</v>
      </c>
      <c r="B8" s="17">
        <v>1</v>
      </c>
      <c r="C8" t="s">
        <v>42</v>
      </c>
      <c r="D8" t="s">
        <v>91</v>
      </c>
      <c r="E8" t="s">
        <v>73</v>
      </c>
      <c r="F8" s="4">
        <v>44230</v>
      </c>
      <c r="G8">
        <v>3</v>
      </c>
      <c r="H8">
        <v>3</v>
      </c>
      <c r="I8" s="8">
        <f t="shared" si="0"/>
        <v>0</v>
      </c>
      <c r="J8" s="1">
        <v>3.8</v>
      </c>
      <c r="K8" s="1">
        <f t="shared" si="1"/>
        <v>11.399999999999999</v>
      </c>
      <c r="L8" s="5" t="s">
        <v>24</v>
      </c>
    </row>
    <row r="9" spans="1:14" x14ac:dyDescent="0.4">
      <c r="A9" s="16">
        <v>5</v>
      </c>
      <c r="B9" s="17">
        <v>1</v>
      </c>
      <c r="C9" t="s">
        <v>69</v>
      </c>
      <c r="E9" t="s">
        <v>72</v>
      </c>
      <c r="F9" s="4">
        <v>44230</v>
      </c>
      <c r="G9">
        <v>1</v>
      </c>
      <c r="H9">
        <v>1</v>
      </c>
      <c r="I9" s="8">
        <f t="shared" si="0"/>
        <v>0</v>
      </c>
      <c r="J9" s="1">
        <v>0.5</v>
      </c>
      <c r="K9" s="1">
        <f t="shared" si="1"/>
        <v>0.5</v>
      </c>
      <c r="L9" s="5" t="s">
        <v>24</v>
      </c>
    </row>
    <row r="10" spans="1:14" x14ac:dyDescent="0.4">
      <c r="A10" s="16">
        <v>6</v>
      </c>
      <c r="B10" s="17">
        <v>1</v>
      </c>
      <c r="C10" t="s">
        <v>70</v>
      </c>
      <c r="E10" t="s">
        <v>94</v>
      </c>
      <c r="F10" s="4">
        <v>44230</v>
      </c>
      <c r="G10">
        <v>1</v>
      </c>
      <c r="H10">
        <v>1</v>
      </c>
      <c r="I10" s="8">
        <f t="shared" si="0"/>
        <v>0</v>
      </c>
      <c r="J10" s="1">
        <v>0.9</v>
      </c>
      <c r="K10" s="1">
        <f t="shared" si="1"/>
        <v>0.9</v>
      </c>
      <c r="L10" s="5" t="s">
        <v>24</v>
      </c>
    </row>
    <row r="11" spans="1:14" x14ac:dyDescent="0.4">
      <c r="A11" s="16">
        <v>7</v>
      </c>
      <c r="B11" s="17">
        <v>1</v>
      </c>
      <c r="C11" t="s">
        <v>71</v>
      </c>
      <c r="E11" t="s">
        <v>95</v>
      </c>
      <c r="F11" s="4">
        <v>44230</v>
      </c>
      <c r="G11">
        <v>1</v>
      </c>
      <c r="H11">
        <v>1</v>
      </c>
      <c r="I11" s="8">
        <f t="shared" si="0"/>
        <v>0</v>
      </c>
      <c r="J11" s="1">
        <v>1.2</v>
      </c>
      <c r="K11" s="1">
        <f t="shared" si="1"/>
        <v>1.2</v>
      </c>
      <c r="L11" s="5" t="s">
        <v>24</v>
      </c>
    </row>
    <row r="12" spans="1:14" x14ac:dyDescent="0.4">
      <c r="A12" s="16">
        <v>8</v>
      </c>
      <c r="B12" s="17">
        <v>1</v>
      </c>
      <c r="C12" t="s">
        <v>77</v>
      </c>
      <c r="E12" t="s">
        <v>78</v>
      </c>
      <c r="F12" s="4">
        <v>44291</v>
      </c>
      <c r="G12">
        <v>1</v>
      </c>
      <c r="H12">
        <v>1</v>
      </c>
      <c r="I12" s="8">
        <f t="shared" si="0"/>
        <v>0</v>
      </c>
      <c r="J12" s="1">
        <v>22.8</v>
      </c>
      <c r="K12" s="1">
        <f t="shared" si="1"/>
        <v>22.8</v>
      </c>
      <c r="L12" s="5" t="s">
        <v>24</v>
      </c>
    </row>
    <row r="13" spans="1:14" x14ac:dyDescent="0.4">
      <c r="A13" s="16">
        <v>9</v>
      </c>
      <c r="B13" s="17">
        <v>1</v>
      </c>
      <c r="C13" t="s">
        <v>79</v>
      </c>
      <c r="E13" t="s">
        <v>112</v>
      </c>
      <c r="F13" s="4">
        <v>44291</v>
      </c>
      <c r="G13">
        <v>2</v>
      </c>
      <c r="H13">
        <v>2</v>
      </c>
      <c r="I13" s="8">
        <f t="shared" si="0"/>
        <v>0</v>
      </c>
      <c r="J13" s="1">
        <v>10.46</v>
      </c>
      <c r="K13" s="1">
        <f t="shared" si="1"/>
        <v>20.92</v>
      </c>
      <c r="L13" s="5" t="s">
        <v>24</v>
      </c>
    </row>
    <row r="14" spans="1:14" x14ac:dyDescent="0.4">
      <c r="A14" s="16">
        <v>10</v>
      </c>
      <c r="B14" s="17">
        <v>1</v>
      </c>
      <c r="C14" t="s">
        <v>123</v>
      </c>
      <c r="E14" t="s">
        <v>124</v>
      </c>
      <c r="F14" s="4">
        <v>44297</v>
      </c>
      <c r="G14">
        <v>2</v>
      </c>
      <c r="H14">
        <v>2</v>
      </c>
      <c r="I14" s="8">
        <f t="shared" si="0"/>
        <v>0</v>
      </c>
      <c r="J14" s="1">
        <v>5</v>
      </c>
      <c r="K14" s="1">
        <f t="shared" si="1"/>
        <v>10</v>
      </c>
      <c r="L14" s="5" t="s">
        <v>24</v>
      </c>
    </row>
    <row r="15" spans="1:14" x14ac:dyDescent="0.4">
      <c r="A15" s="16">
        <v>11</v>
      </c>
      <c r="B15" s="17">
        <v>1</v>
      </c>
      <c r="C15" t="s">
        <v>80</v>
      </c>
      <c r="E15" t="s">
        <v>81</v>
      </c>
      <c r="F15" s="4">
        <v>43940</v>
      </c>
      <c r="G15">
        <v>1</v>
      </c>
      <c r="H15">
        <v>1</v>
      </c>
      <c r="I15" s="8">
        <f t="shared" si="0"/>
        <v>0</v>
      </c>
      <c r="J15" s="1">
        <v>7.5</v>
      </c>
      <c r="K15" s="1">
        <f t="shared" si="1"/>
        <v>7.5</v>
      </c>
      <c r="L15" s="5" t="s">
        <v>24</v>
      </c>
    </row>
    <row r="16" spans="1:14" x14ac:dyDescent="0.4">
      <c r="A16" s="16">
        <v>12</v>
      </c>
      <c r="B16" s="17">
        <v>1</v>
      </c>
      <c r="C16" t="s">
        <v>83</v>
      </c>
      <c r="E16" t="s">
        <v>113</v>
      </c>
      <c r="F16" s="4">
        <v>44291</v>
      </c>
      <c r="G16">
        <v>2</v>
      </c>
      <c r="H16">
        <v>2</v>
      </c>
      <c r="I16" s="8">
        <f t="shared" si="0"/>
        <v>0</v>
      </c>
      <c r="J16" s="1">
        <v>18.14</v>
      </c>
      <c r="K16" s="1">
        <f t="shared" si="1"/>
        <v>36.28</v>
      </c>
      <c r="L16" s="5" t="s">
        <v>24</v>
      </c>
    </row>
    <row r="17" spans="1:20" x14ac:dyDescent="0.4">
      <c r="A17" s="16">
        <v>13</v>
      </c>
      <c r="B17" s="17">
        <v>1</v>
      </c>
      <c r="C17" t="s">
        <v>82</v>
      </c>
      <c r="E17" t="s">
        <v>81</v>
      </c>
      <c r="F17" s="4">
        <v>43940</v>
      </c>
      <c r="G17">
        <v>1</v>
      </c>
      <c r="H17">
        <v>1</v>
      </c>
      <c r="I17" s="8">
        <f t="shared" si="0"/>
        <v>0</v>
      </c>
      <c r="J17" s="1">
        <v>7.5</v>
      </c>
      <c r="K17" s="1">
        <f t="shared" si="1"/>
        <v>7.5</v>
      </c>
      <c r="L17" s="5" t="s">
        <v>24</v>
      </c>
    </row>
    <row r="18" spans="1:20" x14ac:dyDescent="0.4">
      <c r="A18" s="16">
        <v>14</v>
      </c>
      <c r="B18" s="17">
        <v>1</v>
      </c>
      <c r="C18" t="s">
        <v>121</v>
      </c>
      <c r="E18" t="s">
        <v>122</v>
      </c>
      <c r="F18" s="4">
        <v>44297</v>
      </c>
      <c r="G18">
        <v>2</v>
      </c>
      <c r="H18">
        <v>2</v>
      </c>
      <c r="I18" s="8">
        <f t="shared" si="0"/>
        <v>0</v>
      </c>
      <c r="J18" s="1">
        <v>5</v>
      </c>
      <c r="K18" s="1">
        <f t="shared" si="1"/>
        <v>10</v>
      </c>
      <c r="L18" s="5" t="s">
        <v>30</v>
      </c>
    </row>
    <row r="19" spans="1:20" x14ac:dyDescent="0.4">
      <c r="A19" s="16">
        <v>15</v>
      </c>
      <c r="B19" s="17">
        <v>1</v>
      </c>
      <c r="C19" t="s">
        <v>84</v>
      </c>
      <c r="D19" t="s">
        <v>88</v>
      </c>
      <c r="E19" t="s">
        <v>85</v>
      </c>
      <c r="F19" s="4"/>
      <c r="I19" s="8" t="str">
        <f t="shared" si="0"/>
        <v/>
      </c>
      <c r="K19" s="1" t="str">
        <f t="shared" si="1"/>
        <v/>
      </c>
      <c r="L19" s="5" t="s">
        <v>24</v>
      </c>
    </row>
    <row r="20" spans="1:20" x14ac:dyDescent="0.4">
      <c r="A20" s="16">
        <v>16</v>
      </c>
      <c r="B20" s="17">
        <v>1</v>
      </c>
      <c r="C20" t="s">
        <v>86</v>
      </c>
      <c r="D20" t="s">
        <v>88</v>
      </c>
      <c r="E20" t="s">
        <v>87</v>
      </c>
      <c r="F20" s="4"/>
      <c r="I20" s="8" t="str">
        <f t="shared" si="0"/>
        <v/>
      </c>
      <c r="K20" s="1" t="str">
        <f t="shared" si="1"/>
        <v/>
      </c>
      <c r="L20" s="5" t="s">
        <v>24</v>
      </c>
    </row>
    <row r="21" spans="1:20" x14ac:dyDescent="0.4">
      <c r="A21" s="16">
        <v>17</v>
      </c>
      <c r="B21" s="17">
        <v>1</v>
      </c>
      <c r="C21" t="s">
        <v>92</v>
      </c>
      <c r="E21" t="s">
        <v>93</v>
      </c>
      <c r="F21" s="4"/>
      <c r="H21">
        <v>1</v>
      </c>
      <c r="I21" s="8">
        <v>0</v>
      </c>
      <c r="J21" s="1">
        <v>90</v>
      </c>
      <c r="K21" s="1">
        <f>J21*H21</f>
        <v>90</v>
      </c>
      <c r="L21" s="5" t="s">
        <v>24</v>
      </c>
    </row>
    <row r="22" spans="1:20" x14ac:dyDescent="0.4">
      <c r="A22" s="16">
        <v>18</v>
      </c>
      <c r="B22" s="17">
        <v>1</v>
      </c>
      <c r="C22" t="s">
        <v>56</v>
      </c>
      <c r="E22" t="s">
        <v>58</v>
      </c>
      <c r="F22" s="4">
        <v>44255</v>
      </c>
      <c r="G22">
        <v>1</v>
      </c>
      <c r="H22">
        <v>1</v>
      </c>
      <c r="I22" s="8">
        <f t="shared" ref="I22:I23" si="2">IF(H22="","",G22-H22)</f>
        <v>0</v>
      </c>
      <c r="J22" s="1">
        <v>7.99</v>
      </c>
      <c r="K22" s="1">
        <f t="shared" si="1"/>
        <v>7.99</v>
      </c>
    </row>
    <row r="23" spans="1:20" x14ac:dyDescent="0.4">
      <c r="A23" s="16">
        <v>19</v>
      </c>
      <c r="B23" s="17">
        <v>1</v>
      </c>
      <c r="C23" t="s">
        <v>57</v>
      </c>
      <c r="E23" t="s">
        <v>59</v>
      </c>
      <c r="F23" s="4">
        <v>44255</v>
      </c>
      <c r="G23">
        <v>1</v>
      </c>
      <c r="H23">
        <v>1</v>
      </c>
      <c r="I23" s="8">
        <f t="shared" si="2"/>
        <v>0</v>
      </c>
      <c r="J23" s="1">
        <v>5.35</v>
      </c>
      <c r="K23" s="1">
        <f t="shared" si="1"/>
        <v>5.35</v>
      </c>
    </row>
    <row r="24" spans="1:20" x14ac:dyDescent="0.4">
      <c r="A24" s="16">
        <v>20</v>
      </c>
      <c r="B24" s="17">
        <v>1</v>
      </c>
      <c r="C24" t="s">
        <v>60</v>
      </c>
      <c r="E24" t="s">
        <v>61</v>
      </c>
      <c r="F24" s="4">
        <v>44255</v>
      </c>
      <c r="G24">
        <v>1</v>
      </c>
      <c r="H24">
        <v>1</v>
      </c>
      <c r="I24" s="8">
        <f t="shared" ref="I24:I25" si="3">IF(H24="","",G24-H24)</f>
        <v>0</v>
      </c>
      <c r="J24" s="1">
        <v>4.95</v>
      </c>
      <c r="K24" s="1">
        <f t="shared" ref="K24:K27" si="4">IF(J24="","",J24*G24)</f>
        <v>4.95</v>
      </c>
    </row>
    <row r="25" spans="1:20" x14ac:dyDescent="0.4">
      <c r="A25" s="16">
        <v>21</v>
      </c>
      <c r="B25" s="17">
        <v>1</v>
      </c>
      <c r="C25" t="s">
        <v>127</v>
      </c>
      <c r="F25" s="4">
        <v>44255</v>
      </c>
      <c r="I25" s="8" t="str">
        <f t="shared" si="3"/>
        <v/>
      </c>
      <c r="K25" s="1">
        <f>8.43+18.24+21+30</f>
        <v>77.67</v>
      </c>
    </row>
    <row r="26" spans="1:20" x14ac:dyDescent="0.4">
      <c r="A26" s="16">
        <v>21</v>
      </c>
      <c r="B26" s="17">
        <v>1</v>
      </c>
      <c r="C26" t="s">
        <v>62</v>
      </c>
      <c r="E26" t="s">
        <v>63</v>
      </c>
      <c r="F26" s="4">
        <v>44255</v>
      </c>
      <c r="G26">
        <v>1</v>
      </c>
      <c r="H26">
        <v>1</v>
      </c>
      <c r="I26" s="8">
        <f t="shared" ref="I26:I33" si="5">IF(H26="","",G26-H26)</f>
        <v>0</v>
      </c>
      <c r="J26" s="1">
        <v>19.989999999999998</v>
      </c>
      <c r="K26" s="1">
        <f t="shared" si="4"/>
        <v>19.989999999999998</v>
      </c>
    </row>
    <row r="27" spans="1:20" x14ac:dyDescent="0.4">
      <c r="A27" s="16">
        <v>22</v>
      </c>
      <c r="B27" s="17">
        <v>1</v>
      </c>
      <c r="C27" t="s">
        <v>125</v>
      </c>
      <c r="E27" t="s">
        <v>126</v>
      </c>
      <c r="F27" s="4">
        <v>44325</v>
      </c>
      <c r="G27">
        <v>1</v>
      </c>
      <c r="H27">
        <v>1</v>
      </c>
      <c r="I27" s="8">
        <f t="shared" si="5"/>
        <v>0</v>
      </c>
      <c r="J27" s="1">
        <v>92.99</v>
      </c>
      <c r="K27" s="1">
        <f t="shared" si="4"/>
        <v>92.99</v>
      </c>
    </row>
    <row r="28" spans="1:20" x14ac:dyDescent="0.4">
      <c r="A28" s="16"/>
    </row>
    <row r="29" spans="1:20" x14ac:dyDescent="0.4">
      <c r="A29" s="16">
        <v>23</v>
      </c>
      <c r="B29" s="17">
        <v>1</v>
      </c>
      <c r="C29" t="s">
        <v>134</v>
      </c>
      <c r="E29" t="s">
        <v>135</v>
      </c>
      <c r="F29" s="4">
        <v>44308</v>
      </c>
      <c r="G29">
        <v>8</v>
      </c>
      <c r="H29">
        <v>6</v>
      </c>
      <c r="I29" s="8">
        <f>IF(H29="","",G29-H29)</f>
        <v>2</v>
      </c>
      <c r="K29" s="1">
        <v>17</v>
      </c>
    </row>
    <row r="30" spans="1:20" x14ac:dyDescent="0.4">
      <c r="A30" s="16">
        <v>24</v>
      </c>
      <c r="B30" s="17">
        <v>1</v>
      </c>
      <c r="C30" t="s">
        <v>141</v>
      </c>
      <c r="F30" s="4">
        <v>44515</v>
      </c>
      <c r="G30">
        <v>1</v>
      </c>
      <c r="H30">
        <v>1</v>
      </c>
      <c r="I30" s="8">
        <f>IF(H30="","",G30-H30)</f>
        <v>0</v>
      </c>
      <c r="J30" s="1">
        <f>85.5+15</f>
        <v>100.5</v>
      </c>
      <c r="K30" s="1">
        <f>85.5+15</f>
        <v>100.5</v>
      </c>
    </row>
    <row r="31" spans="1:20" x14ac:dyDescent="0.4">
      <c r="A31" s="16">
        <v>25</v>
      </c>
      <c r="B31" s="17">
        <v>1</v>
      </c>
      <c r="C31" t="s">
        <v>142</v>
      </c>
      <c r="F31" s="4">
        <v>44963</v>
      </c>
      <c r="G31">
        <v>1</v>
      </c>
      <c r="H31">
        <v>1</v>
      </c>
      <c r="I31" s="8">
        <f>IF(H31="","",G31-H31)</f>
        <v>0</v>
      </c>
      <c r="J31" s="1">
        <f>153.01+52.84</f>
        <v>205.85</v>
      </c>
      <c r="K31" s="1">
        <f>J31*G31</f>
        <v>205.85</v>
      </c>
    </row>
    <row r="32" spans="1:20" x14ac:dyDescent="0.4">
      <c r="A32" s="2"/>
      <c r="B32" s="2"/>
      <c r="C32" s="2"/>
      <c r="D32" s="2"/>
      <c r="E32" s="2"/>
      <c r="F32" s="11"/>
      <c r="G32" s="2"/>
      <c r="H32" s="2"/>
      <c r="I32" s="10" t="str">
        <f t="shared" si="5"/>
        <v/>
      </c>
      <c r="J32" s="3"/>
      <c r="K32" s="3"/>
      <c r="L32" s="6"/>
      <c r="M32" s="2"/>
      <c r="N32" s="2"/>
      <c r="O32" s="2"/>
      <c r="P32" s="2"/>
      <c r="Q32" s="2"/>
      <c r="R32" s="2"/>
      <c r="S32" s="2"/>
      <c r="T32" s="2"/>
    </row>
    <row r="33" spans="1:20" x14ac:dyDescent="0.4">
      <c r="A33" s="12"/>
      <c r="B33" s="12"/>
      <c r="C33" s="12"/>
      <c r="D33" s="12"/>
      <c r="E33" s="12"/>
      <c r="F33" s="13"/>
      <c r="G33" s="12"/>
      <c r="H33" s="12"/>
      <c r="I33" s="8" t="str">
        <f t="shared" si="5"/>
        <v/>
      </c>
      <c r="J33" s="14" t="s">
        <v>16</v>
      </c>
      <c r="K33" s="14">
        <f>SUM(K5:K31)</f>
        <v>793.6400000000001</v>
      </c>
      <c r="L33" s="15"/>
      <c r="M33" s="12"/>
      <c r="N33" s="12"/>
      <c r="O33" s="12"/>
      <c r="P33" s="12"/>
      <c r="Q33" s="12"/>
      <c r="R33" s="12"/>
      <c r="S33" s="12"/>
      <c r="T33" s="12"/>
    </row>
    <row r="34" spans="1:20" x14ac:dyDescent="0.4">
      <c r="A34" t="s">
        <v>29</v>
      </c>
      <c r="I34" s="8" t="str">
        <f t="shared" si="0"/>
        <v/>
      </c>
      <c r="K34" s="1" t="str">
        <f t="shared" si="1"/>
        <v/>
      </c>
    </row>
    <row r="35" spans="1:20" x14ac:dyDescent="0.4">
      <c r="A35" s="16">
        <v>1</v>
      </c>
      <c r="B35" s="17">
        <v>2</v>
      </c>
      <c r="C35" t="s">
        <v>17</v>
      </c>
      <c r="E35" t="s">
        <v>104</v>
      </c>
      <c r="F35" s="4">
        <v>43786</v>
      </c>
      <c r="G35">
        <v>2</v>
      </c>
      <c r="H35">
        <v>2</v>
      </c>
      <c r="I35" s="8">
        <f t="shared" si="0"/>
        <v>0</v>
      </c>
      <c r="J35" s="1">
        <v>36.75</v>
      </c>
      <c r="K35" s="1">
        <f t="shared" si="1"/>
        <v>73.5</v>
      </c>
      <c r="L35" s="5" t="s">
        <v>24</v>
      </c>
    </row>
    <row r="36" spans="1:20" x14ac:dyDescent="0.4">
      <c r="A36" s="16">
        <v>2</v>
      </c>
      <c r="B36" s="17">
        <v>2</v>
      </c>
      <c r="C36" t="s">
        <v>107</v>
      </c>
      <c r="E36" t="s">
        <v>108</v>
      </c>
      <c r="F36" s="4">
        <v>44281</v>
      </c>
      <c r="G36">
        <v>1</v>
      </c>
      <c r="H36">
        <v>1</v>
      </c>
      <c r="I36" s="8">
        <f t="shared" ref="I36" si="6">IF(H36="","",G36-H36)</f>
        <v>0</v>
      </c>
      <c r="J36" s="1">
        <v>32</v>
      </c>
      <c r="K36" s="1">
        <f t="shared" ref="K36" si="7">IF(J36="","",J36*G36)</f>
        <v>32</v>
      </c>
      <c r="L36" s="5" t="s">
        <v>24</v>
      </c>
    </row>
    <row r="37" spans="1:20" x14ac:dyDescent="0.4">
      <c r="A37" s="16">
        <v>3</v>
      </c>
      <c r="B37" s="17">
        <v>2</v>
      </c>
      <c r="C37" t="s">
        <v>109</v>
      </c>
      <c r="E37" t="s">
        <v>55</v>
      </c>
      <c r="F37" s="4">
        <v>44281</v>
      </c>
      <c r="G37">
        <v>1</v>
      </c>
      <c r="H37">
        <v>1</v>
      </c>
      <c r="I37" s="8">
        <f t="shared" si="0"/>
        <v>0</v>
      </c>
      <c r="J37" s="1">
        <v>50</v>
      </c>
      <c r="K37" s="1">
        <f t="shared" si="1"/>
        <v>50</v>
      </c>
      <c r="L37" s="5" t="s">
        <v>24</v>
      </c>
    </row>
    <row r="38" spans="1:20" x14ac:dyDescent="0.4">
      <c r="A38" s="16">
        <v>4</v>
      </c>
      <c r="B38" s="17">
        <v>2</v>
      </c>
      <c r="C38" t="s">
        <v>54</v>
      </c>
      <c r="E38" t="s">
        <v>53</v>
      </c>
      <c r="F38" s="4">
        <v>44256</v>
      </c>
      <c r="G38">
        <v>1</v>
      </c>
      <c r="H38">
        <v>1</v>
      </c>
      <c r="I38" s="8">
        <f t="shared" si="0"/>
        <v>0</v>
      </c>
      <c r="J38" s="1">
        <v>39.99</v>
      </c>
      <c r="K38" s="1">
        <f t="shared" si="1"/>
        <v>39.99</v>
      </c>
      <c r="L38" s="5" t="s">
        <v>24</v>
      </c>
    </row>
    <row r="39" spans="1:20" x14ac:dyDescent="0.4">
      <c r="A39" s="16">
        <v>5</v>
      </c>
      <c r="B39" s="17">
        <v>2</v>
      </c>
      <c r="C39" t="s">
        <v>110</v>
      </c>
      <c r="E39" t="s">
        <v>111</v>
      </c>
      <c r="F39" s="4"/>
      <c r="H39">
        <v>1</v>
      </c>
      <c r="I39" s="8">
        <f t="shared" ref="I39" si="8">IF(H39="","",G39-H39)</f>
        <v>-1</v>
      </c>
      <c r="K39" s="1" t="str">
        <f t="shared" ref="K39" si="9">IF(J39="","",J39*G39)</f>
        <v/>
      </c>
      <c r="L39" s="5" t="s">
        <v>30</v>
      </c>
    </row>
    <row r="40" spans="1:20" x14ac:dyDescent="0.4">
      <c r="A40" s="16">
        <v>6</v>
      </c>
      <c r="B40" s="17">
        <v>2</v>
      </c>
      <c r="C40" t="s">
        <v>20</v>
      </c>
      <c r="E40" t="s">
        <v>21</v>
      </c>
      <c r="F40" s="4">
        <v>43787</v>
      </c>
      <c r="G40">
        <v>3</v>
      </c>
      <c r="H40">
        <v>0</v>
      </c>
      <c r="I40" s="8">
        <f t="shared" si="0"/>
        <v>3</v>
      </c>
      <c r="J40" s="1">
        <v>4.9000000000000004</v>
      </c>
      <c r="K40" s="1">
        <f t="shared" si="1"/>
        <v>14.700000000000001</v>
      </c>
      <c r="L40" s="5" t="s">
        <v>24</v>
      </c>
    </row>
    <row r="41" spans="1:20" x14ac:dyDescent="0.4">
      <c r="A41" s="16">
        <v>7</v>
      </c>
      <c r="B41" s="17">
        <v>2</v>
      </c>
      <c r="C41" t="s">
        <v>33</v>
      </c>
      <c r="E41" t="s">
        <v>34</v>
      </c>
      <c r="F41" s="4">
        <v>44227</v>
      </c>
      <c r="G41">
        <v>3</v>
      </c>
      <c r="H41">
        <v>3</v>
      </c>
      <c r="I41" s="8">
        <f t="shared" si="0"/>
        <v>0</v>
      </c>
      <c r="J41" s="1">
        <v>7.56</v>
      </c>
      <c r="K41" s="1">
        <f t="shared" si="1"/>
        <v>22.68</v>
      </c>
      <c r="L41" s="5" t="s">
        <v>24</v>
      </c>
    </row>
    <row r="42" spans="1:20" x14ac:dyDescent="0.4">
      <c r="A42" s="16">
        <v>8</v>
      </c>
      <c r="B42" s="17">
        <v>2</v>
      </c>
      <c r="C42" t="s">
        <v>118</v>
      </c>
      <c r="E42" t="s">
        <v>119</v>
      </c>
      <c r="F42" s="4">
        <v>44290</v>
      </c>
      <c r="G42">
        <v>1</v>
      </c>
      <c r="H42">
        <v>2</v>
      </c>
      <c r="I42" s="8">
        <f t="shared" si="0"/>
        <v>-1</v>
      </c>
      <c r="J42" s="1">
        <v>4.8899999999999997</v>
      </c>
      <c r="K42" s="1">
        <f t="shared" si="1"/>
        <v>4.8899999999999997</v>
      </c>
      <c r="L42" s="5" t="s">
        <v>30</v>
      </c>
    </row>
    <row r="43" spans="1:20" x14ac:dyDescent="0.4">
      <c r="A43" s="16">
        <v>9</v>
      </c>
      <c r="B43" s="17">
        <v>2</v>
      </c>
      <c r="C43" t="s">
        <v>36</v>
      </c>
      <c r="E43" t="s">
        <v>37</v>
      </c>
      <c r="F43" s="4">
        <v>44227</v>
      </c>
      <c r="G43">
        <v>3</v>
      </c>
      <c r="H43">
        <v>3</v>
      </c>
      <c r="I43" s="8">
        <f t="shared" si="0"/>
        <v>0</v>
      </c>
      <c r="J43" s="1">
        <v>1.81</v>
      </c>
      <c r="K43" s="1">
        <f t="shared" si="1"/>
        <v>5.43</v>
      </c>
      <c r="L43" s="5" t="s">
        <v>24</v>
      </c>
    </row>
    <row r="44" spans="1:20" x14ac:dyDescent="0.4">
      <c r="A44" s="16">
        <v>10</v>
      </c>
      <c r="B44" s="17">
        <v>2</v>
      </c>
      <c r="C44" t="s">
        <v>35</v>
      </c>
      <c r="E44" t="s">
        <v>38</v>
      </c>
      <c r="F44" s="4">
        <v>44227</v>
      </c>
      <c r="G44">
        <v>5</v>
      </c>
      <c r="H44">
        <v>3</v>
      </c>
      <c r="I44" s="8">
        <f>IF(H44="","",G44-H44)</f>
        <v>2</v>
      </c>
      <c r="J44" s="1">
        <v>3.5</v>
      </c>
      <c r="K44" s="1">
        <f>IF(J44="","",J44*G44)</f>
        <v>17.5</v>
      </c>
      <c r="L44" s="5" t="s">
        <v>24</v>
      </c>
    </row>
    <row r="45" spans="1:20" x14ac:dyDescent="0.4">
      <c r="A45" s="16"/>
      <c r="B45" s="17"/>
      <c r="F45" s="4"/>
    </row>
    <row r="46" spans="1:20" x14ac:dyDescent="0.4">
      <c r="A46" s="16"/>
      <c r="B46" s="17"/>
      <c r="F46" s="4"/>
    </row>
    <row r="47" spans="1:20" x14ac:dyDescent="0.4">
      <c r="A47" s="16"/>
      <c r="B47" s="17"/>
      <c r="F47" s="4"/>
    </row>
    <row r="49" spans="1:23" x14ac:dyDescent="0.4">
      <c r="A49" s="2"/>
      <c r="B49" s="2"/>
      <c r="C49" s="2"/>
      <c r="D49" s="2"/>
      <c r="E49" s="2"/>
      <c r="F49" s="2"/>
      <c r="G49" s="2"/>
      <c r="H49" s="2"/>
      <c r="I49" s="10" t="str">
        <f t="shared" si="0"/>
        <v/>
      </c>
      <c r="J49" s="3"/>
      <c r="K49" s="3" t="str">
        <f>IF(J49="","",J49*G49)</f>
        <v/>
      </c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4">
      <c r="I50" s="8" t="str">
        <f t="shared" si="0"/>
        <v/>
      </c>
      <c r="J50" s="1" t="s">
        <v>16</v>
      </c>
      <c r="K50" s="1">
        <f>SUM(K35:K44)</f>
        <v>260.69</v>
      </c>
    </row>
    <row r="51" spans="1:23" x14ac:dyDescent="0.4">
      <c r="A51" t="s">
        <v>26</v>
      </c>
      <c r="I51" s="8" t="str">
        <f t="shared" si="0"/>
        <v/>
      </c>
      <c r="K51" s="1" t="str">
        <f t="shared" ref="K51:K67" si="10">IF(J51="","",J51*G51)</f>
        <v/>
      </c>
    </row>
    <row r="52" spans="1:23" x14ac:dyDescent="0.4">
      <c r="A52" s="16">
        <v>1</v>
      </c>
      <c r="B52" s="17">
        <v>3</v>
      </c>
      <c r="C52" t="s">
        <v>9</v>
      </c>
      <c r="F52">
        <v>2018</v>
      </c>
      <c r="G52">
        <v>1</v>
      </c>
      <c r="H52">
        <v>1</v>
      </c>
      <c r="I52" s="8">
        <f t="shared" si="0"/>
        <v>0</v>
      </c>
      <c r="J52" s="1">
        <v>5.53</v>
      </c>
      <c r="K52" s="1">
        <f>IF(J52="","",J52*G52)</f>
        <v>5.53</v>
      </c>
      <c r="L52" s="5" t="s">
        <v>25</v>
      </c>
    </row>
    <row r="53" spans="1:23" x14ac:dyDescent="0.4">
      <c r="A53" s="16">
        <v>2</v>
      </c>
      <c r="B53" s="17">
        <v>3</v>
      </c>
      <c r="C53" t="s">
        <v>105</v>
      </c>
      <c r="E53" t="s">
        <v>106</v>
      </c>
      <c r="F53" s="4">
        <v>44281</v>
      </c>
      <c r="G53">
        <v>3</v>
      </c>
      <c r="H53">
        <v>3</v>
      </c>
      <c r="I53" s="8">
        <f t="shared" si="0"/>
        <v>0</v>
      </c>
      <c r="J53" s="1">
        <v>16.71</v>
      </c>
      <c r="K53" s="1">
        <f>IF(J53="","",J53*H53)</f>
        <v>50.13</v>
      </c>
    </row>
    <row r="54" spans="1:23" x14ac:dyDescent="0.4">
      <c r="A54" s="16">
        <v>3</v>
      </c>
      <c r="B54" s="17">
        <v>3</v>
      </c>
      <c r="C54" t="s">
        <v>10</v>
      </c>
      <c r="E54" t="s">
        <v>14</v>
      </c>
      <c r="F54">
        <v>2018</v>
      </c>
      <c r="G54">
        <v>4</v>
      </c>
      <c r="H54">
        <v>4</v>
      </c>
      <c r="I54" s="8">
        <f t="shared" si="0"/>
        <v>0</v>
      </c>
      <c r="J54" s="1">
        <v>8.5</v>
      </c>
      <c r="K54" s="1">
        <f t="shared" si="10"/>
        <v>34</v>
      </c>
      <c r="L54" s="5" t="s">
        <v>25</v>
      </c>
    </row>
    <row r="55" spans="1:23" x14ac:dyDescent="0.4">
      <c r="A55" s="16">
        <v>4</v>
      </c>
      <c r="B55" s="17">
        <v>3</v>
      </c>
      <c r="C55" t="s">
        <v>12</v>
      </c>
      <c r="E55" t="s">
        <v>15</v>
      </c>
      <c r="F55">
        <v>2018</v>
      </c>
      <c r="G55">
        <v>1</v>
      </c>
      <c r="H55">
        <v>1</v>
      </c>
      <c r="I55" s="8">
        <f t="shared" si="0"/>
        <v>0</v>
      </c>
      <c r="J55" s="1">
        <v>24</v>
      </c>
      <c r="K55" s="1">
        <f t="shared" si="10"/>
        <v>24</v>
      </c>
      <c r="L55" s="5" t="s">
        <v>25</v>
      </c>
    </row>
    <row r="56" spans="1:23" x14ac:dyDescent="0.4">
      <c r="A56" s="16">
        <v>5</v>
      </c>
      <c r="B56" s="17">
        <v>3</v>
      </c>
      <c r="C56" t="s">
        <v>13</v>
      </c>
      <c r="F56">
        <v>2018</v>
      </c>
      <c r="G56">
        <v>1</v>
      </c>
      <c r="H56">
        <v>1</v>
      </c>
      <c r="I56" s="8">
        <f t="shared" si="0"/>
        <v>0</v>
      </c>
      <c r="J56" s="1">
        <v>40</v>
      </c>
      <c r="K56" s="1">
        <f t="shared" si="10"/>
        <v>40</v>
      </c>
      <c r="L56" s="5" t="s">
        <v>25</v>
      </c>
    </row>
    <row r="57" spans="1:23" x14ac:dyDescent="0.4">
      <c r="A57" s="16">
        <v>6</v>
      </c>
      <c r="B57" s="17">
        <v>3</v>
      </c>
      <c r="C57" t="s">
        <v>18</v>
      </c>
      <c r="E57" t="s">
        <v>19</v>
      </c>
      <c r="F57" s="4">
        <v>43787</v>
      </c>
      <c r="G57">
        <v>3</v>
      </c>
      <c r="H57">
        <v>3</v>
      </c>
      <c r="I57" s="8">
        <f t="shared" si="0"/>
        <v>0</v>
      </c>
      <c r="J57" s="1">
        <v>20.399999999999999</v>
      </c>
      <c r="K57" s="1">
        <f t="shared" si="10"/>
        <v>61.199999999999996</v>
      </c>
      <c r="L57" s="5" t="s">
        <v>24</v>
      </c>
    </row>
    <row r="58" spans="1:23" x14ac:dyDescent="0.4">
      <c r="A58" s="16">
        <v>7</v>
      </c>
      <c r="B58" s="17">
        <v>3</v>
      </c>
      <c r="C58" t="s">
        <v>98</v>
      </c>
      <c r="F58" s="4"/>
      <c r="H58">
        <v>6</v>
      </c>
      <c r="I58" s="8">
        <f t="shared" si="0"/>
        <v>-6</v>
      </c>
      <c r="K58" s="1" t="str">
        <f t="shared" si="10"/>
        <v/>
      </c>
    </row>
    <row r="59" spans="1:23" x14ac:dyDescent="0.4">
      <c r="A59" s="16">
        <v>8</v>
      </c>
      <c r="B59" s="17">
        <v>3</v>
      </c>
      <c r="C59" t="s">
        <v>99</v>
      </c>
      <c r="F59" s="4"/>
      <c r="H59">
        <v>1</v>
      </c>
      <c r="I59" s="8">
        <f t="shared" si="0"/>
        <v>-1</v>
      </c>
      <c r="K59" s="1" t="str">
        <f t="shared" si="10"/>
        <v/>
      </c>
    </row>
    <row r="60" spans="1:23" x14ac:dyDescent="0.4">
      <c r="A60" s="16">
        <v>9</v>
      </c>
      <c r="B60" s="17">
        <v>3</v>
      </c>
      <c r="C60" t="s">
        <v>130</v>
      </c>
      <c r="F60" s="4"/>
      <c r="G60">
        <v>1</v>
      </c>
      <c r="H60">
        <v>1</v>
      </c>
      <c r="I60" s="8">
        <f t="shared" si="0"/>
        <v>0</v>
      </c>
      <c r="J60" s="1">
        <v>73</v>
      </c>
      <c r="K60" s="1">
        <f t="shared" ref="K60:K64" si="11">IF(J60="","",J60*G60)</f>
        <v>73</v>
      </c>
    </row>
    <row r="61" spans="1:23" x14ac:dyDescent="0.4">
      <c r="A61" s="16">
        <v>23</v>
      </c>
      <c r="B61" s="17">
        <v>1</v>
      </c>
      <c r="C61" t="s">
        <v>128</v>
      </c>
      <c r="E61" t="s">
        <v>129</v>
      </c>
      <c r="F61" s="4">
        <v>44396</v>
      </c>
      <c r="G61">
        <v>1</v>
      </c>
      <c r="H61">
        <v>1</v>
      </c>
      <c r="I61" s="8">
        <f>IF(H61="","",G61-H61)</f>
        <v>0</v>
      </c>
      <c r="J61" s="1">
        <v>176.12</v>
      </c>
      <c r="K61" s="1">
        <f>IF(J61="","",J61*G61)</f>
        <v>176.12</v>
      </c>
    </row>
    <row r="62" spans="1:23" x14ac:dyDescent="0.4">
      <c r="A62" s="16">
        <v>10</v>
      </c>
      <c r="B62" s="17">
        <v>3</v>
      </c>
      <c r="C62" t="s">
        <v>136</v>
      </c>
      <c r="F62" s="4">
        <v>44296</v>
      </c>
      <c r="G62">
        <v>1</v>
      </c>
      <c r="H62">
        <v>1</v>
      </c>
      <c r="I62" s="8">
        <f t="shared" si="0"/>
        <v>0</v>
      </c>
      <c r="J62" s="1">
        <v>9.99</v>
      </c>
      <c r="K62" s="1">
        <f t="shared" si="11"/>
        <v>9.99</v>
      </c>
    </row>
    <row r="63" spans="1:23" x14ac:dyDescent="0.4">
      <c r="A63" s="16">
        <v>11</v>
      </c>
      <c r="B63" s="17">
        <v>3</v>
      </c>
      <c r="C63" t="s">
        <v>137</v>
      </c>
      <c r="F63" s="4">
        <v>44400</v>
      </c>
      <c r="G63">
        <v>1</v>
      </c>
      <c r="H63">
        <v>1</v>
      </c>
      <c r="I63" s="8">
        <f t="shared" si="0"/>
        <v>0</v>
      </c>
      <c r="J63" s="1">
        <v>4</v>
      </c>
      <c r="K63" s="1">
        <f t="shared" si="11"/>
        <v>4</v>
      </c>
    </row>
    <row r="64" spans="1:23" x14ac:dyDescent="0.4">
      <c r="A64" s="16">
        <v>12</v>
      </c>
      <c r="B64" s="17">
        <v>3</v>
      </c>
      <c r="C64" t="s">
        <v>139</v>
      </c>
      <c r="F64" s="4">
        <v>15.112021</v>
      </c>
      <c r="G64">
        <v>1</v>
      </c>
      <c r="H64">
        <v>1</v>
      </c>
      <c r="I64" s="8">
        <f t="shared" si="0"/>
        <v>0</v>
      </c>
      <c r="J64" s="1">
        <v>10.9</v>
      </c>
      <c r="K64" s="1">
        <f t="shared" si="11"/>
        <v>10.9</v>
      </c>
    </row>
    <row r="65" spans="1:23" x14ac:dyDescent="0.4">
      <c r="A65" s="16">
        <v>13</v>
      </c>
      <c r="B65" s="17">
        <v>3</v>
      </c>
      <c r="C65" t="s">
        <v>120</v>
      </c>
      <c r="F65" s="4">
        <v>44323</v>
      </c>
      <c r="G65">
        <v>1</v>
      </c>
      <c r="H65">
        <v>1</v>
      </c>
      <c r="I65" s="8">
        <f>IF(H65="","",G65-H65)</f>
        <v>0</v>
      </c>
      <c r="J65" s="1">
        <v>66.900000000000006</v>
      </c>
      <c r="K65" s="1">
        <f>IF(J65="","",J65*G65)</f>
        <v>66.900000000000006</v>
      </c>
    </row>
    <row r="66" spans="1:23" x14ac:dyDescent="0.4">
      <c r="A66" s="16">
        <v>14</v>
      </c>
      <c r="B66" s="17">
        <v>3</v>
      </c>
      <c r="C66" t="s">
        <v>140</v>
      </c>
      <c r="F66" s="4">
        <v>44496</v>
      </c>
      <c r="G66">
        <v>1</v>
      </c>
      <c r="H66">
        <v>1</v>
      </c>
      <c r="I66" s="8">
        <f>IF(H66="","",G66-H66)</f>
        <v>0</v>
      </c>
      <c r="J66" s="1">
        <v>35.19</v>
      </c>
      <c r="K66" s="1">
        <f>IF(J66="","",J66*G66)</f>
        <v>35.19</v>
      </c>
    </row>
    <row r="67" spans="1:23" x14ac:dyDescent="0.4">
      <c r="A67" s="2"/>
      <c r="B67" s="2"/>
      <c r="C67" s="2"/>
      <c r="D67" s="2"/>
      <c r="E67" s="2"/>
      <c r="F67" s="2"/>
      <c r="G67" s="2"/>
      <c r="H67" s="2"/>
      <c r="I67" s="10" t="str">
        <f t="shared" si="0"/>
        <v/>
      </c>
      <c r="J67" s="3"/>
      <c r="K67" s="3" t="str">
        <f t="shared" si="10"/>
        <v/>
      </c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4">
      <c r="I68" s="8" t="str">
        <f t="shared" si="0"/>
        <v/>
      </c>
      <c r="J68" s="1" t="s">
        <v>16</v>
      </c>
      <c r="K68" s="1">
        <f>SUM(K52:K67)</f>
        <v>590.96</v>
      </c>
    </row>
    <row r="69" spans="1:23" x14ac:dyDescent="0.4">
      <c r="I69" s="8" t="str">
        <f t="shared" si="0"/>
        <v/>
      </c>
      <c r="K69" s="1" t="str">
        <f>IF(J69="","",J69*G69)</f>
        <v/>
      </c>
    </row>
    <row r="70" spans="1:23" x14ac:dyDescent="0.4">
      <c r="A70" t="s">
        <v>31</v>
      </c>
      <c r="I70" s="8" t="str">
        <f t="shared" si="0"/>
        <v/>
      </c>
      <c r="K70" s="1" t="str">
        <f>IF(J70="","",J70*G70)</f>
        <v/>
      </c>
    </row>
    <row r="71" spans="1:23" x14ac:dyDescent="0.4">
      <c r="A71" s="16">
        <v>1</v>
      </c>
      <c r="B71" s="17">
        <v>4</v>
      </c>
      <c r="C71" t="s">
        <v>96</v>
      </c>
      <c r="F71" s="4">
        <v>44265</v>
      </c>
      <c r="G71">
        <v>10</v>
      </c>
      <c r="H71">
        <v>6</v>
      </c>
      <c r="I71" s="8">
        <f t="shared" si="0"/>
        <v>4</v>
      </c>
      <c r="J71" s="1">
        <f>10.99/10</f>
        <v>1.099</v>
      </c>
      <c r="K71" s="1">
        <f t="shared" ref="K71:K72" si="12">IF(J71="","",J71*G71)</f>
        <v>10.99</v>
      </c>
    </row>
    <row r="72" spans="1:23" x14ac:dyDescent="0.4">
      <c r="A72" s="16">
        <v>2</v>
      </c>
      <c r="B72" s="17">
        <v>4</v>
      </c>
      <c r="C72" t="s">
        <v>27</v>
      </c>
      <c r="F72" s="4">
        <v>44265</v>
      </c>
      <c r="G72">
        <v>10</v>
      </c>
      <c r="H72">
        <v>6</v>
      </c>
      <c r="I72" s="8">
        <f t="shared" si="0"/>
        <v>4</v>
      </c>
      <c r="J72" s="1">
        <f>12.99/10</f>
        <v>1.2989999999999999</v>
      </c>
      <c r="K72" s="1">
        <f t="shared" si="12"/>
        <v>12.989999999999998</v>
      </c>
    </row>
    <row r="73" spans="1:23" x14ac:dyDescent="0.4">
      <c r="A73" s="16"/>
      <c r="B73" s="17"/>
      <c r="C73" t="s">
        <v>64</v>
      </c>
      <c r="E73" t="s">
        <v>65</v>
      </c>
      <c r="F73" s="4">
        <v>44262</v>
      </c>
      <c r="G73">
        <v>1</v>
      </c>
      <c r="H73">
        <v>1</v>
      </c>
      <c r="I73" s="8">
        <f t="shared" si="0"/>
        <v>0</v>
      </c>
      <c r="J73" s="1">
        <v>7.5</v>
      </c>
      <c r="K73" s="1">
        <f t="shared" ref="K73:K84" si="13">IF(J73="","",J73*G73)</f>
        <v>7.5</v>
      </c>
    </row>
    <row r="74" spans="1:23" x14ac:dyDescent="0.4">
      <c r="A74" s="16"/>
      <c r="B74" s="17"/>
      <c r="C74" t="s">
        <v>66</v>
      </c>
      <c r="E74" t="s">
        <v>67</v>
      </c>
      <c r="F74" s="4">
        <v>44262</v>
      </c>
      <c r="G74">
        <v>1</v>
      </c>
      <c r="H74">
        <v>1</v>
      </c>
      <c r="I74" s="8">
        <f t="shared" si="0"/>
        <v>0</v>
      </c>
      <c r="J74" s="1">
        <v>11</v>
      </c>
      <c r="K74" s="1">
        <f t="shared" si="13"/>
        <v>11</v>
      </c>
    </row>
    <row r="75" spans="1:23" x14ac:dyDescent="0.4">
      <c r="A75" s="16"/>
      <c r="B75" s="17"/>
      <c r="C75" t="s">
        <v>68</v>
      </c>
      <c r="E75" t="s">
        <v>97</v>
      </c>
      <c r="F75" s="4">
        <v>44262</v>
      </c>
      <c r="G75">
        <v>8</v>
      </c>
      <c r="H75">
        <v>8</v>
      </c>
      <c r="I75" s="8">
        <f t="shared" si="0"/>
        <v>0</v>
      </c>
      <c r="J75" s="1">
        <v>2.6</v>
      </c>
      <c r="K75" s="1">
        <f t="shared" si="13"/>
        <v>20.8</v>
      </c>
    </row>
    <row r="76" spans="1:23" x14ac:dyDescent="0.4">
      <c r="A76" s="16">
        <v>3</v>
      </c>
      <c r="B76" s="17">
        <v>4</v>
      </c>
      <c r="C76" t="s">
        <v>102</v>
      </c>
      <c r="F76" s="4">
        <v>44265</v>
      </c>
      <c r="G76">
        <v>5</v>
      </c>
      <c r="H76">
        <v>2</v>
      </c>
      <c r="I76" s="8">
        <f t="shared" si="0"/>
        <v>3</v>
      </c>
      <c r="J76" s="1">
        <f>5.99/5</f>
        <v>1.198</v>
      </c>
      <c r="K76" s="1">
        <f t="shared" si="13"/>
        <v>5.99</v>
      </c>
    </row>
    <row r="77" spans="1:23" x14ac:dyDescent="0.4">
      <c r="A77" s="16">
        <v>4</v>
      </c>
      <c r="B77" s="17">
        <v>4</v>
      </c>
      <c r="C77" t="s">
        <v>103</v>
      </c>
      <c r="F77" s="4">
        <v>44265</v>
      </c>
      <c r="G77">
        <v>10</v>
      </c>
      <c r="H77">
        <v>2</v>
      </c>
      <c r="I77" s="8">
        <f t="shared" si="0"/>
        <v>8</v>
      </c>
      <c r="J77" s="1">
        <f>8.99/10</f>
        <v>0.89900000000000002</v>
      </c>
      <c r="K77" s="1">
        <f t="shared" si="13"/>
        <v>8.99</v>
      </c>
    </row>
    <row r="78" spans="1:23" x14ac:dyDescent="0.4">
      <c r="A78" s="16">
        <v>5</v>
      </c>
      <c r="B78" s="17">
        <v>4</v>
      </c>
      <c r="C78" t="s">
        <v>100</v>
      </c>
      <c r="F78" s="4">
        <v>44265</v>
      </c>
      <c r="G78">
        <v>1</v>
      </c>
      <c r="H78">
        <v>1</v>
      </c>
      <c r="I78" s="8">
        <f t="shared" si="0"/>
        <v>0</v>
      </c>
      <c r="J78" s="1">
        <v>3.4</v>
      </c>
      <c r="K78" s="1">
        <f t="shared" si="13"/>
        <v>3.4</v>
      </c>
    </row>
    <row r="79" spans="1:23" x14ac:dyDescent="0.4">
      <c r="A79" s="16">
        <v>6</v>
      </c>
      <c r="B79" s="17">
        <v>4</v>
      </c>
      <c r="C79" t="s">
        <v>101</v>
      </c>
      <c r="F79" s="4">
        <v>44265</v>
      </c>
      <c r="G79">
        <v>1</v>
      </c>
      <c r="H79">
        <v>1</v>
      </c>
      <c r="I79" s="8">
        <f t="shared" si="0"/>
        <v>0</v>
      </c>
      <c r="J79" s="1">
        <v>2.38</v>
      </c>
      <c r="K79" s="1">
        <f t="shared" si="13"/>
        <v>2.38</v>
      </c>
    </row>
    <row r="80" spans="1:23" x14ac:dyDescent="0.4">
      <c r="A80" s="16">
        <v>7</v>
      </c>
      <c r="B80" s="17">
        <v>4</v>
      </c>
      <c r="C80" t="s">
        <v>138</v>
      </c>
      <c r="F80" s="4">
        <v>23.07</v>
      </c>
      <c r="G80">
        <v>1</v>
      </c>
      <c r="H80">
        <v>1</v>
      </c>
      <c r="I80" s="8">
        <f t="shared" si="0"/>
        <v>0</v>
      </c>
      <c r="J80" s="1">
        <v>4</v>
      </c>
      <c r="K80" s="1">
        <f t="shared" si="13"/>
        <v>4</v>
      </c>
    </row>
    <row r="81" spans="1:12" x14ac:dyDescent="0.4">
      <c r="A81" s="16">
        <v>8</v>
      </c>
      <c r="B81" s="17">
        <v>4</v>
      </c>
      <c r="C81" t="s">
        <v>131</v>
      </c>
      <c r="F81" s="4">
        <v>44397</v>
      </c>
      <c r="G81">
        <v>3</v>
      </c>
      <c r="H81">
        <v>3</v>
      </c>
      <c r="I81" s="8">
        <f t="shared" si="0"/>
        <v>0</v>
      </c>
      <c r="J81" s="1">
        <v>6.08</v>
      </c>
      <c r="K81" s="1">
        <f t="shared" si="13"/>
        <v>18.240000000000002</v>
      </c>
    </row>
    <row r="82" spans="1:12" x14ac:dyDescent="0.4">
      <c r="A82" s="16">
        <v>9</v>
      </c>
      <c r="B82" s="17">
        <v>4</v>
      </c>
      <c r="C82" t="s">
        <v>133</v>
      </c>
      <c r="F82" s="4">
        <v>44397</v>
      </c>
      <c r="G82">
        <v>2</v>
      </c>
      <c r="H82">
        <v>2</v>
      </c>
      <c r="I82" s="8">
        <f t="shared" si="0"/>
        <v>0</v>
      </c>
      <c r="J82" s="1">
        <v>3.3</v>
      </c>
      <c r="K82" s="1">
        <f t="shared" si="13"/>
        <v>6.6</v>
      </c>
    </row>
    <row r="83" spans="1:12" x14ac:dyDescent="0.4">
      <c r="A83" s="16">
        <v>10</v>
      </c>
      <c r="B83" s="17">
        <v>4</v>
      </c>
      <c r="F83" s="4"/>
    </row>
    <row r="84" spans="1:12" x14ac:dyDescent="0.4">
      <c r="A84" s="16">
        <v>11</v>
      </c>
      <c r="B84" s="17">
        <v>4</v>
      </c>
      <c r="C84" t="s">
        <v>132</v>
      </c>
      <c r="F84" s="4">
        <v>44397</v>
      </c>
      <c r="G84">
        <v>1</v>
      </c>
      <c r="H84">
        <v>1</v>
      </c>
      <c r="I84" s="8">
        <f t="shared" si="0"/>
        <v>0</v>
      </c>
      <c r="J84" s="1">
        <v>4</v>
      </c>
      <c r="K84" s="1">
        <f t="shared" si="13"/>
        <v>4</v>
      </c>
    </row>
    <row r="85" spans="1:12" s="2" customFormat="1" x14ac:dyDescent="0.4">
      <c r="I85" s="10" t="str">
        <f t="shared" si="0"/>
        <v/>
      </c>
      <c r="J85" s="3"/>
      <c r="K85" s="3" t="str">
        <f>IF(J85="","",J85*G85)</f>
        <v/>
      </c>
      <c r="L85" s="6"/>
    </row>
    <row r="86" spans="1:12" x14ac:dyDescent="0.4">
      <c r="I86" s="8" t="str">
        <f t="shared" si="0"/>
        <v/>
      </c>
      <c r="J86" s="1" t="s">
        <v>16</v>
      </c>
      <c r="K86" s="1">
        <f>SUM(K70:K85)</f>
        <v>116.88</v>
      </c>
    </row>
    <row r="87" spans="1:12" x14ac:dyDescent="0.4">
      <c r="I87" s="8" t="str">
        <f t="shared" si="0"/>
        <v/>
      </c>
    </row>
    <row r="88" spans="1:12" x14ac:dyDescent="0.4">
      <c r="A88" t="s">
        <v>32</v>
      </c>
      <c r="I88" s="8" t="str">
        <f t="shared" si="0"/>
        <v/>
      </c>
    </row>
    <row r="89" spans="1:12" x14ac:dyDescent="0.4">
      <c r="C89" t="s">
        <v>43</v>
      </c>
      <c r="E89" t="s">
        <v>44</v>
      </c>
      <c r="F89" s="4">
        <v>44251</v>
      </c>
      <c r="G89">
        <v>50</v>
      </c>
      <c r="H89">
        <v>50</v>
      </c>
      <c r="I89" s="8">
        <f t="shared" si="0"/>
        <v>0</v>
      </c>
      <c r="K89" s="1">
        <v>11.99</v>
      </c>
    </row>
    <row r="90" spans="1:12" x14ac:dyDescent="0.4">
      <c r="C90" t="s">
        <v>45</v>
      </c>
      <c r="E90" t="s">
        <v>46</v>
      </c>
      <c r="F90" s="4">
        <v>44251</v>
      </c>
      <c r="G90">
        <v>100</v>
      </c>
      <c r="H90">
        <v>100</v>
      </c>
      <c r="I90" s="8">
        <f t="shared" si="0"/>
        <v>0</v>
      </c>
      <c r="K90" s="1">
        <v>6.08</v>
      </c>
    </row>
    <row r="91" spans="1:12" x14ac:dyDescent="0.4">
      <c r="C91" t="s">
        <v>47</v>
      </c>
      <c r="E91" t="s">
        <v>48</v>
      </c>
      <c r="F91" s="4">
        <v>44251</v>
      </c>
      <c r="G91">
        <v>50</v>
      </c>
      <c r="H91">
        <v>50</v>
      </c>
      <c r="I91" s="8">
        <f t="shared" si="0"/>
        <v>0</v>
      </c>
      <c r="K91" s="1">
        <v>3.84</v>
      </c>
    </row>
    <row r="92" spans="1:12" x14ac:dyDescent="0.4">
      <c r="C92" t="s">
        <v>49</v>
      </c>
      <c r="E92" t="s">
        <v>50</v>
      </c>
      <c r="F92" s="4">
        <v>44251</v>
      </c>
      <c r="G92">
        <v>100</v>
      </c>
      <c r="H92">
        <v>100</v>
      </c>
      <c r="I92" s="8">
        <f t="shared" si="0"/>
        <v>0</v>
      </c>
      <c r="K92" s="1">
        <v>7.49</v>
      </c>
    </row>
    <row r="93" spans="1:12" x14ac:dyDescent="0.4">
      <c r="C93" t="s">
        <v>51</v>
      </c>
      <c r="E93" t="s">
        <v>52</v>
      </c>
      <c r="F93" s="4">
        <v>44251</v>
      </c>
      <c r="G93">
        <v>20</v>
      </c>
      <c r="H93">
        <v>20</v>
      </c>
      <c r="I93" s="8">
        <f t="shared" si="0"/>
        <v>0</v>
      </c>
      <c r="K93" s="1">
        <v>4.9000000000000004</v>
      </c>
    </row>
    <row r="94" spans="1:12" x14ac:dyDescent="0.4">
      <c r="F94" s="4"/>
      <c r="I94" s="8" t="str">
        <f t="shared" si="0"/>
        <v/>
      </c>
    </row>
    <row r="95" spans="1:12" x14ac:dyDescent="0.4">
      <c r="F95" s="4"/>
      <c r="I95" s="8" t="str">
        <f t="shared" si="0"/>
        <v/>
      </c>
    </row>
    <row r="96" spans="1:12" s="2" customFormat="1" x14ac:dyDescent="0.4">
      <c r="F96" s="11"/>
      <c r="I96" s="10" t="str">
        <f t="shared" si="0"/>
        <v/>
      </c>
      <c r="J96" s="3"/>
      <c r="K96" s="3"/>
      <c r="L96" s="6"/>
    </row>
    <row r="97" spans="6:11" x14ac:dyDescent="0.4">
      <c r="J97" s="1" t="s">
        <v>16</v>
      </c>
      <c r="K97" s="1">
        <f>SUM(K89:K96)</f>
        <v>34.299999999999997</v>
      </c>
    </row>
    <row r="99" spans="6:11" x14ac:dyDescent="0.4">
      <c r="F99" t="s">
        <v>22</v>
      </c>
      <c r="G99">
        <f>SUM(G5:G68)</f>
        <v>78</v>
      </c>
      <c r="J99" s="1" t="s">
        <v>23</v>
      </c>
      <c r="K99" s="1">
        <f>SUM(K33+K68+K50+K86+K97)</f>
        <v>1796.47</v>
      </c>
    </row>
    <row r="100" spans="6:11" x14ac:dyDescent="0.4">
      <c r="K100" s="1" t="str">
        <f t="shared" ref="K100:K112" si="14">IF(J100="","",J100*G100)</f>
        <v/>
      </c>
    </row>
    <row r="101" spans="6:11" x14ac:dyDescent="0.4">
      <c r="K101" s="1" t="str">
        <f t="shared" si="14"/>
        <v/>
      </c>
    </row>
    <row r="102" spans="6:11" x14ac:dyDescent="0.4">
      <c r="K102" s="1" t="str">
        <f t="shared" si="14"/>
        <v/>
      </c>
    </row>
    <row r="103" spans="6:11" x14ac:dyDescent="0.4">
      <c r="K103" s="1" t="str">
        <f t="shared" si="14"/>
        <v/>
      </c>
    </row>
    <row r="104" spans="6:11" x14ac:dyDescent="0.4">
      <c r="K104" s="1" t="str">
        <f t="shared" si="14"/>
        <v/>
      </c>
    </row>
    <row r="105" spans="6:11" x14ac:dyDescent="0.4">
      <c r="K105" s="1" t="str">
        <f t="shared" si="14"/>
        <v/>
      </c>
    </row>
    <row r="106" spans="6:11" x14ac:dyDescent="0.4">
      <c r="K106" s="1" t="str">
        <f t="shared" si="14"/>
        <v/>
      </c>
    </row>
    <row r="107" spans="6:11" x14ac:dyDescent="0.4">
      <c r="K107" s="1" t="str">
        <f t="shared" si="14"/>
        <v/>
      </c>
    </row>
    <row r="108" spans="6:11" x14ac:dyDescent="0.4">
      <c r="K108" s="1" t="str">
        <f t="shared" si="14"/>
        <v/>
      </c>
    </row>
    <row r="109" spans="6:11" x14ac:dyDescent="0.4">
      <c r="K109" s="1" t="str">
        <f t="shared" si="14"/>
        <v/>
      </c>
    </row>
    <row r="110" spans="6:11" x14ac:dyDescent="0.4">
      <c r="K110" s="1" t="str">
        <f t="shared" si="14"/>
        <v/>
      </c>
    </row>
    <row r="111" spans="6:11" x14ac:dyDescent="0.4">
      <c r="K111" s="1" t="str">
        <f t="shared" si="14"/>
        <v/>
      </c>
    </row>
    <row r="112" spans="6:11" x14ac:dyDescent="0.4">
      <c r="K112" s="1" t="str">
        <f t="shared" si="14"/>
        <v/>
      </c>
    </row>
  </sheetData>
  <conditionalFormatting sqref="L32:L47 L81:L115 L5:L27 L49:L79">
    <cfRule type="containsText" dxfId="5" priority="7" operator="containsText" text="o">
      <formula>NOT(ISERROR(SEARCH("o",L5)))</formula>
    </cfRule>
  </conditionalFormatting>
  <conditionalFormatting sqref="H44:H47">
    <cfRule type="cellIs" dxfId="4" priority="4" operator="lessThan">
      <formula>$G$44</formula>
    </cfRule>
  </conditionalFormatting>
  <conditionalFormatting sqref="I5:I27 I29:I47 I49:I96">
    <cfRule type="cellIs" dxfId="3" priority="3" operator="equal">
      <formula>0</formula>
    </cfRule>
  </conditionalFormatting>
  <conditionalFormatting sqref="I1:I27 I29:I47 I49:I1048576">
    <cfRule type="cellIs" dxfId="2" priority="2" operator="lessThanOrEqual">
      <formula>-1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AD1475EA-E7C6-430C-9C31-E0FB61B73DB0}">
            <xm:f>NOT(ISERROR(SEARCH("-",L5)))</xm:f>
            <xm:f>"-"</xm:f>
            <x14:dxf>
              <fill>
                <patternFill>
                  <bgColor theme="5"/>
                </patternFill>
              </fill>
            </x14:dxf>
          </x14:cfRule>
          <xm:sqref>L32:L47 L81:L115 L5:L27 L49:L79</xm:sqref>
        </x14:conditionalFormatting>
        <x14:conditionalFormatting xmlns:xm="http://schemas.microsoft.com/office/excel/2006/main">
          <x14:cfRule type="containsText" priority="6" operator="containsText" id="{92C340DA-CB2F-4293-8698-E4B30B914675}">
            <xm:f>NOT(ISERROR(SEARCH("+",L5)))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m:sqref>L32:L47 L81:L110 L5:L27 L49:L79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Noll</dc:creator>
  <cp:lastModifiedBy>Lukas Noll</cp:lastModifiedBy>
  <dcterms:created xsi:type="dcterms:W3CDTF">2021-02-02T12:52:48Z</dcterms:created>
  <dcterms:modified xsi:type="dcterms:W3CDTF">2024-09-05T18:26:36Z</dcterms:modified>
</cp:coreProperties>
</file>