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rentorbuy\"/>
    </mc:Choice>
  </mc:AlternateContent>
  <xr:revisionPtr revIDLastSave="0" documentId="13_ncr:1_{7F138C72-026F-4D26-AE79-A9F3CA672AA2}" xr6:coauthVersionLast="45" xr6:coauthVersionMax="45" xr10:uidLastSave="{00000000-0000-0000-0000-000000000000}"/>
  <bookViews>
    <workbookView xWindow="-110" yWindow="-110" windowWidth="38620" windowHeight="21220" tabRatio="824" xr2:uid="{00000000-000D-0000-FFFF-FFFF00000000}"/>
  </bookViews>
  <sheets>
    <sheet name="Wohnungskauf" sheetId="1" r:id="rId1"/>
    <sheet name="Inflation" sheetId="17" r:id="rId2"/>
  </sheets>
  <definedNames>
    <definedName name="Annuität">Wohnungskauf!$C$34</definedName>
    <definedName name="Betriebskosten">Wohnungskauf!$C$40</definedName>
    <definedName name="DateLookup">#REF!</definedName>
    <definedName name="Eigenkapital">Wohnungskauf!$C$15</definedName>
    <definedName name="EndwertWohnung">Wohnungskauf!$C$38</definedName>
    <definedName name="ExternalData_2" localSheetId="1" hidden="1">Inflation!$A$1:$B$21</definedName>
    <definedName name="Fremdkapital">Wohnungskauf!$C$26</definedName>
    <definedName name="Inflation">Inflation!$B$25</definedName>
    <definedName name="Kreditzins">Wohnungskauf!$C$28</definedName>
    <definedName name="Laufzeit">Wohnungskauf!$C$33</definedName>
    <definedName name="MonatlicheKosten">Wohnungskauf!#REF!</definedName>
    <definedName name="q">Wohnungskauf!$C$30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Wohnungskauf!$C$46</definedName>
    <definedName name="solver_typ" localSheetId="0" hidden="1">1</definedName>
    <definedName name="solver_val" localSheetId="0" hidden="1">0</definedName>
    <definedName name="solver_ver" localSheetId="0" hidden="1">3</definedName>
    <definedName name="Tilgungskapi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G58" i="1" l="1"/>
  <c r="G59" i="1"/>
  <c r="G60" i="1"/>
  <c r="M11" i="1" l="1"/>
  <c r="H1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61" i="1"/>
  <c r="C30" i="1"/>
  <c r="C38" i="1" s="1"/>
  <c r="B25" i="17"/>
  <c r="N7" i="1" s="1"/>
  <c r="M12" i="1" l="1"/>
  <c r="N12" i="1" s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J57" i="1" s="1"/>
  <c r="K57" i="1" s="1"/>
  <c r="N11" i="1"/>
  <c r="M13" i="1" l="1"/>
  <c r="N13" i="1" s="1"/>
  <c r="J54" i="1"/>
  <c r="K54" i="1" s="1"/>
  <c r="J55" i="1"/>
  <c r="K55" i="1" s="1"/>
  <c r="J56" i="1"/>
  <c r="K56" i="1" s="1"/>
  <c r="J46" i="1"/>
  <c r="K46" i="1" s="1"/>
  <c r="J47" i="1"/>
  <c r="K47" i="1" s="1"/>
  <c r="J48" i="1"/>
  <c r="K48" i="1" s="1"/>
  <c r="J45" i="1"/>
  <c r="K45" i="1" s="1"/>
  <c r="J50" i="1"/>
  <c r="K50" i="1" s="1"/>
  <c r="J51" i="1"/>
  <c r="K51" i="1" s="1"/>
  <c r="J52" i="1"/>
  <c r="K52" i="1" s="1"/>
  <c r="J53" i="1"/>
  <c r="K53" i="1" s="1"/>
  <c r="H61" i="1"/>
  <c r="H58" i="1"/>
  <c r="J42" i="1"/>
  <c r="K42" i="1" s="1"/>
  <c r="J43" i="1"/>
  <c r="K43" i="1" s="1"/>
  <c r="J44" i="1"/>
  <c r="K44" i="1" s="1"/>
  <c r="J49" i="1"/>
  <c r="K49" i="1" s="1"/>
  <c r="M14" i="1" l="1"/>
  <c r="N14" i="1" s="1"/>
  <c r="H59" i="1"/>
  <c r="J58" i="1"/>
  <c r="K58" i="1" s="1"/>
  <c r="C12" i="1"/>
  <c r="M15" i="1" l="1"/>
  <c r="N15" i="1" s="1"/>
  <c r="H60" i="1"/>
  <c r="J60" i="1" s="1"/>
  <c r="K60" i="1" s="1"/>
  <c r="J59" i="1"/>
  <c r="K59" i="1" s="1"/>
  <c r="J61" i="1"/>
  <c r="K61" i="1" s="1"/>
  <c r="M16" i="1" l="1"/>
  <c r="N16" i="1" s="1"/>
  <c r="M17" i="1" l="1"/>
  <c r="N17" i="1" s="1"/>
  <c r="M18" i="1" l="1"/>
  <c r="N18" i="1" s="1"/>
  <c r="M19" i="1" l="1"/>
  <c r="N19" i="1" s="1"/>
  <c r="M20" i="1" l="1"/>
  <c r="N20" i="1" s="1"/>
  <c r="M21" i="1" l="1"/>
  <c r="N21" i="1" s="1"/>
  <c r="M22" i="1" l="1"/>
  <c r="N22" i="1" s="1"/>
  <c r="C20" i="1"/>
  <c r="C15" i="1"/>
  <c r="C21" i="1"/>
  <c r="C32" i="1"/>
  <c r="C29" i="1" s="1"/>
  <c r="M23" i="1" l="1"/>
  <c r="N23" i="1" s="1"/>
  <c r="C22" i="1"/>
  <c r="M24" i="1" l="1"/>
  <c r="N24" i="1" s="1"/>
  <c r="C23" i="1"/>
  <c r="C26" i="1" s="1"/>
  <c r="M25" i="1" l="1"/>
  <c r="N25" i="1" s="1"/>
  <c r="C34" i="1"/>
  <c r="G14" i="1" s="1"/>
  <c r="C35" i="1"/>
  <c r="M26" i="1" l="1"/>
  <c r="N26" i="1" s="1"/>
  <c r="G36" i="1"/>
  <c r="J36" i="1" s="1"/>
  <c r="K36" i="1" s="1"/>
  <c r="G20" i="1"/>
  <c r="J20" i="1" s="1"/>
  <c r="K20" i="1" s="1"/>
  <c r="G35" i="1"/>
  <c r="J35" i="1" s="1"/>
  <c r="K35" i="1" s="1"/>
  <c r="G33" i="1"/>
  <c r="J33" i="1" s="1"/>
  <c r="K33" i="1" s="1"/>
  <c r="G11" i="1"/>
  <c r="J11" i="1" s="1"/>
  <c r="K11" i="1" s="1"/>
  <c r="G16" i="1"/>
  <c r="J16" i="1" s="1"/>
  <c r="K16" i="1" s="1"/>
  <c r="G13" i="1"/>
  <c r="G39" i="1"/>
  <c r="J39" i="1" s="1"/>
  <c r="K39" i="1" s="1"/>
  <c r="G32" i="1"/>
  <c r="J32" i="1" s="1"/>
  <c r="K32" i="1" s="1"/>
  <c r="G41" i="1"/>
  <c r="J41" i="1" s="1"/>
  <c r="K41" i="1" s="1"/>
  <c r="G27" i="1"/>
  <c r="J27" i="1" s="1"/>
  <c r="K27" i="1" s="1"/>
  <c r="G21" i="1"/>
  <c r="J21" i="1" s="1"/>
  <c r="K21" i="1" s="1"/>
  <c r="G28" i="1"/>
  <c r="J28" i="1" s="1"/>
  <c r="K28" i="1" s="1"/>
  <c r="G12" i="1"/>
  <c r="J12" i="1" s="1"/>
  <c r="K12" i="1" s="1"/>
  <c r="G23" i="1"/>
  <c r="J23" i="1" s="1"/>
  <c r="K23" i="1" s="1"/>
  <c r="G37" i="1"/>
  <c r="J37" i="1" s="1"/>
  <c r="K37" i="1" s="1"/>
  <c r="G19" i="1"/>
  <c r="J19" i="1" s="1"/>
  <c r="K19" i="1" s="1"/>
  <c r="G25" i="1"/>
  <c r="J25" i="1" s="1"/>
  <c r="K25" i="1" s="1"/>
  <c r="G34" i="1"/>
  <c r="J34" i="1" s="1"/>
  <c r="K34" i="1" s="1"/>
  <c r="G30" i="1"/>
  <c r="J30" i="1" s="1"/>
  <c r="K30" i="1" s="1"/>
  <c r="G26" i="1"/>
  <c r="J26" i="1" s="1"/>
  <c r="K26" i="1" s="1"/>
  <c r="G17" i="1"/>
  <c r="J17" i="1" s="1"/>
  <c r="K17" i="1" s="1"/>
  <c r="G40" i="1"/>
  <c r="J40" i="1" s="1"/>
  <c r="K40" i="1" s="1"/>
  <c r="G24" i="1"/>
  <c r="J24" i="1" s="1"/>
  <c r="K24" i="1" s="1"/>
  <c r="G29" i="1"/>
  <c r="J29" i="1" s="1"/>
  <c r="K29" i="1" s="1"/>
  <c r="G31" i="1"/>
  <c r="J31" i="1" s="1"/>
  <c r="K31" i="1" s="1"/>
  <c r="G15" i="1"/>
  <c r="J15" i="1" s="1"/>
  <c r="K15" i="1" s="1"/>
  <c r="G38" i="1"/>
  <c r="J38" i="1" s="1"/>
  <c r="K38" i="1" s="1"/>
  <c r="G22" i="1"/>
  <c r="J22" i="1" s="1"/>
  <c r="K22" i="1" s="1"/>
  <c r="G18" i="1"/>
  <c r="J18" i="1" s="1"/>
  <c r="K18" i="1" s="1"/>
  <c r="J13" i="1"/>
  <c r="K13" i="1" s="1"/>
  <c r="J14" i="1"/>
  <c r="K14" i="1" s="1"/>
  <c r="M27" i="1" l="1"/>
  <c r="N27" i="1" s="1"/>
  <c r="C42" i="1"/>
  <c r="M28" i="1" l="1"/>
  <c r="N28" i="1" s="1"/>
  <c r="M29" i="1" l="1"/>
  <c r="N29" i="1" s="1"/>
  <c r="M30" i="1" l="1"/>
  <c r="N30" i="1" s="1"/>
  <c r="M31" i="1" l="1"/>
  <c r="N31" i="1" s="1"/>
  <c r="M32" i="1" l="1"/>
  <c r="N32" i="1" s="1"/>
  <c r="M33" i="1" l="1"/>
  <c r="N33" i="1" s="1"/>
  <c r="M34" i="1" l="1"/>
  <c r="N34" i="1" s="1"/>
  <c r="M35" i="1" l="1"/>
  <c r="N35" i="1" s="1"/>
  <c r="M36" i="1" l="1"/>
  <c r="N36" i="1" s="1"/>
  <c r="M37" i="1" l="1"/>
  <c r="N37" i="1" s="1"/>
  <c r="M38" i="1"/>
  <c r="N38" i="1" s="1"/>
  <c r="M39" i="1" l="1"/>
  <c r="N39" i="1" s="1"/>
  <c r="M40" i="1" l="1"/>
  <c r="N40" i="1" s="1"/>
  <c r="M41" i="1" l="1"/>
  <c r="N41" i="1" s="1"/>
  <c r="M42" i="1" l="1"/>
  <c r="N42" i="1" s="1"/>
  <c r="M43" i="1" l="1"/>
  <c r="N43" i="1" s="1"/>
  <c r="M44" i="1" l="1"/>
  <c r="N44" i="1" s="1"/>
  <c r="M45" i="1" l="1"/>
  <c r="N45" i="1" s="1"/>
  <c r="M46" i="1" l="1"/>
  <c r="N46" i="1" s="1"/>
  <c r="M47" i="1" l="1"/>
  <c r="N47" i="1" s="1"/>
  <c r="M48" i="1" l="1"/>
  <c r="N48" i="1" s="1"/>
  <c r="M49" i="1" l="1"/>
  <c r="N49" i="1" s="1"/>
  <c r="M50" i="1" l="1"/>
  <c r="N50" i="1" s="1"/>
  <c r="M51" i="1" l="1"/>
  <c r="N51" i="1" s="1"/>
  <c r="M52" i="1" l="1"/>
  <c r="N52" i="1" s="1"/>
  <c r="M53" i="1" l="1"/>
  <c r="N53" i="1" s="1"/>
  <c r="M54" i="1" l="1"/>
  <c r="N54" i="1" s="1"/>
  <c r="M55" i="1" l="1"/>
  <c r="N55" i="1" s="1"/>
  <c r="M56" i="1" l="1"/>
  <c r="N56" i="1" s="1"/>
  <c r="M57" i="1" l="1"/>
  <c r="N57" i="1" l="1"/>
  <c r="M58" i="1"/>
  <c r="M61" i="1"/>
  <c r="N61" i="1" s="1"/>
  <c r="M59" i="1" l="1"/>
  <c r="N58" i="1"/>
  <c r="M60" i="1" l="1"/>
  <c r="N60" i="1" s="1"/>
  <c r="N59" i="1"/>
  <c r="C43" i="1" l="1"/>
  <c r="C45" i="1" s="1"/>
  <c r="C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7B202-5A49-4018-B3E6-0F6664EC1B4A}" keepAlive="1" name="Query - Tabelle – historische Inflation Österreich (VPI) – pro Jahr" description="Connection to the 'Tabelle – historische Inflation Österreich (VPI) – pro Jahr' query in the workbook." type="5" refreshedVersion="6" background="1" saveData="1">
    <dbPr connection="Provider=Microsoft.Mashup.OleDb.1;Data Source=$Workbook$;Location=Tabelle – historische Inflation Österreich (VPI) – pro Jahr;Extended Properties=&quot;&quot;" command="SELECT * FROM [Tabelle – historische Inflation Österreich (VPI) – pro Jahr]"/>
  </connection>
  <connection id="2" xr16:uid="{206CDB91-85A2-4CED-B738-5745378EEB9F}" keepAlive="1" name="Query - Tabelle – historische Inflation Österreich (VPI) – pro Jahr (2)" description="Connection to the 'Tabelle – historische Inflation Österreich (VPI) – pro Jahr (2)' query in the workbook." type="5" refreshedVersion="6" background="1" saveData="1">
    <dbPr connection="Provider=Microsoft.Mashup.OleDb.1;Data Source=$Workbook$;Location=Tabelle – historische Inflation Österreich (VPI) – pro Jahr (2);Extended Properties=&quot;&quot;" command="SELECT * FROM [Tabelle – historische Inflation Österreich (VPI) – pro Jahr (2)]"/>
  </connection>
</connections>
</file>

<file path=xl/sharedStrings.xml><?xml version="1.0" encoding="utf-8"?>
<sst xmlns="http://schemas.openxmlformats.org/spreadsheetml/2006/main" count="67" uniqueCount="65">
  <si>
    <t>Grunderwerb 3.5 %</t>
  </si>
  <si>
    <t>Notar Eintrag Grundb. 1.5%</t>
  </si>
  <si>
    <t>Giro</t>
  </si>
  <si>
    <t>Monatszins</t>
  </si>
  <si>
    <t>Kaufpreis Eigentumswohnung</t>
  </si>
  <si>
    <t>Eigenmittel</t>
  </si>
  <si>
    <t>Fremdfinanzierung</t>
  </si>
  <si>
    <t>Inflation</t>
  </si>
  <si>
    <t>Aktien Einstand</t>
  </si>
  <si>
    <t>Davon Kest:</t>
  </si>
  <si>
    <t>Jahreszinsfaktor</t>
  </si>
  <si>
    <t>Kreditdauer</t>
  </si>
  <si>
    <t>Jährliche Annuität</t>
  </si>
  <si>
    <t>Monatliche Annuität</t>
  </si>
  <si>
    <t>Marklerprovision 3% + 20% MwSt.</t>
  </si>
  <si>
    <t>Wohnung kaufen</t>
  </si>
  <si>
    <t>Wohnung mieten</t>
  </si>
  <si>
    <t>Inflationsrate</t>
  </si>
  <si>
    <t>jahr</t>
  </si>
  <si>
    <t>VPI Österreich 2008</t>
  </si>
  <si>
    <t>VPI Österreich 2007</t>
  </si>
  <si>
    <t>VPI Österreich 2006</t>
  </si>
  <si>
    <t>VPI Österreich 2005</t>
  </si>
  <si>
    <t>VPI Österreich 2004</t>
  </si>
  <si>
    <t>VPI Österreich 2003</t>
  </si>
  <si>
    <t>VPI Österreich 2002</t>
  </si>
  <si>
    <t>VPI Österreich 2001</t>
  </si>
  <si>
    <t>VPI Österreich 2000</t>
  </si>
  <si>
    <t>VPI Österreich 1999</t>
  </si>
  <si>
    <t>VPI Österreich 2018</t>
  </si>
  <si>
    <t>VPI Österreich 2017</t>
  </si>
  <si>
    <t>VPI Österreich 2016</t>
  </si>
  <si>
    <t>VPI Österreich 2015</t>
  </si>
  <si>
    <t>VPI Österreich 2014</t>
  </si>
  <si>
    <t>VPI Österreich 2013</t>
  </si>
  <si>
    <t>VPI Österreich 2012</t>
  </si>
  <si>
    <t>VPI Österreich 2011</t>
  </si>
  <si>
    <t>VPI Österreich 2010</t>
  </si>
  <si>
    <t>VPI Österreich 2009</t>
  </si>
  <si>
    <t>Fazit</t>
  </si>
  <si>
    <t>pro Jahr</t>
  </si>
  <si>
    <t>Eigenmittel bleiben erhalten und werden zum selben Zins verzinst.</t>
  </si>
  <si>
    <t>Zwischensumme</t>
  </si>
  <si>
    <t>Endwert der Wohnung</t>
  </si>
  <si>
    <t>Kosten für Wohnungskauf</t>
  </si>
  <si>
    <t>Betriebskosten inflationsber.</t>
  </si>
  <si>
    <t>Betriebskosten pro Jahr</t>
  </si>
  <si>
    <t>Gesamtkosten Wohnungskauf</t>
  </si>
  <si>
    <t>Jährliche Mietzahlung infl. ber.</t>
  </si>
  <si>
    <t>Abgezinst</t>
  </si>
  <si>
    <t>Instandhaltung</t>
  </si>
  <si>
    <t>Alternativen Vergleich</t>
  </si>
  <si>
    <t>Miete einer vergleichbaren Wohnung</t>
  </si>
  <si>
    <t>Da wir Kapitalwert verwenden, wird das EK einfach nur addiert.</t>
  </si>
  <si>
    <t>Vergleich Eigentumswohnung / Mietwohnung auf 50 Jahre</t>
  </si>
  <si>
    <t>sonstige Barmittel</t>
  </si>
  <si>
    <t>sontige Konten (Verrechnungskonten)</t>
  </si>
  <si>
    <t>Aktien Gewinn/Verlust</t>
  </si>
  <si>
    <t>Eigene Mittel</t>
  </si>
  <si>
    <t>Sparbuch</t>
  </si>
  <si>
    <t>Differenz Gesamt</t>
  </si>
  <si>
    <t>Kapitalwert bei Kauf</t>
  </si>
  <si>
    <t>Kapitalwert bei Miete</t>
  </si>
  <si>
    <t>Kredit Effektivzins</t>
  </si>
  <si>
    <t>Monatszins 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</si>
</sst>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([$€-2]\ * #,##0.00_);_([$€-2]\ * \(#,##0.00\);_([$€-2]\ * &quot;-&quot;??_);_(@_)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1" applyFont="1"/>
    <xf numFmtId="0" fontId="5" fillId="0" borderId="0" xfId="0" applyFont="1"/>
    <xf numFmtId="164" fontId="4" fillId="0" borderId="0" xfId="1" applyFont="1"/>
    <xf numFmtId="0" fontId="6" fillId="0" borderId="0" xfId="0" applyFont="1"/>
    <xf numFmtId="164" fontId="6" fillId="0" borderId="0" xfId="1" applyFont="1"/>
    <xf numFmtId="165" fontId="0" fillId="0" borderId="0" xfId="0" applyNumberFormat="1"/>
    <xf numFmtId="0" fontId="0" fillId="2" borderId="0" xfId="0" applyFill="1"/>
    <xf numFmtId="43" fontId="4" fillId="0" borderId="0" xfId="0" applyNumberFormat="1" applyFont="1"/>
    <xf numFmtId="164" fontId="2" fillId="0" borderId="0" xfId="1" applyFont="1"/>
    <xf numFmtId="164" fontId="4" fillId="0" borderId="0" xfId="0" applyNumberFormat="1" applyFont="1"/>
    <xf numFmtId="166" fontId="4" fillId="0" borderId="0" xfId="2" applyNumberFormat="1" applyFont="1"/>
    <xf numFmtId="166" fontId="0" fillId="0" borderId="0" xfId="2" applyNumberFormat="1" applyFont="1"/>
    <xf numFmtId="2" fontId="0" fillId="0" borderId="0" xfId="0" applyNumberFormat="1"/>
    <xf numFmtId="164" fontId="5" fillId="2" borderId="0" xfId="1" applyFont="1" applyFill="1"/>
    <xf numFmtId="164" fontId="6" fillId="2" borderId="0" xfId="1" applyFont="1" applyFill="1"/>
    <xf numFmtId="0" fontId="0" fillId="0" borderId="1" xfId="0" applyBorder="1"/>
    <xf numFmtId="164" fontId="4" fillId="0" borderId="1" xfId="0" applyNumberFormat="1" applyFont="1" applyBorder="1"/>
    <xf numFmtId="0" fontId="4" fillId="2" borderId="0" xfId="0" applyFont="1" applyFill="1"/>
    <xf numFmtId="166" fontId="4" fillId="2" borderId="0" xfId="2" applyNumberFormat="1" applyFont="1" applyFill="1"/>
    <xf numFmtId="164" fontId="0" fillId="0" borderId="0" xfId="1" applyFont="1"/>
    <xf numFmtId="165" fontId="0" fillId="0" borderId="0" xfId="1" applyNumberFormat="1" applyFont="1"/>
    <xf numFmtId="0" fontId="0" fillId="0" borderId="0" xfId="0" applyAlignment="1">
      <alignment textRotation="90"/>
    </xf>
    <xf numFmtId="164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164" fontId="4" fillId="2" borderId="0" xfId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0" fontId="0" fillId="2" borderId="0" xfId="2" applyNumberFormat="1" applyFont="1" applyFill="1" applyAlignment="1">
      <alignment horizontal="center"/>
    </xf>
    <xf numFmtId="0" fontId="0" fillId="0" borderId="0" xfId="0" applyFont="1"/>
    <xf numFmtId="0" fontId="7" fillId="0" borderId="0" xfId="0" applyFont="1"/>
    <xf numFmtId="165" fontId="0" fillId="2" borderId="0" xfId="1" applyNumberFormat="1" applyFont="1" applyFill="1"/>
    <xf numFmtId="0" fontId="8" fillId="0" borderId="0" xfId="0" applyFont="1"/>
  </cellXfs>
  <cellStyles count="3">
    <cellStyle name="Prozent" xfId="2" builtinId="5"/>
    <cellStyle name="Standard" xfId="0" builtinId="0"/>
    <cellStyle name="Währung" xfId="1" builtinId="4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Inflation!$B$2:$B$21</c:f>
              <c:numCache>
                <c:formatCode>General</c:formatCode>
                <c:ptCount val="20"/>
                <c:pt idx="0">
                  <c:v>1.9199999999999998E-2</c:v>
                </c:pt>
                <c:pt idx="1">
                  <c:v>2.1499999999999998E-2</c:v>
                </c:pt>
                <c:pt idx="2">
                  <c:v>1.3899999999999999E-2</c:v>
                </c:pt>
                <c:pt idx="3">
                  <c:v>1.0200000000000001E-2</c:v>
                </c:pt>
                <c:pt idx="4">
                  <c:v>1.01E-2</c:v>
                </c:pt>
                <c:pt idx="5">
                  <c:v>1.8700000000000001E-2</c:v>
                </c:pt>
                <c:pt idx="6">
                  <c:v>2.7799999999999998E-2</c:v>
                </c:pt>
                <c:pt idx="7">
                  <c:v>3.1699999999999999E-2</c:v>
                </c:pt>
                <c:pt idx="8">
                  <c:v>2.3099999999999999E-2</c:v>
                </c:pt>
                <c:pt idx="9">
                  <c:v>1.03E-2</c:v>
                </c:pt>
                <c:pt idx="10">
                  <c:v>1.32E-2</c:v>
                </c:pt>
                <c:pt idx="11">
                  <c:v>3.6299999999999999E-2</c:v>
                </c:pt>
                <c:pt idx="12">
                  <c:v>1.49E-2</c:v>
                </c:pt>
                <c:pt idx="13">
                  <c:v>1.4E-2</c:v>
                </c:pt>
                <c:pt idx="14">
                  <c:v>2.9100000000000001E-2</c:v>
                </c:pt>
                <c:pt idx="15">
                  <c:v>1.24E-2</c:v>
                </c:pt>
                <c:pt idx="16">
                  <c:v>1.84E-2</c:v>
                </c:pt>
                <c:pt idx="17">
                  <c:v>1.9800000000000002E-2</c:v>
                </c:pt>
                <c:pt idx="18">
                  <c:v>2.5899999999999999E-2</c:v>
                </c:pt>
                <c:pt idx="19">
                  <c:v>1.37E-2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E-4446-AB6D-5E0FF96D1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122304"/>
        <c:axId val="915047152"/>
      </c:lineChart>
      <c:catAx>
        <c:axId val="190112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47152"/>
        <c:crosses val="autoZero"/>
        <c:auto val="1"/>
        <c:lblAlgn val="ctr"/>
        <c:lblOffset val="100"/>
        <c:noMultiLvlLbl val="0"/>
      </c:catAx>
      <c:valAx>
        <c:axId val="9150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2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5</xdr:row>
      <xdr:rowOff>104775</xdr:rowOff>
    </xdr:from>
    <xdr:to>
      <xdr:col>20</xdr:col>
      <xdr:colOff>66674</xdr:colOff>
      <xdr:row>19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D1F448-41FA-4090-A827-7D4D3679C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F85ED2-901C-4FBE-AA53-8A2AA998912D}" autoFormatId="16" applyNumberFormats="0" applyBorderFormats="0" applyFontFormats="0" applyPatternFormats="0" applyAlignmentFormats="0" applyWidthHeightFormats="0">
  <queryTableRefresh nextId="3">
    <queryTableFields count="2">
      <queryTableField id="1" name="jahr" tableColumnId="1"/>
      <queryTableField id="2" name="Inf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CA7A9-14B2-4DF2-ACE1-DF38E5DBB367}" name="Tabelle___historische_Inflation_Österreich__VPI____pro_Jahr__2" displayName="Tabelle___historische_Inflation_Österreich__VPI____pro_Jahr__2" ref="A1:B21" tableType="queryTable" totalsRowShown="0">
  <autoFilter ref="A1:B21" xr:uid="{E23DE49A-763F-452E-A245-7FAF8A2165F8}"/>
  <tableColumns count="2">
    <tableColumn id="1" xr3:uid="{DD1F36F5-40F1-48FC-B336-0462D9C6F53E}" uniqueName="1" name="jahr" queryTableFieldId="1" dataDxfId="0"/>
    <tableColumn id="2" xr3:uid="{3FD13738-BFE4-45BB-981B-E53BF7070030}" uniqueName="2" name="Inf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475"/>
  <sheetViews>
    <sheetView tabSelected="1" zoomScale="85" zoomScaleNormal="85" workbookViewId="0">
      <selection activeCell="C35" sqref="C35"/>
    </sheetView>
  </sheetViews>
  <sheetFormatPr baseColWidth="10" defaultColWidth="11.54296875" defaultRowHeight="14.5" x14ac:dyDescent="0.35"/>
  <cols>
    <col min="1" max="1" width="11.54296875" style="3"/>
    <col min="2" max="2" width="37.26953125" style="3" customWidth="1"/>
    <col min="3" max="3" width="17.26953125" style="3" bestFit="1" customWidth="1"/>
    <col min="4" max="4" width="6.81640625" style="3" customWidth="1"/>
    <col min="5" max="5" width="15.7265625" style="3" customWidth="1"/>
    <col min="6" max="6" width="3.1796875" style="3" bestFit="1" customWidth="1"/>
    <col min="7" max="7" width="27.453125" style="3" bestFit="1" customWidth="1"/>
    <col min="8" max="8" width="12.7265625" style="3" bestFit="1" customWidth="1"/>
    <col min="9" max="9" width="13.7265625" style="3" bestFit="1" customWidth="1"/>
    <col min="10" max="10" width="18.81640625" style="3" customWidth="1"/>
    <col min="11" max="11" width="16.26953125" style="3" customWidth="1"/>
    <col min="12" max="12" width="12.7265625" style="3" bestFit="1" customWidth="1"/>
    <col min="13" max="13" width="29.1796875" style="6" customWidth="1"/>
    <col min="14" max="14" width="22.453125" style="26" customWidth="1"/>
    <col min="15" max="16384" width="11.54296875" style="3"/>
  </cols>
  <sheetData>
    <row r="2" spans="2:16" ht="21" x14ac:dyDescent="0.5">
      <c r="B2" s="33" t="s">
        <v>54</v>
      </c>
    </row>
    <row r="3" spans="2:16" x14ac:dyDescent="0.35">
      <c r="B3"/>
    </row>
    <row r="4" spans="2:16" ht="18.5" x14ac:dyDescent="0.45">
      <c r="B4" s="2" t="s">
        <v>5</v>
      </c>
      <c r="F4"/>
      <c r="G4" s="2" t="s">
        <v>51</v>
      </c>
      <c r="K4"/>
      <c r="L4"/>
      <c r="M4"/>
      <c r="N4" s="27"/>
      <c r="O4"/>
      <c r="P4"/>
    </row>
    <row r="5" spans="2:16" ht="16.5" customHeight="1" x14ac:dyDescent="0.35">
      <c r="B5" s="3" t="s">
        <v>2</v>
      </c>
      <c r="C5" s="17">
        <v>1234</v>
      </c>
      <c r="F5"/>
      <c r="G5" s="1" t="s">
        <v>15</v>
      </c>
      <c r="H5"/>
      <c r="I5"/>
      <c r="J5"/>
      <c r="K5"/>
      <c r="L5"/>
      <c r="M5" s="1" t="s">
        <v>16</v>
      </c>
      <c r="N5" s="27"/>
      <c r="O5"/>
      <c r="P5"/>
    </row>
    <row r="6" spans="2:16" ht="16.5" customHeight="1" x14ac:dyDescent="0.35">
      <c r="B6" s="5" t="s">
        <v>59</v>
      </c>
      <c r="C6" s="17">
        <v>12345</v>
      </c>
      <c r="F6"/>
      <c r="G6" t="s">
        <v>46</v>
      </c>
      <c r="H6" s="10">
        <f>-123*12</f>
        <v>-1476</v>
      </c>
      <c r="I6"/>
      <c r="J6"/>
      <c r="K6" s="15"/>
      <c r="L6" s="15"/>
      <c r="M6" s="23" t="s">
        <v>52</v>
      </c>
      <c r="N6" s="28">
        <v>1234</v>
      </c>
      <c r="O6"/>
      <c r="P6"/>
    </row>
    <row r="7" spans="2:16" ht="16.5" customHeight="1" x14ac:dyDescent="0.35">
      <c r="B7" s="32" t="s">
        <v>56</v>
      </c>
      <c r="C7" s="17">
        <v>123</v>
      </c>
      <c r="F7"/>
      <c r="G7"/>
      <c r="H7"/>
      <c r="I7"/>
      <c r="J7"/>
      <c r="K7" s="16"/>
      <c r="L7" s="16"/>
      <c r="M7" t="s">
        <v>17</v>
      </c>
      <c r="N7" s="31">
        <f>Inflation</f>
        <v>1.9210000000000001E-2</v>
      </c>
      <c r="O7"/>
      <c r="P7"/>
    </row>
    <row r="8" spans="2:16" x14ac:dyDescent="0.35">
      <c r="B8" s="1" t="s">
        <v>55</v>
      </c>
      <c r="C8" s="17">
        <v>1234</v>
      </c>
      <c r="F8"/>
      <c r="G8"/>
      <c r="H8"/>
      <c r="I8"/>
      <c r="J8"/>
      <c r="K8" s="16"/>
      <c r="L8" s="16"/>
      <c r="M8" t="s">
        <v>41</v>
      </c>
      <c r="N8" s="27"/>
      <c r="O8"/>
      <c r="P8"/>
    </row>
    <row r="9" spans="2:16" x14ac:dyDescent="0.35">
      <c r="B9"/>
      <c r="C9" s="17"/>
      <c r="F9"/>
      <c r="G9"/>
      <c r="H9"/>
      <c r="I9"/>
      <c r="J9"/>
      <c r="K9"/>
      <c r="L9"/>
      <c r="M9" t="s">
        <v>53</v>
      </c>
      <c r="N9" s="27"/>
      <c r="O9"/>
      <c r="P9"/>
    </row>
    <row r="10" spans="2:16" ht="141.5" x14ac:dyDescent="0.35">
      <c r="B10" t="s">
        <v>8</v>
      </c>
      <c r="C10" s="17">
        <v>12345</v>
      </c>
      <c r="F10"/>
      <c r="G10" s="25" t="s">
        <v>44</v>
      </c>
      <c r="H10" s="25" t="s">
        <v>45</v>
      </c>
      <c r="I10" s="25" t="s">
        <v>50</v>
      </c>
      <c r="J10" s="25" t="s">
        <v>47</v>
      </c>
      <c r="K10" s="25" t="s">
        <v>49</v>
      </c>
      <c r="L10"/>
      <c r="M10" t="s">
        <v>48</v>
      </c>
      <c r="N10" s="27" t="s">
        <v>49</v>
      </c>
      <c r="O10"/>
      <c r="P10"/>
    </row>
    <row r="11" spans="2:16" x14ac:dyDescent="0.35">
      <c r="B11" t="s">
        <v>57</v>
      </c>
      <c r="C11" s="17">
        <v>1234</v>
      </c>
      <c r="F11">
        <v>0</v>
      </c>
      <c r="G11" s="24">
        <f>[0]!Eigenkapital*-1+C34</f>
        <v>-32804.442982568689</v>
      </c>
      <c r="H11" s="24">
        <f>H6</f>
        <v>-1476</v>
      </c>
      <c r="I11" s="34">
        <v>-10000</v>
      </c>
      <c r="J11" s="24">
        <f>SUM(G11:I11)</f>
        <v>-44280.442982568689</v>
      </c>
      <c r="K11" s="24">
        <f t="shared" ref="K11:K61" si="0">J11/q^F11</f>
        <v>-44280.442982568689</v>
      </c>
      <c r="L11" s="24"/>
      <c r="M11" s="24">
        <f>N6*12*-1</f>
        <v>-14808</v>
      </c>
      <c r="N11" s="29">
        <f>M11/Kreditzins^F11</f>
        <v>-14808</v>
      </c>
      <c r="O11"/>
      <c r="P11"/>
    </row>
    <row r="12" spans="2:16" x14ac:dyDescent="0.35">
      <c r="B12" t="s">
        <v>9</v>
      </c>
      <c r="C12" s="4">
        <f>C11*-0.25</f>
        <v>-308.5</v>
      </c>
      <c r="F12">
        <v>1</v>
      </c>
      <c r="G12" s="24">
        <f t="shared" ref="G12:G61" si="1">IF(F12&lt;=Laufzeit,Annuität,0)</f>
        <v>-4597.9429825686866</v>
      </c>
      <c r="H12" s="24">
        <f t="shared" ref="H12:H60" si="2">H11*(1+Inflation)</f>
        <v>-1504.3539599999999</v>
      </c>
      <c r="I12" s="34"/>
      <c r="J12" s="24">
        <f t="shared" ref="J12:J57" si="3">SUM(G12:I12)</f>
        <v>-6102.2969425686861</v>
      </c>
      <c r="K12" s="24">
        <f t="shared" si="0"/>
        <v>-5994.3977824839749</v>
      </c>
      <c r="L12" s="24"/>
      <c r="M12" s="24">
        <f t="shared" ref="M12:M60" si="4">M11*(1+Inflation)</f>
        <v>-15092.461679999999</v>
      </c>
      <c r="N12" s="29">
        <f t="shared" ref="N12:N61" si="5">M12/q^F12</f>
        <v>-14825.600864440077</v>
      </c>
      <c r="O12"/>
      <c r="P12"/>
    </row>
    <row r="13" spans="2:16" x14ac:dyDescent="0.35">
      <c r="C13" s="17"/>
      <c r="F13">
        <v>2</v>
      </c>
      <c r="G13" s="24">
        <f t="shared" si="1"/>
        <v>-4597.9429825686866</v>
      </c>
      <c r="H13" s="24">
        <f t="shared" si="2"/>
        <v>-1533.2525995715998</v>
      </c>
      <c r="I13" s="34"/>
      <c r="J13" s="24">
        <f t="shared" si="3"/>
        <v>-6131.1955821402862</v>
      </c>
      <c r="K13" s="24">
        <f t="shared" si="0"/>
        <v>-5916.2921848189235</v>
      </c>
      <c r="L13" s="24"/>
      <c r="M13" s="24">
        <f t="shared" si="4"/>
        <v>-15382.387868872798</v>
      </c>
      <c r="N13" s="29">
        <f t="shared" si="5"/>
        <v>-14843.222649357534</v>
      </c>
      <c r="O13"/>
      <c r="P13"/>
    </row>
    <row r="14" spans="2:16" x14ac:dyDescent="0.35">
      <c r="B14"/>
      <c r="C14" s="4"/>
      <c r="F14">
        <v>3</v>
      </c>
      <c r="G14" s="24">
        <f t="shared" si="1"/>
        <v>-4597.9429825686866</v>
      </c>
      <c r="H14" s="24">
        <f t="shared" si="2"/>
        <v>-1562.7063820093701</v>
      </c>
      <c r="I14" s="34"/>
      <c r="J14" s="24">
        <f t="shared" si="3"/>
        <v>-6160.6493645780565</v>
      </c>
      <c r="K14" s="24">
        <f t="shared" si="0"/>
        <v>-5839.6007742635265</v>
      </c>
      <c r="L14" s="24"/>
      <c r="M14" s="24">
        <f t="shared" si="4"/>
        <v>-15677.883539833843</v>
      </c>
      <c r="N14" s="29">
        <f t="shared" si="5"/>
        <v>-14860.865379618557</v>
      </c>
      <c r="O14"/>
      <c r="P14"/>
    </row>
    <row r="15" spans="2:16" x14ac:dyDescent="0.35">
      <c r="B15" s="1" t="s">
        <v>58</v>
      </c>
      <c r="C15" s="8">
        <f>SUM(C5:C14)</f>
        <v>28206.5</v>
      </c>
      <c r="F15">
        <v>4</v>
      </c>
      <c r="G15" s="24">
        <f t="shared" si="1"/>
        <v>-4597.9429825686866</v>
      </c>
      <c r="H15" s="24">
        <f t="shared" si="2"/>
        <v>-1592.7259716077701</v>
      </c>
      <c r="I15" s="34"/>
      <c r="J15" s="24">
        <f t="shared" si="3"/>
        <v>-6190.6689541764572</v>
      </c>
      <c r="K15" s="24">
        <f t="shared" si="0"/>
        <v>-5764.2985849411689</v>
      </c>
      <c r="L15" s="24"/>
      <c r="M15" s="24">
        <f t="shared" si="4"/>
        <v>-15979.055682634051</v>
      </c>
      <c r="N15" s="29">
        <f t="shared" si="5"/>
        <v>-14878.529080118889</v>
      </c>
      <c r="O15"/>
      <c r="P15"/>
    </row>
    <row r="16" spans="2:16" x14ac:dyDescent="0.35">
      <c r="F16">
        <v>5</v>
      </c>
      <c r="G16" s="24">
        <f t="shared" si="1"/>
        <v>-4597.9429825686866</v>
      </c>
      <c r="H16" s="24">
        <f t="shared" si="2"/>
        <v>-1623.3222375223554</v>
      </c>
      <c r="I16" s="34"/>
      <c r="J16" s="24">
        <f t="shared" si="3"/>
        <v>-6221.2652200910416</v>
      </c>
      <c r="K16" s="24">
        <f t="shared" si="0"/>
        <v>-5690.3610924619243</v>
      </c>
      <c r="L16" s="24"/>
      <c r="M16" s="24">
        <f t="shared" si="4"/>
        <v>-16286.01334229745</v>
      </c>
      <c r="N16" s="29">
        <f t="shared" si="5"/>
        <v>-14896.213775783863</v>
      </c>
      <c r="O16"/>
      <c r="P16"/>
    </row>
    <row r="17" spans="2:16" x14ac:dyDescent="0.35">
      <c r="B17" s="7"/>
      <c r="C17" s="12"/>
      <c r="F17">
        <v>6</v>
      </c>
      <c r="G17" s="24">
        <f t="shared" si="1"/>
        <v>-4597.9429825686866</v>
      </c>
      <c r="H17" s="24">
        <f t="shared" si="2"/>
        <v>-1654.5062577051597</v>
      </c>
      <c r="I17" s="34"/>
      <c r="J17" s="24">
        <f t="shared" si="3"/>
        <v>-6252.449240273846</v>
      </c>
      <c r="K17" s="24">
        <f t="shared" si="0"/>
        <v>-5617.7642061163642</v>
      </c>
      <c r="L17" s="24"/>
      <c r="M17" s="24">
        <f t="shared" si="4"/>
        <v>-16598.867658602983</v>
      </c>
      <c r="N17" s="29">
        <f t="shared" si="5"/>
        <v>-14913.919491568438</v>
      </c>
      <c r="O17"/>
      <c r="P17"/>
    </row>
    <row r="18" spans="2:16" x14ac:dyDescent="0.35">
      <c r="C18"/>
      <c r="F18">
        <v>7</v>
      </c>
      <c r="G18" s="24">
        <f t="shared" si="1"/>
        <v>-4597.9429825686866</v>
      </c>
      <c r="H18" s="24">
        <f t="shared" si="2"/>
        <v>-1686.2893229156757</v>
      </c>
      <c r="I18" s="34"/>
      <c r="J18" s="24">
        <f t="shared" si="3"/>
        <v>-6284.2323054843619</v>
      </c>
      <c r="K18" s="24">
        <f t="shared" si="0"/>
        <v>-5546.484261207388</v>
      </c>
      <c r="L18" s="24"/>
      <c r="M18" s="24">
        <f t="shared" si="4"/>
        <v>-16917.731906324745</v>
      </c>
      <c r="N18" s="29">
        <f t="shared" si="5"/>
        <v>-14931.646252457234</v>
      </c>
      <c r="O18"/>
      <c r="P18"/>
    </row>
    <row r="19" spans="2:16" ht="18.5" x14ac:dyDescent="0.45">
      <c r="B19" s="2" t="s">
        <v>4</v>
      </c>
      <c r="C19" s="18">
        <v>123456</v>
      </c>
      <c r="F19">
        <v>8</v>
      </c>
      <c r="G19" s="24">
        <f t="shared" si="1"/>
        <v>-4597.9429825686866</v>
      </c>
      <c r="H19" s="24">
        <f t="shared" si="2"/>
        <v>-1718.6829408088859</v>
      </c>
      <c r="I19" s="34"/>
      <c r="J19" s="24">
        <f t="shared" si="3"/>
        <v>-6316.6259233775727</v>
      </c>
      <c r="K19" s="24">
        <f t="shared" si="0"/>
        <v>-5476.4980115176513</v>
      </c>
      <c r="L19" s="24"/>
      <c r="M19" s="24">
        <f t="shared" si="4"/>
        <v>-17242.721536245244</v>
      </c>
      <c r="N19" s="29">
        <f t="shared" si="5"/>
        <v>-14949.394083464578</v>
      </c>
      <c r="O19"/>
      <c r="P19"/>
    </row>
    <row r="20" spans="2:16" x14ac:dyDescent="0.35">
      <c r="B20" s="3" t="s">
        <v>0</v>
      </c>
      <c r="C20" s="6">
        <f>C19*0.035</f>
        <v>4320.96</v>
      </c>
      <c r="F20">
        <v>9</v>
      </c>
      <c r="G20" s="24">
        <f t="shared" si="1"/>
        <v>-4597.9429825686866</v>
      </c>
      <c r="H20" s="24">
        <f t="shared" si="2"/>
        <v>-1751.6988401018245</v>
      </c>
      <c r="I20" s="34"/>
      <c r="J20" s="24">
        <f t="shared" si="3"/>
        <v>-6349.6418226705109</v>
      </c>
      <c r="K20" s="24">
        <f t="shared" si="0"/>
        <v>-5407.7826219101662</v>
      </c>
      <c r="L20" s="24"/>
      <c r="M20" s="24">
        <f t="shared" si="4"/>
        <v>-17573.954216956514</v>
      </c>
      <c r="N20" s="29">
        <f t="shared" si="5"/>
        <v>-14967.163009634511</v>
      </c>
      <c r="O20"/>
      <c r="P20"/>
    </row>
    <row r="21" spans="2:16" x14ac:dyDescent="0.35">
      <c r="B21" t="s">
        <v>14</v>
      </c>
      <c r="C21" s="6">
        <f>C19*0.03*1.2</f>
        <v>4444.4159999999993</v>
      </c>
      <c r="F21">
        <v>10</v>
      </c>
      <c r="G21" s="24">
        <f t="shared" si="1"/>
        <v>-4597.9429825686866</v>
      </c>
      <c r="H21" s="24">
        <f t="shared" si="2"/>
        <v>-1785.3489748201805</v>
      </c>
      <c r="I21" s="34"/>
      <c r="J21" s="24">
        <f t="shared" si="3"/>
        <v>-6383.2919573888666</v>
      </c>
      <c r="K21" s="24">
        <f t="shared" si="0"/>
        <v>-5340.3156610597562</v>
      </c>
      <c r="L21" s="24"/>
      <c r="M21" s="24">
        <f t="shared" si="4"/>
        <v>-17911.549877464247</v>
      </c>
      <c r="N21" s="29">
        <f t="shared" si="5"/>
        <v>-14984.953056040851</v>
      </c>
      <c r="O21"/>
      <c r="P21"/>
    </row>
    <row r="22" spans="2:16" x14ac:dyDescent="0.35">
      <c r="B22" s="3" t="s">
        <v>1</v>
      </c>
      <c r="C22" s="6">
        <f>C19*0.015</f>
        <v>1851.84</v>
      </c>
      <c r="F22">
        <v>11</v>
      </c>
      <c r="G22" s="24">
        <f t="shared" si="1"/>
        <v>-4597.9429825686866</v>
      </c>
      <c r="H22" s="24">
        <f t="shared" si="2"/>
        <v>-1819.6455286264761</v>
      </c>
      <c r="I22" s="34">
        <v>-5000</v>
      </c>
      <c r="J22" s="24">
        <f t="shared" si="3"/>
        <v>-11417.588511195163</v>
      </c>
      <c r="K22" s="24">
        <f t="shared" si="0"/>
        <v>-9383.1536719692958</v>
      </c>
      <c r="L22" s="24"/>
      <c r="M22" s="24">
        <f t="shared" si="4"/>
        <v>-18255.630750610333</v>
      </c>
      <c r="N22" s="29">
        <f t="shared" si="5"/>
        <v>-15002.764247787223</v>
      </c>
      <c r="O22"/>
      <c r="P22"/>
    </row>
    <row r="23" spans="2:16" x14ac:dyDescent="0.35">
      <c r="B23" s="19" t="s">
        <v>42</v>
      </c>
      <c r="C23" s="20">
        <f>SUM(C19:C22)</f>
        <v>134073.21600000001</v>
      </c>
      <c r="F23">
        <v>12</v>
      </c>
      <c r="G23" s="24">
        <f t="shared" si="1"/>
        <v>-4597.9429825686866</v>
      </c>
      <c r="H23" s="24">
        <f t="shared" si="2"/>
        <v>-1854.6009192313907</v>
      </c>
      <c r="I23" s="34"/>
      <c r="J23" s="24">
        <f t="shared" si="3"/>
        <v>-6452.543901800077</v>
      </c>
      <c r="K23" s="24">
        <f t="shared" si="0"/>
        <v>-5209.039276674529</v>
      </c>
      <c r="L23" s="24"/>
      <c r="M23" s="24">
        <f t="shared" si="4"/>
        <v>-18606.321417329556</v>
      </c>
      <c r="N23" s="29">
        <f t="shared" si="5"/>
        <v>-15020.596610007089</v>
      </c>
      <c r="O23"/>
      <c r="P23"/>
    </row>
    <row r="24" spans="2:16" x14ac:dyDescent="0.35">
      <c r="F24">
        <v>13</v>
      </c>
      <c r="G24" s="24">
        <f t="shared" si="1"/>
        <v>-4597.9429825686866</v>
      </c>
      <c r="H24" s="24">
        <f t="shared" si="2"/>
        <v>-1890.2278028898256</v>
      </c>
      <c r="I24" s="34"/>
      <c r="J24" s="24">
        <f t="shared" si="3"/>
        <v>-6488.170785458512</v>
      </c>
      <c r="K24" s="24">
        <f t="shared" si="0"/>
        <v>-5145.186945917083</v>
      </c>
      <c r="L24" s="24"/>
      <c r="M24" s="24">
        <f t="shared" si="4"/>
        <v>-18963.748851756456</v>
      </c>
      <c r="N24" s="29">
        <f t="shared" si="5"/>
        <v>-15038.450167863773</v>
      </c>
      <c r="O24"/>
      <c r="P24"/>
    </row>
    <row r="25" spans="2:16" x14ac:dyDescent="0.35">
      <c r="B25" s="7"/>
      <c r="C25" s="8"/>
      <c r="F25">
        <v>14</v>
      </c>
      <c r="G25" s="24">
        <f t="shared" si="1"/>
        <v>-4597.9429825686866</v>
      </c>
      <c r="H25" s="24">
        <f t="shared" si="2"/>
        <v>-1926.5390789833391</v>
      </c>
      <c r="I25" s="34"/>
      <c r="J25" s="24">
        <f t="shared" si="3"/>
        <v>-6524.4820615520257</v>
      </c>
      <c r="K25" s="24">
        <f t="shared" si="0"/>
        <v>-5082.4972158137434</v>
      </c>
      <c r="L25" s="24"/>
      <c r="M25" s="24">
        <f t="shared" si="4"/>
        <v>-19328.042467198698</v>
      </c>
      <c r="N25" s="29">
        <f t="shared" si="5"/>
        <v>-15056.324946550529</v>
      </c>
      <c r="O25"/>
      <c r="P25"/>
    </row>
    <row r="26" spans="2:16" x14ac:dyDescent="0.35">
      <c r="B26" s="7" t="s">
        <v>6</v>
      </c>
      <c r="C26" s="8">
        <f>C23+C15*-1</f>
        <v>105866.71600000001</v>
      </c>
      <c r="F26">
        <v>15</v>
      </c>
      <c r="G26" s="24">
        <f t="shared" si="1"/>
        <v>-4597.9429825686866</v>
      </c>
      <c r="H26" s="24">
        <f t="shared" si="2"/>
        <v>-1963.5478946906089</v>
      </c>
      <c r="I26" s="34"/>
      <c r="J26" s="24">
        <f t="shared" si="3"/>
        <v>-6561.4908772592953</v>
      </c>
      <c r="K26" s="24">
        <f t="shared" si="0"/>
        <v>-5020.9495694895577</v>
      </c>
      <c r="L26" s="24"/>
      <c r="M26" s="24">
        <f t="shared" si="4"/>
        <v>-19699.334162993586</v>
      </c>
      <c r="N26" s="29">
        <f t="shared" si="5"/>
        <v>-15074.220971290533</v>
      </c>
      <c r="O26"/>
      <c r="P26"/>
    </row>
    <row r="27" spans="2:16" x14ac:dyDescent="0.35">
      <c r="F27">
        <v>16</v>
      </c>
      <c r="G27" s="24">
        <f t="shared" si="1"/>
        <v>-4597.9429825686866</v>
      </c>
      <c r="H27" s="24">
        <f t="shared" si="2"/>
        <v>-2001.2676497476155</v>
      </c>
      <c r="I27" s="34"/>
      <c r="J27" s="24">
        <f t="shared" si="3"/>
        <v>-6599.2106323163025</v>
      </c>
      <c r="K27" s="24">
        <f t="shared" si="0"/>
        <v>-4960.5238528908412</v>
      </c>
      <c r="L27" s="24"/>
      <c r="M27" s="24">
        <f t="shared" si="4"/>
        <v>-20077.758372264692</v>
      </c>
      <c r="N27" s="29">
        <f t="shared" si="5"/>
        <v>-15092.138267336959</v>
      </c>
      <c r="O27"/>
      <c r="P27"/>
    </row>
    <row r="28" spans="2:16" x14ac:dyDescent="0.35">
      <c r="B28" t="s">
        <v>63</v>
      </c>
      <c r="C28" s="22">
        <v>1.7999999999999999E-2</v>
      </c>
      <c r="F28">
        <v>17</v>
      </c>
      <c r="G28" s="24">
        <f t="shared" si="1"/>
        <v>-4597.9429825686866</v>
      </c>
      <c r="H28" s="24">
        <f t="shared" si="2"/>
        <v>-2039.7120012992671</v>
      </c>
      <c r="I28" s="34"/>
      <c r="J28" s="24">
        <f t="shared" si="3"/>
        <v>-6637.6549838679539</v>
      </c>
      <c r="K28" s="24">
        <f t="shared" si="0"/>
        <v>-4901.2002683699166</v>
      </c>
      <c r="L28" s="24"/>
      <c r="M28" s="24">
        <f t="shared" si="4"/>
        <v>-20463.452110595896</v>
      </c>
      <c r="N28" s="29">
        <f t="shared" si="5"/>
        <v>-15110.076859972987</v>
      </c>
      <c r="O28"/>
      <c r="P28"/>
    </row>
    <row r="29" spans="2:16" x14ac:dyDescent="0.35">
      <c r="B29" t="s">
        <v>3</v>
      </c>
      <c r="C29" s="14">
        <f>C32-1</f>
        <v>1.4877654706024757E-3</v>
      </c>
      <c r="F29">
        <v>18</v>
      </c>
      <c r="G29" s="24">
        <f t="shared" si="1"/>
        <v>-4597.9429825686866</v>
      </c>
      <c r="H29" s="24">
        <f t="shared" si="2"/>
        <v>-2078.894868844226</v>
      </c>
      <c r="I29" s="34"/>
      <c r="J29" s="24">
        <f t="shared" si="3"/>
        <v>-6676.8378514129126</v>
      </c>
      <c r="K29" s="24">
        <f t="shared" si="0"/>
        <v>-4842.9593683833036</v>
      </c>
      <c r="L29" s="24"/>
      <c r="M29" s="24">
        <f t="shared" si="4"/>
        <v>-20856.555025640442</v>
      </c>
      <c r="N29" s="29">
        <f t="shared" si="5"/>
        <v>-15128.036774511855</v>
      </c>
      <c r="O29"/>
      <c r="P29"/>
    </row>
    <row r="30" spans="2:16" x14ac:dyDescent="0.35">
      <c r="B30" t="s">
        <v>10</v>
      </c>
      <c r="C30" s="3">
        <f>1+Kreditzins</f>
        <v>1.018</v>
      </c>
      <c r="F30">
        <v>19</v>
      </c>
      <c r="G30" s="24">
        <f t="shared" si="1"/>
        <v>-4597.9429825686866</v>
      </c>
      <c r="H30" s="24">
        <f t="shared" si="2"/>
        <v>-2118.8304392747236</v>
      </c>
      <c r="I30" s="34"/>
      <c r="J30" s="24">
        <f t="shared" si="3"/>
        <v>-6716.7734218434107</v>
      </c>
      <c r="K30" s="24">
        <f t="shared" si="0"/>
        <v>-4785.782049301326</v>
      </c>
      <c r="L30" s="24"/>
      <c r="M30" s="24">
        <f t="shared" si="4"/>
        <v>-21257.209447682995</v>
      </c>
      <c r="N30" s="29">
        <f t="shared" si="5"/>
        <v>-15146.018036296884</v>
      </c>
      <c r="O30"/>
      <c r="P30"/>
    </row>
    <row r="31" spans="2:16" x14ac:dyDescent="0.35">
      <c r="B31" t="s">
        <v>10</v>
      </c>
      <c r="F31">
        <v>20</v>
      </c>
      <c r="G31" s="24">
        <f t="shared" si="1"/>
        <v>-4597.9429825686866</v>
      </c>
      <c r="H31" s="24">
        <f t="shared" si="2"/>
        <v>-2159.5331720131908</v>
      </c>
      <c r="I31" s="34">
        <v>-5000</v>
      </c>
      <c r="J31" s="24">
        <f t="shared" si="3"/>
        <v>-11757.476154581876</v>
      </c>
      <c r="K31" s="24">
        <f t="shared" si="0"/>
        <v>-8229.2176067847431</v>
      </c>
      <c r="L31" s="24"/>
      <c r="M31" s="24">
        <f t="shared" si="4"/>
        <v>-21665.560441172984</v>
      </c>
      <c r="N31" s="29">
        <f t="shared" si="5"/>
        <v>-15164.020670701517</v>
      </c>
      <c r="O31"/>
      <c r="P31"/>
    </row>
    <row r="32" spans="2:16" x14ac:dyDescent="0.35">
      <c r="B32" s="32" t="s">
        <v>64</v>
      </c>
      <c r="C32" s="3">
        <f>C30^(1/12)</f>
        <v>1.0014877654706025</v>
      </c>
      <c r="F32">
        <v>21</v>
      </c>
      <c r="G32" s="24">
        <f t="shared" si="1"/>
        <v>-4597.9429825686866</v>
      </c>
      <c r="H32" s="24">
        <f t="shared" si="2"/>
        <v>-2201.0178042475641</v>
      </c>
      <c r="I32" s="34"/>
      <c r="J32" s="24">
        <f t="shared" si="3"/>
        <v>-6798.9607868162511</v>
      </c>
      <c r="K32" s="24">
        <f t="shared" si="0"/>
        <v>-4674.5434225234958</v>
      </c>
      <c r="L32" s="24"/>
      <c r="M32" s="24">
        <f t="shared" si="4"/>
        <v>-22081.755857247914</v>
      </c>
      <c r="N32" s="29">
        <f t="shared" si="5"/>
        <v>-15182.044703129362</v>
      </c>
      <c r="O32"/>
      <c r="P32"/>
    </row>
    <row r="33" spans="2:16" x14ac:dyDescent="0.35">
      <c r="B33" t="s">
        <v>11</v>
      </c>
      <c r="C33" s="21">
        <v>30</v>
      </c>
      <c r="F33">
        <v>22</v>
      </c>
      <c r="G33" s="24">
        <f t="shared" si="1"/>
        <v>-4597.9429825686866</v>
      </c>
      <c r="H33" s="24">
        <f t="shared" si="2"/>
        <v>-2243.2993562671595</v>
      </c>
      <c r="I33" s="34"/>
      <c r="J33" s="24">
        <f t="shared" si="3"/>
        <v>-6841.2423388358457</v>
      </c>
      <c r="K33" s="24">
        <f t="shared" si="0"/>
        <v>-4620.4455729446054</v>
      </c>
      <c r="L33" s="24"/>
      <c r="M33" s="24">
        <f t="shared" si="4"/>
        <v>-22505.946387265645</v>
      </c>
      <c r="N33" s="29">
        <f t="shared" si="5"/>
        <v>-15200.090159014222</v>
      </c>
      <c r="O33"/>
      <c r="P33"/>
    </row>
    <row r="34" spans="2:16" x14ac:dyDescent="0.35">
      <c r="B34" t="s">
        <v>12</v>
      </c>
      <c r="C34" s="6">
        <f>PMT(C28,C33,C26)</f>
        <v>-4597.9429825686866</v>
      </c>
      <c r="F34">
        <v>23</v>
      </c>
      <c r="G34" s="24">
        <f t="shared" si="1"/>
        <v>-4597.9429825686866</v>
      </c>
      <c r="H34" s="24">
        <f t="shared" si="2"/>
        <v>-2286.3931369010515</v>
      </c>
      <c r="I34" s="34"/>
      <c r="J34" s="24">
        <f t="shared" si="3"/>
        <v>-6884.3361194697382</v>
      </c>
      <c r="K34" s="24">
        <f t="shared" si="0"/>
        <v>-4567.3382088724393</v>
      </c>
      <c r="L34" s="24"/>
      <c r="M34" s="24">
        <f t="shared" si="4"/>
        <v>-22938.285617365018</v>
      </c>
      <c r="N34" s="29">
        <f t="shared" si="5"/>
        <v>-15218.157063820119</v>
      </c>
      <c r="O34"/>
      <c r="P34"/>
    </row>
    <row r="35" spans="2:16" x14ac:dyDescent="0.35">
      <c r="B35" t="s">
        <v>13</v>
      </c>
      <c r="C35" s="6">
        <f>PMT(C29,C33*12,C26)</f>
        <v>-380.03671140359609</v>
      </c>
      <c r="F35">
        <v>24</v>
      </c>
      <c r="G35" s="24">
        <f t="shared" si="1"/>
        <v>-4597.9429825686866</v>
      </c>
      <c r="H35" s="24">
        <f t="shared" si="2"/>
        <v>-2330.3147490609208</v>
      </c>
      <c r="I35" s="34"/>
      <c r="J35" s="24">
        <f t="shared" si="3"/>
        <v>-6928.2577316296074</v>
      </c>
      <c r="K35" s="24">
        <f t="shared" si="0"/>
        <v>-4515.2038571544435</v>
      </c>
      <c r="L35" s="24"/>
      <c r="M35" s="24">
        <f t="shared" si="4"/>
        <v>-23378.9300840746</v>
      </c>
      <c r="N35" s="29">
        <f t="shared" si="5"/>
        <v>-15236.245443041362</v>
      </c>
      <c r="O35"/>
      <c r="P35"/>
    </row>
    <row r="36" spans="2:16" x14ac:dyDescent="0.35">
      <c r="B36"/>
      <c r="F36">
        <v>25</v>
      </c>
      <c r="G36" s="24">
        <f t="shared" si="1"/>
        <v>-4597.9429825686866</v>
      </c>
      <c r="H36" s="24">
        <f t="shared" si="2"/>
        <v>-2375.0800953903808</v>
      </c>
      <c r="I36" s="34"/>
      <c r="J36" s="24">
        <f t="shared" si="3"/>
        <v>-6973.0230779590675</v>
      </c>
      <c r="K36" s="24">
        <f t="shared" si="0"/>
        <v>-4464.0253536415539</v>
      </c>
      <c r="L36" s="24"/>
      <c r="M36" s="24">
        <f t="shared" si="4"/>
        <v>-23828.039330989672</v>
      </c>
      <c r="N36" s="29">
        <f t="shared" si="5"/>
        <v>-15254.35532220254</v>
      </c>
      <c r="O36"/>
      <c r="P36"/>
    </row>
    <row r="37" spans="2:16" x14ac:dyDescent="0.35">
      <c r="C37" s="11"/>
      <c r="F37">
        <v>26</v>
      </c>
      <c r="G37" s="24">
        <f t="shared" si="1"/>
        <v>-4597.9429825686866</v>
      </c>
      <c r="H37" s="24">
        <f t="shared" si="2"/>
        <v>-2420.70538402283</v>
      </c>
      <c r="I37" s="34"/>
      <c r="J37" s="24">
        <f t="shared" si="3"/>
        <v>-7018.6483665915166</v>
      </c>
      <c r="K37" s="24">
        <f t="shared" si="0"/>
        <v>-4413.7858377245539</v>
      </c>
      <c r="L37" s="24"/>
      <c r="M37" s="24">
        <f t="shared" si="4"/>
        <v>-24285.775966537982</v>
      </c>
      <c r="N37" s="29">
        <f t="shared" si="5"/>
        <v>-15272.486726858593</v>
      </c>
      <c r="O37"/>
      <c r="P37"/>
    </row>
    <row r="38" spans="2:16" x14ac:dyDescent="0.35">
      <c r="B38" t="s">
        <v>43</v>
      </c>
      <c r="C38" s="11">
        <f>C19*C30^50</f>
        <v>301231.99750503351</v>
      </c>
      <c r="F38">
        <v>27</v>
      </c>
      <c r="G38" s="24">
        <f t="shared" si="1"/>
        <v>-4597.9429825686866</v>
      </c>
      <c r="H38" s="24">
        <f t="shared" si="2"/>
        <v>-2467.2071344499086</v>
      </c>
      <c r="I38" s="34"/>
      <c r="J38" s="24">
        <f t="shared" si="3"/>
        <v>-7065.1501170185948</v>
      </c>
      <c r="K38" s="24">
        <f t="shared" si="0"/>
        <v>-4364.4687469670107</v>
      </c>
      <c r="L38" s="24"/>
      <c r="M38" s="24">
        <f t="shared" si="4"/>
        <v>-24752.305722855173</v>
      </c>
      <c r="N38" s="29">
        <f t="shared" si="5"/>
        <v>-15290.639682594838</v>
      </c>
      <c r="O38"/>
      <c r="P38"/>
    </row>
    <row r="39" spans="2:16" x14ac:dyDescent="0.35">
      <c r="F39">
        <v>28</v>
      </c>
      <c r="G39" s="24">
        <f t="shared" si="1"/>
        <v>-4597.9429825686866</v>
      </c>
      <c r="H39" s="24">
        <f t="shared" si="2"/>
        <v>-2514.6021835026913</v>
      </c>
      <c r="I39" s="34"/>
      <c r="J39" s="24">
        <f t="shared" si="3"/>
        <v>-7112.5451660713779</v>
      </c>
      <c r="K39" s="24">
        <f t="shared" si="0"/>
        <v>-4316.0578118331287</v>
      </c>
      <c r="L39" s="24"/>
      <c r="M39" s="24">
        <f t="shared" si="4"/>
        <v>-25227.797515791219</v>
      </c>
      <c r="N39" s="29">
        <f t="shared" si="5"/>
        <v>-15308.814215027</v>
      </c>
      <c r="O39"/>
      <c r="P39"/>
    </row>
    <row r="40" spans="2:16" x14ac:dyDescent="0.35">
      <c r="B40"/>
      <c r="C40" s="6"/>
      <c r="F40">
        <v>29</v>
      </c>
      <c r="G40" s="24">
        <f t="shared" si="1"/>
        <v>-4597.9429825686866</v>
      </c>
      <c r="H40" s="24">
        <f t="shared" si="2"/>
        <v>-2562.9076914477778</v>
      </c>
      <c r="I40" s="34"/>
      <c r="J40" s="24">
        <f t="shared" si="3"/>
        <v>-7160.8506740164648</v>
      </c>
      <c r="K40" s="24">
        <f t="shared" si="0"/>
        <v>-4268.5370505088085</v>
      </c>
      <c r="L40" s="24"/>
      <c r="M40" s="24">
        <f t="shared" si="4"/>
        <v>-25712.423506069568</v>
      </c>
      <c r="N40" s="29">
        <f t="shared" si="5"/>
        <v>-15327.010349801243</v>
      </c>
      <c r="O40"/>
      <c r="P40"/>
    </row>
    <row r="41" spans="2:16" ht="15.5" x14ac:dyDescent="0.35">
      <c r="B41" s="35" t="s">
        <v>39</v>
      </c>
      <c r="C41"/>
      <c r="D41"/>
      <c r="F41">
        <v>30</v>
      </c>
      <c r="G41" s="24">
        <f t="shared" si="1"/>
        <v>-4597.9429825686866</v>
      </c>
      <c r="H41" s="24">
        <f t="shared" si="2"/>
        <v>-2612.1411482004896</v>
      </c>
      <c r="I41" s="34">
        <v>-5000</v>
      </c>
      <c r="J41" s="24">
        <f t="shared" si="3"/>
        <v>-12210.084130769177</v>
      </c>
      <c r="K41" s="24">
        <f t="shared" si="0"/>
        <v>-7149.6587948399729</v>
      </c>
      <c r="L41" s="24"/>
      <c r="M41" s="24">
        <f t="shared" si="4"/>
        <v>-26206.359161621163</v>
      </c>
      <c r="N41" s="29">
        <f t="shared" si="5"/>
        <v>-15345.228112594228</v>
      </c>
      <c r="O41"/>
      <c r="P41"/>
    </row>
    <row r="42" spans="2:16" x14ac:dyDescent="0.35">
      <c r="B42" t="s">
        <v>61</v>
      </c>
      <c r="C42" s="9">
        <f>SUM(K11:K61)</f>
        <v>-115670.94994037568</v>
      </c>
      <c r="F42">
        <v>31</v>
      </c>
      <c r="G42" s="24">
        <f t="shared" si="1"/>
        <v>0</v>
      </c>
      <c r="H42" s="24">
        <f t="shared" si="2"/>
        <v>-2662.3203796574207</v>
      </c>
      <c r="I42" s="34"/>
      <c r="J42" s="24">
        <f t="shared" si="3"/>
        <v>-2662.3203796574207</v>
      </c>
      <c r="K42" s="24">
        <f t="shared" si="0"/>
        <v>-1531.3666986069004</v>
      </c>
      <c r="L42" s="24"/>
      <c r="M42" s="24">
        <f t="shared" si="4"/>
        <v>-26709.783321115905</v>
      </c>
      <c r="N42" s="29">
        <f t="shared" si="5"/>
        <v>-15363.467529113126</v>
      </c>
      <c r="O42"/>
      <c r="P42"/>
    </row>
    <row r="43" spans="2:16" x14ac:dyDescent="0.35">
      <c r="B43" s="32" t="s">
        <v>62</v>
      </c>
      <c r="C43" s="30">
        <f>Eigenkapital+SUM(N11:N61)</f>
        <v>-749012.65861757565</v>
      </c>
      <c r="F43">
        <v>32</v>
      </c>
      <c r="G43" s="24">
        <f t="shared" si="1"/>
        <v>0</v>
      </c>
      <c r="H43" s="24">
        <f t="shared" si="2"/>
        <v>-2713.4635541506395</v>
      </c>
      <c r="I43" s="34"/>
      <c r="J43" s="24">
        <f t="shared" si="3"/>
        <v>-2713.4635541506395</v>
      </c>
      <c r="K43" s="24">
        <f t="shared" si="0"/>
        <v>-1533.1868888871697</v>
      </c>
      <c r="L43" s="24"/>
      <c r="M43" s="24">
        <f t="shared" si="4"/>
        <v>-27222.87825871454</v>
      </c>
      <c r="N43" s="29">
        <f t="shared" si="5"/>
        <v>-15381.728625095668</v>
      </c>
      <c r="O43"/>
      <c r="P43"/>
    </row>
    <row r="44" spans="2:16" x14ac:dyDescent="0.35">
      <c r="F44">
        <v>33</v>
      </c>
      <c r="G44" s="24">
        <f t="shared" si="1"/>
        <v>0</v>
      </c>
      <c r="H44" s="24">
        <f t="shared" si="2"/>
        <v>-2765.5891890258731</v>
      </c>
      <c r="I44" s="34"/>
      <c r="J44" s="24">
        <f t="shared" si="3"/>
        <v>-2765.5891890258731</v>
      </c>
      <c r="K44" s="24">
        <f t="shared" si="0"/>
        <v>-1535.0092426549038</v>
      </c>
      <c r="L44" s="24"/>
      <c r="M44" s="24">
        <f t="shared" si="4"/>
        <v>-27745.829750064444</v>
      </c>
      <c r="N44" s="29">
        <f t="shared" si="5"/>
        <v>-15400.01142631017</v>
      </c>
      <c r="O44"/>
      <c r="P44"/>
    </row>
    <row r="45" spans="2:16" x14ac:dyDescent="0.35">
      <c r="B45" t="s">
        <v>60</v>
      </c>
      <c r="C45">
        <f>C42-C43</f>
        <v>633341.70867720002</v>
      </c>
      <c r="F45">
        <v>34</v>
      </c>
      <c r="G45" s="24">
        <f t="shared" si="1"/>
        <v>0</v>
      </c>
      <c r="H45" s="24">
        <f t="shared" si="2"/>
        <v>-2818.7161573470598</v>
      </c>
      <c r="I45" s="34"/>
      <c r="J45" s="24">
        <f t="shared" si="3"/>
        <v>-2818.7161573470598</v>
      </c>
      <c r="K45" s="24">
        <f t="shared" si="0"/>
        <v>-1536.8337624816349</v>
      </c>
      <c r="L45" s="24"/>
      <c r="M45" s="24">
        <f t="shared" si="4"/>
        <v>-28278.827139563182</v>
      </c>
      <c r="N45" s="29">
        <f t="shared" si="5"/>
        <v>-15418.315958555588</v>
      </c>
      <c r="O45"/>
      <c r="P45"/>
    </row>
    <row r="46" spans="2:16" x14ac:dyDescent="0.35">
      <c r="B46" t="s">
        <v>40</v>
      </c>
      <c r="C46">
        <f>C45/50</f>
        <v>12666.834173544001</v>
      </c>
      <c r="F46">
        <v>35</v>
      </c>
      <c r="G46" s="24">
        <f t="shared" si="1"/>
        <v>0</v>
      </c>
      <c r="H46" s="24">
        <f t="shared" si="2"/>
        <v>-2872.8636947296968</v>
      </c>
      <c r="I46" s="34"/>
      <c r="J46" s="24">
        <f t="shared" si="3"/>
        <v>-2872.8636947296968</v>
      </c>
      <c r="K46" s="24">
        <f t="shared" si="0"/>
        <v>-1538.6604509419519</v>
      </c>
      <c r="L46" s="24"/>
      <c r="M46" s="24">
        <f t="shared" si="4"/>
        <v>-28822.063408914189</v>
      </c>
      <c r="N46" s="29">
        <f t="shared" si="5"/>
        <v>-15436.642247661532</v>
      </c>
      <c r="O46"/>
      <c r="P46"/>
    </row>
    <row r="47" spans="2:16" x14ac:dyDescent="0.35">
      <c r="F47">
        <v>36</v>
      </c>
      <c r="G47" s="24">
        <f t="shared" si="1"/>
        <v>0</v>
      </c>
      <c r="H47" s="24">
        <f t="shared" si="2"/>
        <v>-2928.0514063054543</v>
      </c>
      <c r="I47" s="34"/>
      <c r="J47" s="24">
        <f t="shared" si="3"/>
        <v>-2928.0514063054543</v>
      </c>
      <c r="K47" s="24">
        <f t="shared" si="0"/>
        <v>-1540.4893106135037</v>
      </c>
      <c r="L47" s="24"/>
      <c r="M47" s="24">
        <f t="shared" si="4"/>
        <v>-29375.735246999429</v>
      </c>
      <c r="N47" s="29">
        <f t="shared" si="5"/>
        <v>-15454.990319488319</v>
      </c>
      <c r="O47"/>
      <c r="P47"/>
    </row>
    <row r="48" spans="2:16" x14ac:dyDescent="0.35">
      <c r="F48">
        <v>37</v>
      </c>
      <c r="G48" s="24">
        <f t="shared" si="1"/>
        <v>0</v>
      </c>
      <c r="H48" s="24">
        <f t="shared" si="2"/>
        <v>-2984.2992738205821</v>
      </c>
      <c r="I48" s="34"/>
      <c r="J48" s="24">
        <f t="shared" si="3"/>
        <v>-2984.2992738205821</v>
      </c>
      <c r="K48" s="24">
        <f t="shared" si="0"/>
        <v>-1542.320344077003</v>
      </c>
      <c r="L48" s="24"/>
      <c r="M48" s="24">
        <f t="shared" si="4"/>
        <v>-29940.043121094288</v>
      </c>
      <c r="N48" s="29">
        <f t="shared" si="5"/>
        <v>-15473.360199927003</v>
      </c>
      <c r="O48"/>
      <c r="P48"/>
    </row>
    <row r="49" spans="6:16" x14ac:dyDescent="0.35">
      <c r="F49">
        <v>38</v>
      </c>
      <c r="G49" s="24">
        <f t="shared" si="1"/>
        <v>0</v>
      </c>
      <c r="H49" s="24">
        <f t="shared" si="2"/>
        <v>-3041.6276628706755</v>
      </c>
      <c r="I49" s="34"/>
      <c r="J49" s="24">
        <f t="shared" si="3"/>
        <v>-3041.6276628706755</v>
      </c>
      <c r="K49" s="24">
        <f t="shared" si="0"/>
        <v>-1544.1535539162303</v>
      </c>
      <c r="L49" s="24"/>
      <c r="M49" s="24">
        <f t="shared" si="4"/>
        <v>-30515.191349450506</v>
      </c>
      <c r="N49" s="29">
        <f t="shared" si="5"/>
        <v>-15491.751914899411</v>
      </c>
      <c r="O49"/>
      <c r="P49"/>
    </row>
    <row r="50" spans="6:16" x14ac:dyDescent="0.35">
      <c r="F50">
        <v>39</v>
      </c>
      <c r="G50" s="24">
        <f t="shared" si="1"/>
        <v>0</v>
      </c>
      <c r="H50" s="24">
        <f t="shared" si="2"/>
        <v>-3100.057330274421</v>
      </c>
      <c r="I50" s="34"/>
      <c r="J50" s="24">
        <f t="shared" si="3"/>
        <v>-3100.057330274421</v>
      </c>
      <c r="K50" s="24">
        <f t="shared" si="0"/>
        <v>-1545.988942718036</v>
      </c>
      <c r="L50" s="24"/>
      <c r="M50" s="24">
        <f t="shared" si="4"/>
        <v>-31101.388175273449</v>
      </c>
      <c r="N50" s="29">
        <f t="shared" si="5"/>
        <v>-15510.165490358177</v>
      </c>
      <c r="O50"/>
      <c r="P50"/>
    </row>
    <row r="51" spans="6:16" x14ac:dyDescent="0.35">
      <c r="F51">
        <v>40</v>
      </c>
      <c r="G51" s="24">
        <f t="shared" si="1"/>
        <v>0</v>
      </c>
      <c r="H51" s="24">
        <f t="shared" si="2"/>
        <v>-3159.6094315889923</v>
      </c>
      <c r="I51" s="34">
        <v>-5000</v>
      </c>
      <c r="J51" s="24">
        <f t="shared" si="3"/>
        <v>-8159.6094315889923</v>
      </c>
      <c r="K51" s="24">
        <f t="shared" si="0"/>
        <v>-3997.2218364271284</v>
      </c>
      <c r="L51" s="24"/>
      <c r="M51" s="24">
        <f t="shared" si="4"/>
        <v>-31698.845842120449</v>
      </c>
      <c r="N51" s="29">
        <f t="shared" si="5"/>
        <v>-15528.600952286795</v>
      </c>
      <c r="O51"/>
      <c r="P51"/>
    </row>
    <row r="52" spans="6:16" x14ac:dyDescent="0.35">
      <c r="F52">
        <v>41</v>
      </c>
      <c r="G52" s="24">
        <f t="shared" si="1"/>
        <v>0</v>
      </c>
      <c r="H52" s="24">
        <f t="shared" si="2"/>
        <v>-3220.3055287698166</v>
      </c>
      <c r="I52" s="34"/>
      <c r="J52" s="24">
        <f t="shared" si="3"/>
        <v>-3220.3055287698166</v>
      </c>
      <c r="K52" s="24">
        <f t="shared" si="0"/>
        <v>-1549.6662675721682</v>
      </c>
      <c r="L52" s="24"/>
      <c r="M52" s="24">
        <f t="shared" si="4"/>
        <v>-32307.780670747579</v>
      </c>
      <c r="N52" s="29">
        <f t="shared" si="5"/>
        <v>-15547.058326699633</v>
      </c>
      <c r="O52"/>
      <c r="P52"/>
    </row>
    <row r="53" spans="6:16" x14ac:dyDescent="0.35">
      <c r="F53">
        <v>42</v>
      </c>
      <c r="G53" s="24">
        <f t="shared" si="1"/>
        <v>0</v>
      </c>
      <c r="H53" s="24">
        <f t="shared" si="2"/>
        <v>-3282.1675979774845</v>
      </c>
      <c r="I53" s="34"/>
      <c r="J53" s="24">
        <f t="shared" si="3"/>
        <v>-3282.1675979774845</v>
      </c>
      <c r="K53" s="24">
        <f t="shared" si="0"/>
        <v>-1551.5082088135846</v>
      </c>
      <c r="L53" s="24"/>
      <c r="M53" s="24">
        <f t="shared" si="4"/>
        <v>-32928.413137432639</v>
      </c>
      <c r="N53" s="29">
        <f t="shared" si="5"/>
        <v>-15565.537639641974</v>
      </c>
      <c r="O53"/>
      <c r="P53"/>
    </row>
    <row r="54" spans="6:16" x14ac:dyDescent="0.35">
      <c r="F54">
        <v>43</v>
      </c>
      <c r="G54" s="24">
        <f t="shared" si="1"/>
        <v>0</v>
      </c>
      <c r="H54" s="24">
        <f t="shared" si="2"/>
        <v>-3345.218037534632</v>
      </c>
      <c r="I54" s="34"/>
      <c r="J54" s="24">
        <f t="shared" si="3"/>
        <v>-3345.218037534632</v>
      </c>
      <c r="K54" s="24">
        <f t="shared" si="0"/>
        <v>-1553.3523393957696</v>
      </c>
      <c r="L54" s="24"/>
      <c r="M54" s="24">
        <f t="shared" si="4"/>
        <v>-33560.967953802719</v>
      </c>
      <c r="N54" s="29">
        <f t="shared" si="5"/>
        <v>-15584.038917190073</v>
      </c>
      <c r="O54"/>
      <c r="P54"/>
    </row>
    <row r="55" spans="6:16" x14ac:dyDescent="0.35">
      <c r="F55">
        <v>44</v>
      </c>
      <c r="G55" s="24">
        <f t="shared" si="1"/>
        <v>0</v>
      </c>
      <c r="H55" s="24">
        <f t="shared" si="2"/>
        <v>-3409.4796760356721</v>
      </c>
      <c r="I55" s="34"/>
      <c r="J55" s="24">
        <f t="shared" si="3"/>
        <v>-3409.4796760356721</v>
      </c>
      <c r="K55" s="24">
        <f t="shared" si="0"/>
        <v>-1555.1986619209849</v>
      </c>
      <c r="L55" s="24"/>
      <c r="M55" s="24">
        <f t="shared" si="4"/>
        <v>-34205.67414819527</v>
      </c>
      <c r="N55" s="29">
        <f t="shared" si="5"/>
        <v>-15602.562185451177</v>
      </c>
      <c r="O55"/>
      <c r="P55"/>
    </row>
    <row r="56" spans="6:16" x14ac:dyDescent="0.35">
      <c r="F56">
        <v>45</v>
      </c>
      <c r="G56" s="24">
        <f t="shared" si="1"/>
        <v>0</v>
      </c>
      <c r="H56" s="24">
        <f t="shared" si="2"/>
        <v>-3474.9757806123171</v>
      </c>
      <c r="I56" s="34"/>
      <c r="J56" s="24">
        <f t="shared" si="3"/>
        <v>-3474.9757806123171</v>
      </c>
      <c r="K56" s="24">
        <f t="shared" si="0"/>
        <v>-1557.0471789945839</v>
      </c>
      <c r="L56" s="24"/>
      <c r="M56" s="24">
        <f t="shared" si="4"/>
        <v>-34862.765148582097</v>
      </c>
      <c r="N56" s="29">
        <f t="shared" si="5"/>
        <v>-15621.107470563544</v>
      </c>
      <c r="O56"/>
      <c r="P56"/>
    </row>
    <row r="57" spans="6:16" x14ac:dyDescent="0.35">
      <c r="F57">
        <v>46</v>
      </c>
      <c r="G57" s="24">
        <f t="shared" si="1"/>
        <v>0</v>
      </c>
      <c r="H57" s="24">
        <f t="shared" si="2"/>
        <v>-3541.7300653578795</v>
      </c>
      <c r="I57" s="34"/>
      <c r="J57" s="24">
        <f t="shared" si="3"/>
        <v>-3541.7300653578795</v>
      </c>
      <c r="K57" s="24">
        <f t="shared" si="0"/>
        <v>-1558.8978932250195</v>
      </c>
      <c r="L57" s="24"/>
      <c r="M57" s="24">
        <f t="shared" si="4"/>
        <v>-35532.478867086356</v>
      </c>
      <c r="N57" s="29">
        <f t="shared" si="5"/>
        <v>-15639.674798696533</v>
      </c>
      <c r="O57"/>
      <c r="P57"/>
    </row>
    <row r="58" spans="6:16" x14ac:dyDescent="0.35">
      <c r="F58">
        <v>47</v>
      </c>
      <c r="G58" s="24">
        <f t="shared" ref="G58:G60" si="6">IF(F58&lt;=Laufzeit,Annuität,0)</f>
        <v>0</v>
      </c>
      <c r="H58" s="24">
        <f t="shared" si="2"/>
        <v>-3609.7666999134044</v>
      </c>
      <c r="I58" s="34"/>
      <c r="J58" s="24">
        <f t="shared" ref="J58:J60" si="7">SUM(G58:I58)</f>
        <v>-3609.7666999134044</v>
      </c>
      <c r="K58" s="24">
        <f t="shared" ref="K58:K60" si="8">J58/q^F58</f>
        <v>-1560.7508072238429</v>
      </c>
      <c r="L58" s="24"/>
      <c r="M58" s="24">
        <f t="shared" si="4"/>
        <v>-36215.057786123085</v>
      </c>
      <c r="N58" s="29">
        <f t="shared" ref="N58:N60" si="9">M58/q^F58</f>
        <v>-15658.264196050581</v>
      </c>
      <c r="O58"/>
      <c r="P58"/>
    </row>
    <row r="59" spans="6:16" x14ac:dyDescent="0.35">
      <c r="F59">
        <v>48</v>
      </c>
      <c r="G59" s="24">
        <f t="shared" si="6"/>
        <v>0</v>
      </c>
      <c r="H59" s="24">
        <f t="shared" si="2"/>
        <v>-3679.1103182187408</v>
      </c>
      <c r="I59" s="34"/>
      <c r="J59" s="24">
        <f t="shared" si="7"/>
        <v>-3679.1103182187408</v>
      </c>
      <c r="K59" s="24">
        <f t="shared" si="8"/>
        <v>-1562.6059236057101</v>
      </c>
      <c r="L59" s="24"/>
      <c r="M59" s="24">
        <f t="shared" si="4"/>
        <v>-36910.749046194505</v>
      </c>
      <c r="N59" s="29">
        <f t="shared" si="9"/>
        <v>-15676.875688857281</v>
      </c>
      <c r="O59"/>
      <c r="P59"/>
    </row>
    <row r="60" spans="6:16" x14ac:dyDescent="0.35">
      <c r="F60">
        <v>49</v>
      </c>
      <c r="G60" s="24">
        <f t="shared" si="6"/>
        <v>0</v>
      </c>
      <c r="H60" s="24">
        <f t="shared" si="2"/>
        <v>-3749.7860274317227</v>
      </c>
      <c r="I60" s="34"/>
      <c r="J60" s="24">
        <f t="shared" si="7"/>
        <v>-3749.7860274317227</v>
      </c>
      <c r="K60" s="24">
        <f t="shared" si="8"/>
        <v>-1564.4632449883848</v>
      </c>
      <c r="L60" s="24"/>
      <c r="M60" s="24">
        <f t="shared" si="4"/>
        <v>-37619.804535371899</v>
      </c>
      <c r="N60" s="29">
        <f t="shared" si="9"/>
        <v>-15695.509303379396</v>
      </c>
      <c r="O60"/>
      <c r="P60"/>
    </row>
    <row r="61" spans="6:16" x14ac:dyDescent="0.35">
      <c r="F61">
        <v>50</v>
      </c>
      <c r="G61" s="24">
        <f t="shared" si="1"/>
        <v>0</v>
      </c>
      <c r="H61" s="24">
        <f>H57*(1+Inflation)</f>
        <v>-3609.7666999134044</v>
      </c>
      <c r="I61" s="34"/>
      <c r="J61" s="24">
        <f>SUM(G61:I61)+EndwertWohnung</f>
        <v>297622.23080512008</v>
      </c>
      <c r="K61" s="24">
        <f t="shared" si="0"/>
        <v>121976.58426264273</v>
      </c>
      <c r="L61" s="24"/>
      <c r="M61" s="24">
        <f>M57*(1+Inflation)</f>
        <v>-36215.057786123085</v>
      </c>
      <c r="N61" s="29">
        <f t="shared" si="5"/>
        <v>-14842.268454462255</v>
      </c>
      <c r="O61"/>
      <c r="P61"/>
    </row>
    <row r="62" spans="6:16" x14ac:dyDescent="0.35">
      <c r="F62"/>
      <c r="G62"/>
      <c r="H62"/>
      <c r="I62"/>
      <c r="J62"/>
      <c r="K62"/>
      <c r="L62"/>
      <c r="M62"/>
      <c r="N62" s="27"/>
      <c r="O62"/>
      <c r="P62"/>
    </row>
    <row r="63" spans="6:16" x14ac:dyDescent="0.35">
      <c r="P63"/>
    </row>
    <row r="64" spans="6:16" x14ac:dyDescent="0.35">
      <c r="G64"/>
      <c r="H64"/>
      <c r="I64"/>
      <c r="J64"/>
      <c r="L64" s="9"/>
      <c r="M64"/>
      <c r="P64"/>
    </row>
    <row r="65" spans="6:16" x14ac:dyDescent="0.35">
      <c r="G65"/>
      <c r="H65"/>
      <c r="I65"/>
      <c r="J65"/>
      <c r="K65"/>
      <c r="L65"/>
      <c r="M65"/>
      <c r="N65" s="27"/>
      <c r="P65"/>
    </row>
    <row r="66" spans="6:16" x14ac:dyDescent="0.35">
      <c r="G66"/>
      <c r="H66"/>
      <c r="I66"/>
      <c r="J66"/>
      <c r="K66"/>
      <c r="L66"/>
      <c r="M66"/>
      <c r="N66" s="27"/>
      <c r="P66"/>
    </row>
    <row r="67" spans="6:16" x14ac:dyDescent="0.35">
      <c r="J67"/>
      <c r="K67"/>
      <c r="L67"/>
      <c r="M67"/>
      <c r="N67" s="27"/>
      <c r="P67"/>
    </row>
    <row r="68" spans="6:16" x14ac:dyDescent="0.35">
      <c r="J68"/>
      <c r="N68" s="27"/>
      <c r="P68"/>
    </row>
    <row r="69" spans="6:16" x14ac:dyDescent="0.35">
      <c r="J69"/>
      <c r="N69" s="27"/>
      <c r="P69"/>
    </row>
    <row r="71" spans="6:16" x14ac:dyDescent="0.35">
      <c r="F71"/>
      <c r="G71"/>
      <c r="H71"/>
      <c r="I71"/>
      <c r="J71"/>
      <c r="K71"/>
      <c r="L71"/>
      <c r="M71"/>
      <c r="N71" s="27"/>
      <c r="O71"/>
    </row>
    <row r="72" spans="6:16" x14ac:dyDescent="0.35">
      <c r="F72"/>
      <c r="O72"/>
    </row>
    <row r="73" spans="6:16" x14ac:dyDescent="0.35">
      <c r="F73"/>
      <c r="O73"/>
    </row>
    <row r="74" spans="6:16" x14ac:dyDescent="0.35">
      <c r="F74"/>
      <c r="O74"/>
    </row>
    <row r="75" spans="6:16" x14ac:dyDescent="0.35">
      <c r="F75"/>
      <c r="O75"/>
    </row>
    <row r="76" spans="6:16" x14ac:dyDescent="0.35">
      <c r="F76"/>
      <c r="O76"/>
    </row>
    <row r="77" spans="6:16" x14ac:dyDescent="0.35">
      <c r="F77"/>
      <c r="O77"/>
    </row>
    <row r="115" spans="11:11" x14ac:dyDescent="0.35">
      <c r="K115" s="13"/>
    </row>
    <row r="116" spans="11:11" x14ac:dyDescent="0.35">
      <c r="K116" s="13"/>
    </row>
    <row r="117" spans="11:11" x14ac:dyDescent="0.35">
      <c r="K117" s="13"/>
    </row>
    <row r="118" spans="11:11" x14ac:dyDescent="0.35">
      <c r="K118" s="13"/>
    </row>
    <row r="119" spans="11:11" x14ac:dyDescent="0.35">
      <c r="K119" s="13"/>
    </row>
    <row r="120" spans="11:11" x14ac:dyDescent="0.35">
      <c r="K120" s="13"/>
    </row>
    <row r="121" spans="11:11" x14ac:dyDescent="0.35">
      <c r="K121" s="13"/>
    </row>
    <row r="122" spans="11:11" x14ac:dyDescent="0.35">
      <c r="K122" s="13"/>
    </row>
    <row r="123" spans="11:11" x14ac:dyDescent="0.35">
      <c r="K123" s="13"/>
    </row>
    <row r="124" spans="11:11" x14ac:dyDescent="0.35">
      <c r="K124" s="13"/>
    </row>
    <row r="125" spans="11:11" x14ac:dyDescent="0.35">
      <c r="K125" s="13"/>
    </row>
    <row r="126" spans="11:11" x14ac:dyDescent="0.35">
      <c r="K126" s="13"/>
    </row>
    <row r="127" spans="11:11" x14ac:dyDescent="0.35">
      <c r="K127" s="13"/>
    </row>
    <row r="128" spans="11:11" x14ac:dyDescent="0.35">
      <c r="K128" s="13"/>
    </row>
    <row r="129" spans="11:11" x14ac:dyDescent="0.35">
      <c r="K129" s="13"/>
    </row>
    <row r="130" spans="11:11" x14ac:dyDescent="0.35">
      <c r="K130" s="13"/>
    </row>
    <row r="131" spans="11:11" x14ac:dyDescent="0.35">
      <c r="K131" s="13"/>
    </row>
    <row r="132" spans="11:11" x14ac:dyDescent="0.35">
      <c r="K132" s="13"/>
    </row>
    <row r="133" spans="11:11" x14ac:dyDescent="0.35">
      <c r="K133" s="13"/>
    </row>
    <row r="134" spans="11:11" x14ac:dyDescent="0.35">
      <c r="K134" s="13"/>
    </row>
    <row r="135" spans="11:11" x14ac:dyDescent="0.35">
      <c r="K135" s="13"/>
    </row>
    <row r="136" spans="11:11" x14ac:dyDescent="0.35">
      <c r="K136" s="13"/>
    </row>
    <row r="137" spans="11:11" x14ac:dyDescent="0.35">
      <c r="K137" s="13"/>
    </row>
    <row r="138" spans="11:11" x14ac:dyDescent="0.35">
      <c r="K138" s="13"/>
    </row>
    <row r="139" spans="11:11" x14ac:dyDescent="0.35">
      <c r="K139" s="13"/>
    </row>
    <row r="140" spans="11:11" x14ac:dyDescent="0.35">
      <c r="K140" s="13"/>
    </row>
    <row r="141" spans="11:11" x14ac:dyDescent="0.35">
      <c r="K141" s="13"/>
    </row>
    <row r="142" spans="11:11" x14ac:dyDescent="0.35">
      <c r="K142" s="13"/>
    </row>
    <row r="143" spans="11:11" x14ac:dyDescent="0.35">
      <c r="K143" s="13"/>
    </row>
    <row r="144" spans="11:11" x14ac:dyDescent="0.35">
      <c r="K144" s="13"/>
    </row>
    <row r="145" spans="11:11" x14ac:dyDescent="0.35">
      <c r="K145" s="13"/>
    </row>
    <row r="146" spans="11:11" x14ac:dyDescent="0.35">
      <c r="K146" s="13"/>
    </row>
    <row r="147" spans="11:11" x14ac:dyDescent="0.35">
      <c r="K147" s="13"/>
    </row>
    <row r="148" spans="11:11" x14ac:dyDescent="0.35">
      <c r="K148" s="13"/>
    </row>
    <row r="149" spans="11:11" x14ac:dyDescent="0.35">
      <c r="K149" s="13"/>
    </row>
    <row r="150" spans="11:11" x14ac:dyDescent="0.35">
      <c r="K150" s="13"/>
    </row>
    <row r="151" spans="11:11" x14ac:dyDescent="0.35">
      <c r="K151" s="13"/>
    </row>
    <row r="152" spans="11:11" x14ac:dyDescent="0.35">
      <c r="K152" s="13"/>
    </row>
    <row r="153" spans="11:11" x14ac:dyDescent="0.35">
      <c r="K153" s="13"/>
    </row>
    <row r="154" spans="11:11" x14ac:dyDescent="0.35">
      <c r="K154" s="13"/>
    </row>
    <row r="155" spans="11:11" x14ac:dyDescent="0.35">
      <c r="K155" s="13"/>
    </row>
    <row r="156" spans="11:11" x14ac:dyDescent="0.35">
      <c r="K156" s="13"/>
    </row>
    <row r="157" spans="11:11" x14ac:dyDescent="0.35">
      <c r="K157" s="13"/>
    </row>
    <row r="158" spans="11:11" x14ac:dyDescent="0.35">
      <c r="K158" s="13"/>
    </row>
    <row r="159" spans="11:11" x14ac:dyDescent="0.35">
      <c r="K159" s="13"/>
    </row>
    <row r="160" spans="11:11" x14ac:dyDescent="0.35">
      <c r="K160" s="13"/>
    </row>
    <row r="161" spans="11:11" x14ac:dyDescent="0.35">
      <c r="K161" s="13"/>
    </row>
    <row r="162" spans="11:11" x14ac:dyDescent="0.35">
      <c r="K162" s="13"/>
    </row>
    <row r="163" spans="11:11" x14ac:dyDescent="0.35">
      <c r="K163" s="13"/>
    </row>
    <row r="164" spans="11:11" x14ac:dyDescent="0.35">
      <c r="K164" s="13"/>
    </row>
    <row r="165" spans="11:11" x14ac:dyDescent="0.35">
      <c r="K165" s="13"/>
    </row>
    <row r="166" spans="11:11" x14ac:dyDescent="0.35">
      <c r="K166" s="13"/>
    </row>
    <row r="167" spans="11:11" x14ac:dyDescent="0.35">
      <c r="K167" s="13"/>
    </row>
    <row r="168" spans="11:11" x14ac:dyDescent="0.35">
      <c r="K168" s="13"/>
    </row>
    <row r="169" spans="11:11" x14ac:dyDescent="0.35">
      <c r="K169" s="13"/>
    </row>
    <row r="170" spans="11:11" x14ac:dyDescent="0.35">
      <c r="K170" s="13"/>
    </row>
    <row r="171" spans="11:11" x14ac:dyDescent="0.35">
      <c r="K171" s="13"/>
    </row>
    <row r="172" spans="11:11" x14ac:dyDescent="0.35">
      <c r="K172" s="13"/>
    </row>
    <row r="173" spans="11:11" x14ac:dyDescent="0.35">
      <c r="K173" s="13"/>
    </row>
    <row r="174" spans="11:11" x14ac:dyDescent="0.35">
      <c r="K174" s="13"/>
    </row>
    <row r="175" spans="11:11" x14ac:dyDescent="0.35">
      <c r="K175" s="13"/>
    </row>
    <row r="176" spans="11:11" x14ac:dyDescent="0.35">
      <c r="K176" s="13"/>
    </row>
    <row r="177" spans="11:11" x14ac:dyDescent="0.35">
      <c r="K177" s="13"/>
    </row>
    <row r="178" spans="11:11" x14ac:dyDescent="0.35">
      <c r="K178" s="13"/>
    </row>
    <row r="179" spans="11:11" x14ac:dyDescent="0.35">
      <c r="K179" s="13"/>
    </row>
    <row r="180" spans="11:11" x14ac:dyDescent="0.35">
      <c r="K180" s="13"/>
    </row>
    <row r="181" spans="11:11" x14ac:dyDescent="0.35">
      <c r="K181" s="13"/>
    </row>
    <row r="182" spans="11:11" x14ac:dyDescent="0.35">
      <c r="K182" s="13"/>
    </row>
    <row r="183" spans="11:11" x14ac:dyDescent="0.35">
      <c r="K183" s="13"/>
    </row>
    <row r="184" spans="11:11" x14ac:dyDescent="0.35">
      <c r="K184" s="13"/>
    </row>
    <row r="185" spans="11:11" x14ac:dyDescent="0.35">
      <c r="K185" s="13"/>
    </row>
    <row r="186" spans="11:11" x14ac:dyDescent="0.35">
      <c r="K186" s="13"/>
    </row>
    <row r="187" spans="11:11" x14ac:dyDescent="0.35">
      <c r="K187" s="13"/>
    </row>
    <row r="188" spans="11:11" x14ac:dyDescent="0.35">
      <c r="K188" s="13"/>
    </row>
    <row r="189" spans="11:11" x14ac:dyDescent="0.35">
      <c r="K189" s="13"/>
    </row>
    <row r="190" spans="11:11" x14ac:dyDescent="0.35">
      <c r="K190" s="13"/>
    </row>
    <row r="191" spans="11:11" x14ac:dyDescent="0.35">
      <c r="K191" s="13"/>
    </row>
    <row r="192" spans="11:11" x14ac:dyDescent="0.35">
      <c r="K192" s="13"/>
    </row>
    <row r="193" spans="11:11" x14ac:dyDescent="0.35">
      <c r="K193" s="13"/>
    </row>
    <row r="194" spans="11:11" x14ac:dyDescent="0.35">
      <c r="K194" s="13"/>
    </row>
    <row r="195" spans="11:11" x14ac:dyDescent="0.35">
      <c r="K195" s="13"/>
    </row>
    <row r="196" spans="11:11" x14ac:dyDescent="0.35">
      <c r="K196" s="13"/>
    </row>
    <row r="197" spans="11:11" x14ac:dyDescent="0.35">
      <c r="K197" s="13"/>
    </row>
    <row r="198" spans="11:11" x14ac:dyDescent="0.35">
      <c r="K198" s="13"/>
    </row>
    <row r="199" spans="11:11" x14ac:dyDescent="0.35">
      <c r="K199" s="13"/>
    </row>
    <row r="200" spans="11:11" x14ac:dyDescent="0.35">
      <c r="K200" s="13"/>
    </row>
    <row r="201" spans="11:11" x14ac:dyDescent="0.35">
      <c r="K201" s="13"/>
    </row>
    <row r="202" spans="11:11" x14ac:dyDescent="0.35">
      <c r="K202" s="13"/>
    </row>
    <row r="203" spans="11:11" x14ac:dyDescent="0.35">
      <c r="K203" s="13"/>
    </row>
    <row r="204" spans="11:11" x14ac:dyDescent="0.35">
      <c r="K204" s="13"/>
    </row>
    <row r="205" spans="11:11" x14ac:dyDescent="0.35">
      <c r="K205" s="13"/>
    </row>
    <row r="206" spans="11:11" x14ac:dyDescent="0.35">
      <c r="K206" s="13"/>
    </row>
    <row r="207" spans="11:11" x14ac:dyDescent="0.35">
      <c r="K207" s="13"/>
    </row>
    <row r="208" spans="11:11" x14ac:dyDescent="0.35">
      <c r="K208" s="13"/>
    </row>
    <row r="209" spans="11:11" x14ac:dyDescent="0.35">
      <c r="K209" s="13"/>
    </row>
    <row r="210" spans="11:11" x14ac:dyDescent="0.35">
      <c r="K210" s="13"/>
    </row>
    <row r="211" spans="11:11" x14ac:dyDescent="0.35">
      <c r="K211" s="13"/>
    </row>
    <row r="212" spans="11:11" x14ac:dyDescent="0.35">
      <c r="K212" s="13"/>
    </row>
    <row r="213" spans="11:11" x14ac:dyDescent="0.35">
      <c r="K213" s="13"/>
    </row>
    <row r="214" spans="11:11" x14ac:dyDescent="0.35">
      <c r="K214" s="13"/>
    </row>
    <row r="215" spans="11:11" x14ac:dyDescent="0.35">
      <c r="K215" s="13"/>
    </row>
    <row r="216" spans="11:11" x14ac:dyDescent="0.35">
      <c r="K216" s="13"/>
    </row>
    <row r="217" spans="11:11" x14ac:dyDescent="0.35">
      <c r="K217" s="13"/>
    </row>
    <row r="218" spans="11:11" x14ac:dyDescent="0.35">
      <c r="K218" s="13"/>
    </row>
    <row r="219" spans="11:11" x14ac:dyDescent="0.35">
      <c r="K219" s="13"/>
    </row>
    <row r="220" spans="11:11" x14ac:dyDescent="0.35">
      <c r="K220" s="13"/>
    </row>
    <row r="221" spans="11:11" x14ac:dyDescent="0.35">
      <c r="K221" s="13"/>
    </row>
    <row r="222" spans="11:11" x14ac:dyDescent="0.35">
      <c r="K222" s="13"/>
    </row>
    <row r="223" spans="11:11" x14ac:dyDescent="0.35">
      <c r="K223" s="13"/>
    </row>
    <row r="224" spans="11:11" x14ac:dyDescent="0.35">
      <c r="K224" s="13"/>
    </row>
    <row r="225" spans="11:11" x14ac:dyDescent="0.35">
      <c r="K225" s="13"/>
    </row>
    <row r="226" spans="11:11" x14ac:dyDescent="0.35">
      <c r="K226" s="13"/>
    </row>
    <row r="227" spans="11:11" x14ac:dyDescent="0.35">
      <c r="K227" s="13"/>
    </row>
    <row r="228" spans="11:11" x14ac:dyDescent="0.35">
      <c r="K228" s="13"/>
    </row>
    <row r="229" spans="11:11" x14ac:dyDescent="0.35">
      <c r="K229" s="13"/>
    </row>
    <row r="230" spans="11:11" x14ac:dyDescent="0.35">
      <c r="K230" s="13"/>
    </row>
    <row r="231" spans="11:11" x14ac:dyDescent="0.35">
      <c r="K231" s="13"/>
    </row>
    <row r="232" spans="11:11" x14ac:dyDescent="0.35">
      <c r="K232" s="13"/>
    </row>
    <row r="233" spans="11:11" x14ac:dyDescent="0.35">
      <c r="K233" s="13"/>
    </row>
    <row r="234" spans="11:11" x14ac:dyDescent="0.35">
      <c r="K234" s="13"/>
    </row>
    <row r="235" spans="11:11" x14ac:dyDescent="0.35">
      <c r="K235" s="13"/>
    </row>
    <row r="236" spans="11:11" x14ac:dyDescent="0.35">
      <c r="K236" s="13"/>
    </row>
    <row r="237" spans="11:11" x14ac:dyDescent="0.35">
      <c r="K237" s="13"/>
    </row>
    <row r="238" spans="11:11" x14ac:dyDescent="0.35">
      <c r="K238" s="13"/>
    </row>
    <row r="239" spans="11:11" x14ac:dyDescent="0.35">
      <c r="K239" s="13"/>
    </row>
    <row r="240" spans="11:11" x14ac:dyDescent="0.35">
      <c r="K240" s="13"/>
    </row>
    <row r="241" spans="11:11" x14ac:dyDescent="0.35">
      <c r="K241" s="13"/>
    </row>
    <row r="242" spans="11:11" x14ac:dyDescent="0.35">
      <c r="K242" s="13"/>
    </row>
    <row r="243" spans="11:11" x14ac:dyDescent="0.35">
      <c r="K243" s="13"/>
    </row>
    <row r="244" spans="11:11" x14ac:dyDescent="0.35">
      <c r="K244" s="13"/>
    </row>
    <row r="245" spans="11:11" x14ac:dyDescent="0.35">
      <c r="K245" s="13"/>
    </row>
    <row r="246" spans="11:11" x14ac:dyDescent="0.35">
      <c r="K246" s="13"/>
    </row>
    <row r="247" spans="11:11" x14ac:dyDescent="0.35">
      <c r="K247" s="13"/>
    </row>
    <row r="248" spans="11:11" x14ac:dyDescent="0.35">
      <c r="K248" s="13"/>
    </row>
    <row r="249" spans="11:11" x14ac:dyDescent="0.35">
      <c r="K249" s="13"/>
    </row>
    <row r="250" spans="11:11" x14ac:dyDescent="0.35">
      <c r="K250" s="13"/>
    </row>
    <row r="251" spans="11:11" x14ac:dyDescent="0.35">
      <c r="K251" s="13"/>
    </row>
    <row r="252" spans="11:11" x14ac:dyDescent="0.35">
      <c r="K252" s="13"/>
    </row>
    <row r="253" spans="11:11" x14ac:dyDescent="0.35">
      <c r="K253" s="13"/>
    </row>
    <row r="254" spans="11:11" x14ac:dyDescent="0.35">
      <c r="K254" s="13"/>
    </row>
    <row r="255" spans="11:11" x14ac:dyDescent="0.35">
      <c r="K255" s="13"/>
    </row>
    <row r="256" spans="11:11" x14ac:dyDescent="0.35">
      <c r="K256" s="13"/>
    </row>
    <row r="257" spans="11:11" x14ac:dyDescent="0.35">
      <c r="K257" s="13"/>
    </row>
    <row r="258" spans="11:11" x14ac:dyDescent="0.35">
      <c r="K258" s="13"/>
    </row>
    <row r="259" spans="11:11" x14ac:dyDescent="0.35">
      <c r="K259" s="13"/>
    </row>
    <row r="260" spans="11:11" x14ac:dyDescent="0.35">
      <c r="K260" s="13"/>
    </row>
    <row r="261" spans="11:11" x14ac:dyDescent="0.35">
      <c r="K261" s="13"/>
    </row>
    <row r="262" spans="11:11" x14ac:dyDescent="0.35">
      <c r="K262" s="13"/>
    </row>
    <row r="263" spans="11:11" x14ac:dyDescent="0.35">
      <c r="K263" s="13"/>
    </row>
    <row r="264" spans="11:11" x14ac:dyDescent="0.35">
      <c r="K264" s="13"/>
    </row>
    <row r="265" spans="11:11" x14ac:dyDescent="0.35">
      <c r="K265" s="13"/>
    </row>
    <row r="266" spans="11:11" x14ac:dyDescent="0.35">
      <c r="K266" s="13"/>
    </row>
    <row r="267" spans="11:11" x14ac:dyDescent="0.35">
      <c r="K267" s="13"/>
    </row>
    <row r="268" spans="11:11" x14ac:dyDescent="0.35">
      <c r="K268" s="13"/>
    </row>
    <row r="269" spans="11:11" x14ac:dyDescent="0.35">
      <c r="K269" s="13"/>
    </row>
    <row r="270" spans="11:11" x14ac:dyDescent="0.35">
      <c r="K270" s="13"/>
    </row>
    <row r="271" spans="11:11" x14ac:dyDescent="0.35">
      <c r="K271" s="13"/>
    </row>
    <row r="272" spans="11:11" x14ac:dyDescent="0.35">
      <c r="K272" s="13"/>
    </row>
    <row r="273" spans="11:11" x14ac:dyDescent="0.35">
      <c r="K273" s="13"/>
    </row>
    <row r="274" spans="11:11" x14ac:dyDescent="0.35">
      <c r="K274" s="13"/>
    </row>
    <row r="275" spans="11:11" x14ac:dyDescent="0.35">
      <c r="K275" s="13"/>
    </row>
    <row r="276" spans="11:11" x14ac:dyDescent="0.35">
      <c r="K276" s="13"/>
    </row>
    <row r="277" spans="11:11" x14ac:dyDescent="0.35">
      <c r="K277" s="13"/>
    </row>
    <row r="278" spans="11:11" x14ac:dyDescent="0.35">
      <c r="K278" s="13"/>
    </row>
    <row r="279" spans="11:11" x14ac:dyDescent="0.35">
      <c r="K279" s="13"/>
    </row>
    <row r="280" spans="11:11" x14ac:dyDescent="0.35">
      <c r="K280" s="13"/>
    </row>
    <row r="281" spans="11:11" x14ac:dyDescent="0.35">
      <c r="K281" s="13"/>
    </row>
    <row r="282" spans="11:11" x14ac:dyDescent="0.35">
      <c r="K282" s="13"/>
    </row>
    <row r="283" spans="11:11" x14ac:dyDescent="0.35">
      <c r="K283" s="13"/>
    </row>
    <row r="284" spans="11:11" x14ac:dyDescent="0.35">
      <c r="K284" s="13"/>
    </row>
    <row r="285" spans="11:11" x14ac:dyDescent="0.35">
      <c r="K285" s="13"/>
    </row>
    <row r="286" spans="11:11" x14ac:dyDescent="0.35">
      <c r="K286" s="13"/>
    </row>
    <row r="287" spans="11:11" x14ac:dyDescent="0.35">
      <c r="K287" s="13"/>
    </row>
    <row r="288" spans="11:11" x14ac:dyDescent="0.35">
      <c r="K288" s="13"/>
    </row>
    <row r="289" spans="11:11" x14ac:dyDescent="0.35">
      <c r="K289" s="13"/>
    </row>
    <row r="290" spans="11:11" x14ac:dyDescent="0.35">
      <c r="K290" s="13"/>
    </row>
    <row r="291" spans="11:11" x14ac:dyDescent="0.35">
      <c r="K291" s="13"/>
    </row>
    <row r="292" spans="11:11" x14ac:dyDescent="0.35">
      <c r="K292" s="13"/>
    </row>
    <row r="293" spans="11:11" x14ac:dyDescent="0.35">
      <c r="K293" s="13"/>
    </row>
    <row r="294" spans="11:11" x14ac:dyDescent="0.35">
      <c r="K294" s="13"/>
    </row>
    <row r="295" spans="11:11" x14ac:dyDescent="0.35">
      <c r="K295" s="13"/>
    </row>
    <row r="296" spans="11:11" x14ac:dyDescent="0.35">
      <c r="K296" s="13"/>
    </row>
    <row r="297" spans="11:11" x14ac:dyDescent="0.35">
      <c r="K297" s="13"/>
    </row>
    <row r="298" spans="11:11" x14ac:dyDescent="0.35">
      <c r="K298" s="13"/>
    </row>
    <row r="299" spans="11:11" x14ac:dyDescent="0.35">
      <c r="K299" s="13"/>
    </row>
    <row r="300" spans="11:11" x14ac:dyDescent="0.35">
      <c r="K300" s="13"/>
    </row>
    <row r="301" spans="11:11" x14ac:dyDescent="0.35">
      <c r="K301" s="13"/>
    </row>
    <row r="302" spans="11:11" x14ac:dyDescent="0.35">
      <c r="K302" s="13"/>
    </row>
    <row r="303" spans="11:11" x14ac:dyDescent="0.35">
      <c r="K303" s="13"/>
    </row>
    <row r="304" spans="11:11" x14ac:dyDescent="0.35">
      <c r="K304" s="13"/>
    </row>
    <row r="305" spans="11:11" x14ac:dyDescent="0.35">
      <c r="K305" s="13"/>
    </row>
    <row r="306" spans="11:11" x14ac:dyDescent="0.35">
      <c r="K306" s="13"/>
    </row>
    <row r="307" spans="11:11" x14ac:dyDescent="0.35">
      <c r="K307" s="13"/>
    </row>
    <row r="308" spans="11:11" x14ac:dyDescent="0.35">
      <c r="K308" s="13"/>
    </row>
    <row r="309" spans="11:11" x14ac:dyDescent="0.35">
      <c r="K309" s="13"/>
    </row>
    <row r="310" spans="11:11" x14ac:dyDescent="0.35">
      <c r="K310" s="13"/>
    </row>
    <row r="311" spans="11:11" x14ac:dyDescent="0.35">
      <c r="K311" s="13"/>
    </row>
    <row r="312" spans="11:11" x14ac:dyDescent="0.35">
      <c r="K312" s="13"/>
    </row>
    <row r="313" spans="11:11" x14ac:dyDescent="0.35">
      <c r="K313" s="13"/>
    </row>
    <row r="314" spans="11:11" x14ac:dyDescent="0.35">
      <c r="K314" s="13"/>
    </row>
    <row r="315" spans="11:11" x14ac:dyDescent="0.35">
      <c r="K315" s="13"/>
    </row>
    <row r="316" spans="11:11" x14ac:dyDescent="0.35">
      <c r="K316" s="13"/>
    </row>
    <row r="317" spans="11:11" x14ac:dyDescent="0.35">
      <c r="K317" s="13"/>
    </row>
    <row r="318" spans="11:11" x14ac:dyDescent="0.35">
      <c r="K318" s="13"/>
    </row>
    <row r="319" spans="11:11" x14ac:dyDescent="0.35">
      <c r="K319" s="13"/>
    </row>
    <row r="320" spans="11:11" x14ac:dyDescent="0.35">
      <c r="K320" s="13"/>
    </row>
    <row r="321" spans="11:11" x14ac:dyDescent="0.35">
      <c r="K321" s="13"/>
    </row>
    <row r="322" spans="11:11" x14ac:dyDescent="0.35">
      <c r="K322" s="13"/>
    </row>
    <row r="323" spans="11:11" x14ac:dyDescent="0.35">
      <c r="K323" s="13"/>
    </row>
    <row r="324" spans="11:11" x14ac:dyDescent="0.35">
      <c r="K324" s="13"/>
    </row>
    <row r="325" spans="11:11" x14ac:dyDescent="0.35">
      <c r="K325" s="13"/>
    </row>
    <row r="326" spans="11:11" x14ac:dyDescent="0.35">
      <c r="K326" s="13"/>
    </row>
    <row r="327" spans="11:11" x14ac:dyDescent="0.35">
      <c r="K327" s="13"/>
    </row>
    <row r="328" spans="11:11" x14ac:dyDescent="0.35">
      <c r="K328" s="13"/>
    </row>
    <row r="329" spans="11:11" x14ac:dyDescent="0.35">
      <c r="K329" s="13"/>
    </row>
    <row r="330" spans="11:11" x14ac:dyDescent="0.35">
      <c r="K330" s="13"/>
    </row>
    <row r="331" spans="11:11" x14ac:dyDescent="0.35">
      <c r="K331" s="13"/>
    </row>
    <row r="332" spans="11:11" x14ac:dyDescent="0.35">
      <c r="K332" s="13"/>
    </row>
    <row r="333" spans="11:11" x14ac:dyDescent="0.35">
      <c r="K333" s="13"/>
    </row>
    <row r="334" spans="11:11" x14ac:dyDescent="0.35">
      <c r="K334" s="13"/>
    </row>
    <row r="335" spans="11:11" x14ac:dyDescent="0.35">
      <c r="K335" s="13"/>
    </row>
    <row r="336" spans="11:11" x14ac:dyDescent="0.35">
      <c r="K336" s="13"/>
    </row>
    <row r="337" spans="11:11" x14ac:dyDescent="0.35">
      <c r="K337" s="13"/>
    </row>
    <row r="338" spans="11:11" x14ac:dyDescent="0.35">
      <c r="K338" s="13"/>
    </row>
    <row r="339" spans="11:11" x14ac:dyDescent="0.35">
      <c r="K339" s="13"/>
    </row>
    <row r="340" spans="11:11" x14ac:dyDescent="0.35">
      <c r="K340" s="13"/>
    </row>
    <row r="341" spans="11:11" x14ac:dyDescent="0.35">
      <c r="K341" s="13"/>
    </row>
    <row r="342" spans="11:11" x14ac:dyDescent="0.35">
      <c r="K342" s="13"/>
    </row>
    <row r="343" spans="11:11" x14ac:dyDescent="0.35">
      <c r="K343" s="13"/>
    </row>
    <row r="344" spans="11:11" x14ac:dyDescent="0.35">
      <c r="K344" s="13"/>
    </row>
    <row r="345" spans="11:11" x14ac:dyDescent="0.35">
      <c r="K345" s="13"/>
    </row>
    <row r="346" spans="11:11" x14ac:dyDescent="0.35">
      <c r="K346" s="13"/>
    </row>
    <row r="347" spans="11:11" x14ac:dyDescent="0.35">
      <c r="K347" s="13"/>
    </row>
    <row r="348" spans="11:11" x14ac:dyDescent="0.35">
      <c r="K348" s="13"/>
    </row>
    <row r="349" spans="11:11" x14ac:dyDescent="0.35">
      <c r="K349" s="13"/>
    </row>
    <row r="350" spans="11:11" x14ac:dyDescent="0.35">
      <c r="K350" s="13"/>
    </row>
    <row r="351" spans="11:11" x14ac:dyDescent="0.35">
      <c r="K351" s="13"/>
    </row>
    <row r="352" spans="11:11" x14ac:dyDescent="0.35">
      <c r="K352" s="13"/>
    </row>
    <row r="353" spans="11:11" x14ac:dyDescent="0.35">
      <c r="K353" s="13"/>
    </row>
    <row r="354" spans="11:11" x14ac:dyDescent="0.35">
      <c r="K354" s="13"/>
    </row>
    <row r="355" spans="11:11" x14ac:dyDescent="0.35">
      <c r="K355" s="13"/>
    </row>
    <row r="356" spans="11:11" x14ac:dyDescent="0.35">
      <c r="K356" s="13"/>
    </row>
    <row r="357" spans="11:11" x14ac:dyDescent="0.35">
      <c r="K357" s="13"/>
    </row>
    <row r="358" spans="11:11" x14ac:dyDescent="0.35">
      <c r="K358" s="13"/>
    </row>
    <row r="359" spans="11:11" x14ac:dyDescent="0.35">
      <c r="K359" s="13"/>
    </row>
    <row r="360" spans="11:11" x14ac:dyDescent="0.35">
      <c r="K360" s="13"/>
    </row>
    <row r="361" spans="11:11" x14ac:dyDescent="0.35">
      <c r="K361" s="13"/>
    </row>
    <row r="362" spans="11:11" x14ac:dyDescent="0.35">
      <c r="K362" s="13"/>
    </row>
    <row r="363" spans="11:11" x14ac:dyDescent="0.35">
      <c r="K363" s="13"/>
    </row>
    <row r="364" spans="11:11" x14ac:dyDescent="0.35">
      <c r="K364" s="13"/>
    </row>
    <row r="365" spans="11:11" x14ac:dyDescent="0.35">
      <c r="K365" s="13"/>
    </row>
    <row r="366" spans="11:11" x14ac:dyDescent="0.35">
      <c r="K366" s="13"/>
    </row>
    <row r="367" spans="11:11" x14ac:dyDescent="0.35">
      <c r="K367" s="13"/>
    </row>
    <row r="368" spans="11:11" x14ac:dyDescent="0.35">
      <c r="K368" s="13"/>
    </row>
    <row r="369" spans="11:11" x14ac:dyDescent="0.35">
      <c r="K369" s="13"/>
    </row>
    <row r="370" spans="11:11" x14ac:dyDescent="0.35">
      <c r="K370" s="13"/>
    </row>
    <row r="371" spans="11:11" x14ac:dyDescent="0.35">
      <c r="K371" s="13"/>
    </row>
    <row r="372" spans="11:11" x14ac:dyDescent="0.35">
      <c r="K372" s="13"/>
    </row>
    <row r="373" spans="11:11" x14ac:dyDescent="0.35">
      <c r="K373" s="13"/>
    </row>
    <row r="374" spans="11:11" x14ac:dyDescent="0.35">
      <c r="K374" s="13"/>
    </row>
    <row r="375" spans="11:11" x14ac:dyDescent="0.35">
      <c r="K375" s="13"/>
    </row>
    <row r="376" spans="11:11" x14ac:dyDescent="0.35">
      <c r="K376" s="13"/>
    </row>
    <row r="377" spans="11:11" x14ac:dyDescent="0.35">
      <c r="K377" s="13"/>
    </row>
    <row r="378" spans="11:11" x14ac:dyDescent="0.35">
      <c r="K378" s="13"/>
    </row>
    <row r="379" spans="11:11" x14ac:dyDescent="0.35">
      <c r="K379" s="13"/>
    </row>
    <row r="380" spans="11:11" x14ac:dyDescent="0.35">
      <c r="K380" s="13"/>
    </row>
    <row r="381" spans="11:11" x14ac:dyDescent="0.35">
      <c r="K381" s="13"/>
    </row>
    <row r="382" spans="11:11" x14ac:dyDescent="0.35">
      <c r="K382" s="13"/>
    </row>
    <row r="383" spans="11:11" x14ac:dyDescent="0.35">
      <c r="K383" s="13"/>
    </row>
    <row r="384" spans="11:11" x14ac:dyDescent="0.35">
      <c r="K384" s="13"/>
    </row>
    <row r="385" spans="11:11" x14ac:dyDescent="0.35">
      <c r="K385" s="13"/>
    </row>
    <row r="386" spans="11:11" x14ac:dyDescent="0.35">
      <c r="K386" s="13"/>
    </row>
    <row r="387" spans="11:11" x14ac:dyDescent="0.35">
      <c r="K387" s="13"/>
    </row>
    <row r="388" spans="11:11" x14ac:dyDescent="0.35">
      <c r="K388" s="13"/>
    </row>
    <row r="389" spans="11:11" x14ac:dyDescent="0.35">
      <c r="K389" s="13"/>
    </row>
    <row r="390" spans="11:11" x14ac:dyDescent="0.35">
      <c r="K390" s="13"/>
    </row>
    <row r="391" spans="11:11" x14ac:dyDescent="0.35">
      <c r="K391" s="13"/>
    </row>
    <row r="392" spans="11:11" x14ac:dyDescent="0.35">
      <c r="K392" s="13"/>
    </row>
    <row r="393" spans="11:11" x14ac:dyDescent="0.35">
      <c r="K393" s="13"/>
    </row>
    <row r="394" spans="11:11" x14ac:dyDescent="0.35">
      <c r="K394" s="13"/>
    </row>
    <row r="395" spans="11:11" x14ac:dyDescent="0.35">
      <c r="K395" s="13"/>
    </row>
    <row r="396" spans="11:11" x14ac:dyDescent="0.35">
      <c r="K396" s="13"/>
    </row>
    <row r="397" spans="11:11" x14ac:dyDescent="0.35">
      <c r="K397" s="13"/>
    </row>
    <row r="398" spans="11:11" x14ac:dyDescent="0.35">
      <c r="K398" s="13"/>
    </row>
    <row r="399" spans="11:11" x14ac:dyDescent="0.35">
      <c r="K399" s="13"/>
    </row>
    <row r="400" spans="11:11" x14ac:dyDescent="0.35">
      <c r="K400" s="13"/>
    </row>
    <row r="401" spans="11:11" x14ac:dyDescent="0.35">
      <c r="K401" s="13"/>
    </row>
    <row r="402" spans="11:11" x14ac:dyDescent="0.35">
      <c r="K402" s="13"/>
    </row>
    <row r="403" spans="11:11" x14ac:dyDescent="0.35">
      <c r="K403" s="13"/>
    </row>
    <row r="404" spans="11:11" x14ac:dyDescent="0.35">
      <c r="K404" s="13"/>
    </row>
    <row r="405" spans="11:11" x14ac:dyDescent="0.35">
      <c r="K405" s="13"/>
    </row>
    <row r="406" spans="11:11" x14ac:dyDescent="0.35">
      <c r="K406" s="13"/>
    </row>
    <row r="407" spans="11:11" x14ac:dyDescent="0.35">
      <c r="K407" s="13"/>
    </row>
    <row r="408" spans="11:11" x14ac:dyDescent="0.35">
      <c r="K408" s="13"/>
    </row>
    <row r="409" spans="11:11" x14ac:dyDescent="0.35">
      <c r="K409" s="13"/>
    </row>
    <row r="410" spans="11:11" x14ac:dyDescent="0.35">
      <c r="K410" s="13"/>
    </row>
    <row r="411" spans="11:11" x14ac:dyDescent="0.35">
      <c r="K411" s="13"/>
    </row>
    <row r="412" spans="11:11" x14ac:dyDescent="0.35">
      <c r="K412" s="13"/>
    </row>
    <row r="413" spans="11:11" x14ac:dyDescent="0.35">
      <c r="K413" s="13"/>
    </row>
    <row r="414" spans="11:11" x14ac:dyDescent="0.35">
      <c r="K414" s="13"/>
    </row>
    <row r="415" spans="11:11" x14ac:dyDescent="0.35">
      <c r="K415" s="13"/>
    </row>
    <row r="416" spans="11:11" x14ac:dyDescent="0.35">
      <c r="K416" s="13"/>
    </row>
    <row r="417" spans="11:11" x14ac:dyDescent="0.35">
      <c r="K417" s="13"/>
    </row>
    <row r="418" spans="11:11" x14ac:dyDescent="0.35">
      <c r="K418" s="13"/>
    </row>
    <row r="419" spans="11:11" x14ac:dyDescent="0.35">
      <c r="K419" s="13"/>
    </row>
    <row r="420" spans="11:11" x14ac:dyDescent="0.35">
      <c r="K420" s="13"/>
    </row>
    <row r="421" spans="11:11" x14ac:dyDescent="0.35">
      <c r="K421" s="13"/>
    </row>
    <row r="422" spans="11:11" x14ac:dyDescent="0.35">
      <c r="K422" s="13"/>
    </row>
    <row r="423" spans="11:11" x14ac:dyDescent="0.35">
      <c r="K423" s="13"/>
    </row>
    <row r="424" spans="11:11" x14ac:dyDescent="0.35">
      <c r="K424" s="13"/>
    </row>
    <row r="425" spans="11:11" x14ac:dyDescent="0.35">
      <c r="K425" s="13"/>
    </row>
    <row r="426" spans="11:11" x14ac:dyDescent="0.35">
      <c r="K426" s="13"/>
    </row>
    <row r="427" spans="11:11" x14ac:dyDescent="0.35">
      <c r="K427" s="13"/>
    </row>
    <row r="428" spans="11:11" x14ac:dyDescent="0.35">
      <c r="K428" s="13"/>
    </row>
    <row r="429" spans="11:11" x14ac:dyDescent="0.35">
      <c r="K429" s="13"/>
    </row>
    <row r="430" spans="11:11" x14ac:dyDescent="0.35">
      <c r="K430" s="13"/>
    </row>
    <row r="431" spans="11:11" x14ac:dyDescent="0.35">
      <c r="K431" s="13"/>
    </row>
    <row r="432" spans="11:11" x14ac:dyDescent="0.35">
      <c r="K432" s="13"/>
    </row>
    <row r="433" spans="11:11" x14ac:dyDescent="0.35">
      <c r="K433" s="13"/>
    </row>
    <row r="434" spans="11:11" x14ac:dyDescent="0.35">
      <c r="K434" s="13"/>
    </row>
    <row r="435" spans="11:11" x14ac:dyDescent="0.35">
      <c r="K435" s="13"/>
    </row>
    <row r="436" spans="11:11" x14ac:dyDescent="0.35">
      <c r="K436" s="13"/>
    </row>
    <row r="437" spans="11:11" x14ac:dyDescent="0.35">
      <c r="K437" s="13"/>
    </row>
    <row r="438" spans="11:11" x14ac:dyDescent="0.35">
      <c r="K438" s="13"/>
    </row>
    <row r="439" spans="11:11" x14ac:dyDescent="0.35">
      <c r="K439" s="13"/>
    </row>
    <row r="440" spans="11:11" x14ac:dyDescent="0.35">
      <c r="K440" s="13"/>
    </row>
    <row r="441" spans="11:11" x14ac:dyDescent="0.35">
      <c r="K441" s="13"/>
    </row>
    <row r="442" spans="11:11" x14ac:dyDescent="0.35">
      <c r="K442" s="13"/>
    </row>
    <row r="443" spans="11:11" x14ac:dyDescent="0.35">
      <c r="K443" s="13"/>
    </row>
    <row r="444" spans="11:11" x14ac:dyDescent="0.35">
      <c r="K444" s="13"/>
    </row>
    <row r="445" spans="11:11" x14ac:dyDescent="0.35">
      <c r="K445" s="13"/>
    </row>
    <row r="446" spans="11:11" x14ac:dyDescent="0.35">
      <c r="K446" s="13"/>
    </row>
    <row r="447" spans="11:11" x14ac:dyDescent="0.35">
      <c r="K447" s="13"/>
    </row>
    <row r="448" spans="11:11" x14ac:dyDescent="0.35">
      <c r="K448" s="13"/>
    </row>
    <row r="449" spans="11:11" x14ac:dyDescent="0.35">
      <c r="K449" s="13"/>
    </row>
    <row r="450" spans="11:11" x14ac:dyDescent="0.35">
      <c r="K450" s="13"/>
    </row>
    <row r="451" spans="11:11" x14ac:dyDescent="0.35">
      <c r="K451" s="13"/>
    </row>
    <row r="452" spans="11:11" x14ac:dyDescent="0.35">
      <c r="K452" s="13"/>
    </row>
    <row r="453" spans="11:11" x14ac:dyDescent="0.35">
      <c r="K453" s="13"/>
    </row>
    <row r="454" spans="11:11" x14ac:dyDescent="0.35">
      <c r="K454" s="13"/>
    </row>
    <row r="455" spans="11:11" x14ac:dyDescent="0.35">
      <c r="K455" s="13"/>
    </row>
    <row r="456" spans="11:11" x14ac:dyDescent="0.35">
      <c r="K456" s="13"/>
    </row>
    <row r="457" spans="11:11" x14ac:dyDescent="0.35">
      <c r="K457" s="13"/>
    </row>
    <row r="458" spans="11:11" x14ac:dyDescent="0.35">
      <c r="K458" s="13"/>
    </row>
    <row r="459" spans="11:11" x14ac:dyDescent="0.35">
      <c r="K459" s="13"/>
    </row>
    <row r="460" spans="11:11" x14ac:dyDescent="0.35">
      <c r="K460" s="13"/>
    </row>
    <row r="461" spans="11:11" x14ac:dyDescent="0.35">
      <c r="K461" s="13"/>
    </row>
    <row r="462" spans="11:11" x14ac:dyDescent="0.35">
      <c r="K462" s="13"/>
    </row>
    <row r="463" spans="11:11" x14ac:dyDescent="0.35">
      <c r="K463" s="13"/>
    </row>
    <row r="464" spans="11:11" x14ac:dyDescent="0.35">
      <c r="K464" s="13"/>
    </row>
    <row r="465" spans="11:11" x14ac:dyDescent="0.35">
      <c r="K465" s="13"/>
    </row>
    <row r="466" spans="11:11" x14ac:dyDescent="0.35">
      <c r="K466" s="13"/>
    </row>
    <row r="467" spans="11:11" x14ac:dyDescent="0.35">
      <c r="K467" s="13"/>
    </row>
    <row r="468" spans="11:11" x14ac:dyDescent="0.35">
      <c r="K468" s="13"/>
    </row>
    <row r="469" spans="11:11" x14ac:dyDescent="0.35">
      <c r="K469" s="13"/>
    </row>
    <row r="470" spans="11:11" x14ac:dyDescent="0.35">
      <c r="K470" s="13"/>
    </row>
    <row r="471" spans="11:11" x14ac:dyDescent="0.35">
      <c r="K471" s="13"/>
    </row>
    <row r="472" spans="11:11" x14ac:dyDescent="0.35">
      <c r="K472" s="13"/>
    </row>
    <row r="473" spans="11:11" x14ac:dyDescent="0.35">
      <c r="K473" s="13"/>
    </row>
    <row r="474" spans="11:11" x14ac:dyDescent="0.35">
      <c r="K474" s="13"/>
    </row>
    <row r="475" spans="11:11" x14ac:dyDescent="0.35">
      <c r="K475" s="13"/>
    </row>
    <row r="476" spans="11:11" x14ac:dyDescent="0.35">
      <c r="K476" s="13"/>
    </row>
    <row r="477" spans="11:11" x14ac:dyDescent="0.35">
      <c r="K477" s="13"/>
    </row>
    <row r="478" spans="11:11" x14ac:dyDescent="0.35">
      <c r="K478" s="13"/>
    </row>
    <row r="479" spans="11:11" x14ac:dyDescent="0.35">
      <c r="K479" s="13"/>
    </row>
    <row r="480" spans="11:11" x14ac:dyDescent="0.35">
      <c r="K480" s="13"/>
    </row>
    <row r="481" spans="11:11" x14ac:dyDescent="0.35">
      <c r="K481" s="13"/>
    </row>
    <row r="482" spans="11:11" x14ac:dyDescent="0.35">
      <c r="K482" s="13"/>
    </row>
    <row r="483" spans="11:11" x14ac:dyDescent="0.35">
      <c r="K483" s="13"/>
    </row>
    <row r="484" spans="11:11" x14ac:dyDescent="0.35">
      <c r="K484" s="13"/>
    </row>
    <row r="485" spans="11:11" x14ac:dyDescent="0.35">
      <c r="K485" s="13"/>
    </row>
    <row r="486" spans="11:11" x14ac:dyDescent="0.35">
      <c r="K486" s="13"/>
    </row>
    <row r="487" spans="11:11" x14ac:dyDescent="0.35">
      <c r="K487" s="13"/>
    </row>
    <row r="488" spans="11:11" x14ac:dyDescent="0.35">
      <c r="K488" s="13"/>
    </row>
    <row r="489" spans="11:11" x14ac:dyDescent="0.35">
      <c r="K489" s="13"/>
    </row>
    <row r="490" spans="11:11" x14ac:dyDescent="0.35">
      <c r="K490" s="13"/>
    </row>
    <row r="491" spans="11:11" x14ac:dyDescent="0.35">
      <c r="K491" s="13"/>
    </row>
    <row r="492" spans="11:11" x14ac:dyDescent="0.35">
      <c r="K492" s="13"/>
    </row>
    <row r="493" spans="11:11" x14ac:dyDescent="0.35">
      <c r="K493" s="13"/>
    </row>
    <row r="494" spans="11:11" x14ac:dyDescent="0.35">
      <c r="K494" s="13"/>
    </row>
    <row r="495" spans="11:11" x14ac:dyDescent="0.35">
      <c r="K495" s="13"/>
    </row>
    <row r="496" spans="11:11" x14ac:dyDescent="0.35">
      <c r="K496" s="13"/>
    </row>
    <row r="497" spans="11:11" x14ac:dyDescent="0.35">
      <c r="K497" s="13"/>
    </row>
    <row r="498" spans="11:11" x14ac:dyDescent="0.35">
      <c r="K498" s="13"/>
    </row>
    <row r="499" spans="11:11" x14ac:dyDescent="0.35">
      <c r="K499" s="13"/>
    </row>
    <row r="500" spans="11:11" x14ac:dyDescent="0.35">
      <c r="K500" s="13"/>
    </row>
    <row r="501" spans="11:11" x14ac:dyDescent="0.35">
      <c r="K501" s="13"/>
    </row>
    <row r="502" spans="11:11" x14ac:dyDescent="0.35">
      <c r="K502" s="13"/>
    </row>
    <row r="503" spans="11:11" x14ac:dyDescent="0.35">
      <c r="K503" s="13"/>
    </row>
    <row r="504" spans="11:11" x14ac:dyDescent="0.35">
      <c r="K504" s="13"/>
    </row>
    <row r="505" spans="11:11" x14ac:dyDescent="0.35">
      <c r="K505" s="13"/>
    </row>
    <row r="506" spans="11:11" x14ac:dyDescent="0.35">
      <c r="K506" s="13"/>
    </row>
    <row r="507" spans="11:11" x14ac:dyDescent="0.35">
      <c r="K507" s="13"/>
    </row>
    <row r="508" spans="11:11" x14ac:dyDescent="0.35">
      <c r="K508" s="13"/>
    </row>
    <row r="509" spans="11:11" x14ac:dyDescent="0.35">
      <c r="K509" s="13"/>
    </row>
    <row r="510" spans="11:11" x14ac:dyDescent="0.35">
      <c r="K510" s="13"/>
    </row>
    <row r="511" spans="11:11" x14ac:dyDescent="0.35">
      <c r="K511" s="13"/>
    </row>
    <row r="512" spans="11:11" x14ac:dyDescent="0.35">
      <c r="K512" s="13"/>
    </row>
    <row r="513" spans="11:11" x14ac:dyDescent="0.35">
      <c r="K513" s="13"/>
    </row>
    <row r="514" spans="11:11" x14ac:dyDescent="0.35">
      <c r="K514" s="13"/>
    </row>
    <row r="515" spans="11:11" x14ac:dyDescent="0.35">
      <c r="K515" s="13"/>
    </row>
    <row r="516" spans="11:11" x14ac:dyDescent="0.35">
      <c r="K516" s="13"/>
    </row>
    <row r="517" spans="11:11" x14ac:dyDescent="0.35">
      <c r="K517" s="13"/>
    </row>
    <row r="518" spans="11:11" x14ac:dyDescent="0.35">
      <c r="K518" s="13"/>
    </row>
    <row r="519" spans="11:11" x14ac:dyDescent="0.35">
      <c r="K519" s="13"/>
    </row>
    <row r="520" spans="11:11" x14ac:dyDescent="0.35">
      <c r="K520" s="13"/>
    </row>
    <row r="521" spans="11:11" x14ac:dyDescent="0.35">
      <c r="K521" s="13"/>
    </row>
    <row r="522" spans="11:11" x14ac:dyDescent="0.35">
      <c r="K522" s="13"/>
    </row>
    <row r="523" spans="11:11" x14ac:dyDescent="0.35">
      <c r="K523" s="13"/>
    </row>
    <row r="524" spans="11:11" x14ac:dyDescent="0.35">
      <c r="K524" s="13"/>
    </row>
    <row r="525" spans="11:11" x14ac:dyDescent="0.35">
      <c r="K525" s="13"/>
    </row>
    <row r="526" spans="11:11" x14ac:dyDescent="0.35">
      <c r="K526" s="13"/>
    </row>
    <row r="527" spans="11:11" x14ac:dyDescent="0.35">
      <c r="K527" s="13"/>
    </row>
    <row r="528" spans="11:11" x14ac:dyDescent="0.35">
      <c r="K528" s="13"/>
    </row>
    <row r="529" spans="11:11" x14ac:dyDescent="0.35">
      <c r="K529" s="13"/>
    </row>
    <row r="530" spans="11:11" x14ac:dyDescent="0.35">
      <c r="K530" s="13"/>
    </row>
    <row r="531" spans="11:11" x14ac:dyDescent="0.35">
      <c r="K531" s="13"/>
    </row>
    <row r="532" spans="11:11" x14ac:dyDescent="0.35">
      <c r="K532" s="13"/>
    </row>
    <row r="533" spans="11:11" x14ac:dyDescent="0.35">
      <c r="K533" s="13"/>
    </row>
    <row r="534" spans="11:11" x14ac:dyDescent="0.35">
      <c r="K534" s="13"/>
    </row>
    <row r="535" spans="11:11" x14ac:dyDescent="0.35">
      <c r="K535" s="13"/>
    </row>
    <row r="536" spans="11:11" x14ac:dyDescent="0.35">
      <c r="K536" s="13"/>
    </row>
    <row r="537" spans="11:11" x14ac:dyDescent="0.35">
      <c r="K537" s="13"/>
    </row>
    <row r="538" spans="11:11" x14ac:dyDescent="0.35">
      <c r="K538" s="13"/>
    </row>
    <row r="539" spans="11:11" x14ac:dyDescent="0.35">
      <c r="K539" s="13"/>
    </row>
    <row r="540" spans="11:11" x14ac:dyDescent="0.35">
      <c r="K540" s="13"/>
    </row>
    <row r="541" spans="11:11" x14ac:dyDescent="0.35">
      <c r="K541" s="13"/>
    </row>
    <row r="542" spans="11:11" x14ac:dyDescent="0.35">
      <c r="K542" s="13"/>
    </row>
    <row r="543" spans="11:11" x14ac:dyDescent="0.35">
      <c r="K543" s="13"/>
    </row>
    <row r="544" spans="11:11" x14ac:dyDescent="0.35">
      <c r="K544" s="13"/>
    </row>
    <row r="545" spans="11:11" x14ac:dyDescent="0.35">
      <c r="K545" s="13"/>
    </row>
    <row r="546" spans="11:11" x14ac:dyDescent="0.35">
      <c r="K546" s="13"/>
    </row>
    <row r="547" spans="11:11" x14ac:dyDescent="0.35">
      <c r="K547" s="13"/>
    </row>
    <row r="548" spans="11:11" x14ac:dyDescent="0.35">
      <c r="K548" s="13"/>
    </row>
    <row r="549" spans="11:11" x14ac:dyDescent="0.35">
      <c r="K549" s="13"/>
    </row>
    <row r="550" spans="11:11" x14ac:dyDescent="0.35">
      <c r="K550" s="13"/>
    </row>
    <row r="551" spans="11:11" x14ac:dyDescent="0.35">
      <c r="K551" s="13"/>
    </row>
    <row r="552" spans="11:11" x14ac:dyDescent="0.35">
      <c r="K552" s="13"/>
    </row>
    <row r="553" spans="11:11" x14ac:dyDescent="0.35">
      <c r="K553" s="13"/>
    </row>
    <row r="554" spans="11:11" x14ac:dyDescent="0.35">
      <c r="K554" s="13"/>
    </row>
    <row r="555" spans="11:11" x14ac:dyDescent="0.35">
      <c r="K555" s="13"/>
    </row>
    <row r="556" spans="11:11" x14ac:dyDescent="0.35">
      <c r="K556" s="13"/>
    </row>
    <row r="557" spans="11:11" x14ac:dyDescent="0.35">
      <c r="K557" s="13"/>
    </row>
    <row r="558" spans="11:11" x14ac:dyDescent="0.35">
      <c r="K558" s="13"/>
    </row>
    <row r="559" spans="11:11" x14ac:dyDescent="0.35">
      <c r="K559" s="13"/>
    </row>
    <row r="560" spans="11:11" x14ac:dyDescent="0.35">
      <c r="K560" s="13"/>
    </row>
    <row r="561" spans="11:11" x14ac:dyDescent="0.35">
      <c r="K561" s="13"/>
    </row>
    <row r="562" spans="11:11" x14ac:dyDescent="0.35">
      <c r="K562" s="13"/>
    </row>
    <row r="563" spans="11:11" x14ac:dyDescent="0.35">
      <c r="K563" s="13"/>
    </row>
    <row r="564" spans="11:11" x14ac:dyDescent="0.35">
      <c r="K564" s="13"/>
    </row>
    <row r="565" spans="11:11" x14ac:dyDescent="0.35">
      <c r="K565" s="13"/>
    </row>
    <row r="566" spans="11:11" x14ac:dyDescent="0.35">
      <c r="K566" s="13"/>
    </row>
    <row r="567" spans="11:11" x14ac:dyDescent="0.35">
      <c r="K567" s="13"/>
    </row>
    <row r="568" spans="11:11" x14ac:dyDescent="0.35">
      <c r="K568" s="13"/>
    </row>
    <row r="569" spans="11:11" x14ac:dyDescent="0.35">
      <c r="K569" s="13"/>
    </row>
    <row r="570" spans="11:11" x14ac:dyDescent="0.35">
      <c r="K570" s="13"/>
    </row>
    <row r="571" spans="11:11" x14ac:dyDescent="0.35">
      <c r="K571" s="13"/>
    </row>
    <row r="572" spans="11:11" x14ac:dyDescent="0.35">
      <c r="K572" s="13"/>
    </row>
    <row r="573" spans="11:11" x14ac:dyDescent="0.35">
      <c r="K573" s="13"/>
    </row>
    <row r="574" spans="11:11" x14ac:dyDescent="0.35">
      <c r="K574" s="13"/>
    </row>
    <row r="575" spans="11:11" x14ac:dyDescent="0.35">
      <c r="K575" s="13"/>
    </row>
    <row r="576" spans="11:11" x14ac:dyDescent="0.35">
      <c r="K576" s="13"/>
    </row>
    <row r="577" spans="11:11" x14ac:dyDescent="0.35">
      <c r="K577" s="13"/>
    </row>
    <row r="578" spans="11:11" x14ac:dyDescent="0.35">
      <c r="K578" s="13"/>
    </row>
    <row r="579" spans="11:11" x14ac:dyDescent="0.35">
      <c r="K579" s="13"/>
    </row>
    <row r="580" spans="11:11" x14ac:dyDescent="0.35">
      <c r="K580" s="13"/>
    </row>
    <row r="581" spans="11:11" x14ac:dyDescent="0.35">
      <c r="K581" s="13"/>
    </row>
    <row r="582" spans="11:11" x14ac:dyDescent="0.35">
      <c r="K582" s="13"/>
    </row>
    <row r="583" spans="11:11" x14ac:dyDescent="0.35">
      <c r="K583" s="13"/>
    </row>
    <row r="584" spans="11:11" x14ac:dyDescent="0.35">
      <c r="K584" s="13"/>
    </row>
    <row r="585" spans="11:11" x14ac:dyDescent="0.35">
      <c r="K585" s="13"/>
    </row>
    <row r="586" spans="11:11" x14ac:dyDescent="0.35">
      <c r="K586" s="13"/>
    </row>
    <row r="587" spans="11:11" x14ac:dyDescent="0.35">
      <c r="K587" s="13"/>
    </row>
    <row r="588" spans="11:11" x14ac:dyDescent="0.35">
      <c r="K588" s="13"/>
    </row>
    <row r="589" spans="11:11" x14ac:dyDescent="0.35">
      <c r="K589" s="13"/>
    </row>
    <row r="590" spans="11:11" x14ac:dyDescent="0.35">
      <c r="K590" s="13"/>
    </row>
    <row r="591" spans="11:11" x14ac:dyDescent="0.35">
      <c r="K591" s="13"/>
    </row>
    <row r="592" spans="11:11" x14ac:dyDescent="0.35">
      <c r="K592" s="13"/>
    </row>
    <row r="593" spans="11:11" x14ac:dyDescent="0.35">
      <c r="K593" s="13"/>
    </row>
    <row r="594" spans="11:11" x14ac:dyDescent="0.35">
      <c r="K594" s="13"/>
    </row>
    <row r="595" spans="11:11" x14ac:dyDescent="0.35">
      <c r="K595" s="13"/>
    </row>
    <row r="596" spans="11:11" x14ac:dyDescent="0.35">
      <c r="K596" s="13"/>
    </row>
    <row r="597" spans="11:11" x14ac:dyDescent="0.35">
      <c r="K597" s="13"/>
    </row>
    <row r="598" spans="11:11" x14ac:dyDescent="0.35">
      <c r="K598" s="13"/>
    </row>
    <row r="599" spans="11:11" x14ac:dyDescent="0.35">
      <c r="K599" s="13"/>
    </row>
    <row r="600" spans="11:11" x14ac:dyDescent="0.35">
      <c r="K600" s="13"/>
    </row>
    <row r="601" spans="11:11" x14ac:dyDescent="0.35">
      <c r="K601" s="13"/>
    </row>
    <row r="602" spans="11:11" x14ac:dyDescent="0.35">
      <c r="K602" s="13"/>
    </row>
    <row r="603" spans="11:11" x14ac:dyDescent="0.35">
      <c r="K603" s="13"/>
    </row>
    <row r="604" spans="11:11" x14ac:dyDescent="0.35">
      <c r="K604" s="13"/>
    </row>
    <row r="605" spans="11:11" x14ac:dyDescent="0.35">
      <c r="K605" s="13"/>
    </row>
    <row r="606" spans="11:11" x14ac:dyDescent="0.35">
      <c r="K606" s="13"/>
    </row>
    <row r="607" spans="11:11" x14ac:dyDescent="0.35">
      <c r="K607" s="13"/>
    </row>
    <row r="608" spans="11:11" x14ac:dyDescent="0.35">
      <c r="K608" s="13"/>
    </row>
    <row r="609" spans="11:11" x14ac:dyDescent="0.35">
      <c r="K609" s="13"/>
    </row>
    <row r="610" spans="11:11" x14ac:dyDescent="0.35">
      <c r="K610" s="13"/>
    </row>
    <row r="611" spans="11:11" x14ac:dyDescent="0.35">
      <c r="K611" s="13"/>
    </row>
    <row r="612" spans="11:11" x14ac:dyDescent="0.35">
      <c r="K612" s="13"/>
    </row>
    <row r="613" spans="11:11" x14ac:dyDescent="0.35">
      <c r="K613" s="13"/>
    </row>
    <row r="614" spans="11:11" x14ac:dyDescent="0.35">
      <c r="K614" s="13"/>
    </row>
    <row r="615" spans="11:11" x14ac:dyDescent="0.35">
      <c r="K615" s="13"/>
    </row>
    <row r="616" spans="11:11" x14ac:dyDescent="0.35">
      <c r="K616" s="13"/>
    </row>
    <row r="617" spans="11:11" x14ac:dyDescent="0.35">
      <c r="K617" s="13"/>
    </row>
    <row r="618" spans="11:11" x14ac:dyDescent="0.35">
      <c r="K618" s="13"/>
    </row>
    <row r="619" spans="11:11" x14ac:dyDescent="0.35">
      <c r="K619" s="13"/>
    </row>
    <row r="620" spans="11:11" x14ac:dyDescent="0.35">
      <c r="K620" s="13"/>
    </row>
    <row r="621" spans="11:11" x14ac:dyDescent="0.35">
      <c r="K621" s="13"/>
    </row>
    <row r="622" spans="11:11" x14ac:dyDescent="0.35">
      <c r="K622" s="13"/>
    </row>
    <row r="623" spans="11:11" x14ac:dyDescent="0.35">
      <c r="K623" s="13"/>
    </row>
    <row r="624" spans="11:11" x14ac:dyDescent="0.35">
      <c r="K624" s="13"/>
    </row>
    <row r="625" spans="11:11" x14ac:dyDescent="0.35">
      <c r="K625" s="13"/>
    </row>
    <row r="626" spans="11:11" x14ac:dyDescent="0.35">
      <c r="K626" s="13"/>
    </row>
    <row r="627" spans="11:11" x14ac:dyDescent="0.35">
      <c r="K627" s="13"/>
    </row>
    <row r="628" spans="11:11" x14ac:dyDescent="0.35">
      <c r="K628" s="13"/>
    </row>
    <row r="629" spans="11:11" x14ac:dyDescent="0.35">
      <c r="K629" s="13"/>
    </row>
    <row r="630" spans="11:11" x14ac:dyDescent="0.35">
      <c r="K630" s="13"/>
    </row>
    <row r="631" spans="11:11" x14ac:dyDescent="0.35">
      <c r="K631" s="13"/>
    </row>
    <row r="632" spans="11:11" x14ac:dyDescent="0.35">
      <c r="K632" s="13"/>
    </row>
    <row r="633" spans="11:11" x14ac:dyDescent="0.35">
      <c r="K633" s="13"/>
    </row>
    <row r="634" spans="11:11" x14ac:dyDescent="0.35">
      <c r="K634" s="13"/>
    </row>
    <row r="635" spans="11:11" x14ac:dyDescent="0.35">
      <c r="K635" s="13"/>
    </row>
    <row r="636" spans="11:11" x14ac:dyDescent="0.35">
      <c r="K636" s="13"/>
    </row>
    <row r="637" spans="11:11" x14ac:dyDescent="0.35">
      <c r="K637" s="13"/>
    </row>
    <row r="638" spans="11:11" x14ac:dyDescent="0.35">
      <c r="K638" s="13"/>
    </row>
    <row r="639" spans="11:11" x14ac:dyDescent="0.35">
      <c r="K639" s="13"/>
    </row>
    <row r="640" spans="11:11" x14ac:dyDescent="0.35">
      <c r="K640" s="13"/>
    </row>
    <row r="641" spans="11:11" x14ac:dyDescent="0.35">
      <c r="K641" s="13"/>
    </row>
    <row r="642" spans="11:11" x14ac:dyDescent="0.35">
      <c r="K642" s="13"/>
    </row>
    <row r="643" spans="11:11" x14ac:dyDescent="0.35">
      <c r="K643" s="13"/>
    </row>
    <row r="644" spans="11:11" x14ac:dyDescent="0.35">
      <c r="K644" s="13"/>
    </row>
    <row r="645" spans="11:11" x14ac:dyDescent="0.35">
      <c r="K645" s="13"/>
    </row>
    <row r="646" spans="11:11" x14ac:dyDescent="0.35">
      <c r="K646" s="13"/>
    </row>
    <row r="647" spans="11:11" x14ac:dyDescent="0.35">
      <c r="K647" s="13"/>
    </row>
    <row r="648" spans="11:11" x14ac:dyDescent="0.35">
      <c r="K648" s="13"/>
    </row>
    <row r="649" spans="11:11" x14ac:dyDescent="0.35">
      <c r="K649" s="13"/>
    </row>
    <row r="650" spans="11:11" x14ac:dyDescent="0.35">
      <c r="K650" s="13"/>
    </row>
    <row r="651" spans="11:11" x14ac:dyDescent="0.35">
      <c r="K651" s="13"/>
    </row>
    <row r="652" spans="11:11" x14ac:dyDescent="0.35">
      <c r="K652" s="13"/>
    </row>
    <row r="653" spans="11:11" x14ac:dyDescent="0.35">
      <c r="K653" s="13"/>
    </row>
    <row r="654" spans="11:11" x14ac:dyDescent="0.35">
      <c r="K654" s="13"/>
    </row>
    <row r="655" spans="11:11" x14ac:dyDescent="0.35">
      <c r="K655" s="13"/>
    </row>
    <row r="656" spans="11:11" x14ac:dyDescent="0.35">
      <c r="K656" s="13"/>
    </row>
    <row r="657" spans="11:11" x14ac:dyDescent="0.35">
      <c r="K657" s="13"/>
    </row>
    <row r="658" spans="11:11" x14ac:dyDescent="0.35">
      <c r="K658" s="13"/>
    </row>
    <row r="659" spans="11:11" x14ac:dyDescent="0.35">
      <c r="K659" s="13"/>
    </row>
    <row r="660" spans="11:11" x14ac:dyDescent="0.35">
      <c r="K660" s="13"/>
    </row>
    <row r="661" spans="11:11" x14ac:dyDescent="0.35">
      <c r="K661" s="13"/>
    </row>
    <row r="662" spans="11:11" x14ac:dyDescent="0.35">
      <c r="K662" s="13"/>
    </row>
    <row r="663" spans="11:11" x14ac:dyDescent="0.35">
      <c r="K663" s="13"/>
    </row>
    <row r="664" spans="11:11" x14ac:dyDescent="0.35">
      <c r="K664" s="13"/>
    </row>
    <row r="665" spans="11:11" x14ac:dyDescent="0.35">
      <c r="K665" s="13"/>
    </row>
    <row r="666" spans="11:11" x14ac:dyDescent="0.35">
      <c r="K666" s="13"/>
    </row>
    <row r="667" spans="11:11" x14ac:dyDescent="0.35">
      <c r="K667" s="13"/>
    </row>
    <row r="668" spans="11:11" x14ac:dyDescent="0.35">
      <c r="K668" s="13"/>
    </row>
    <row r="669" spans="11:11" x14ac:dyDescent="0.35">
      <c r="K669" s="13"/>
    </row>
    <row r="670" spans="11:11" x14ac:dyDescent="0.35">
      <c r="K670" s="13"/>
    </row>
    <row r="671" spans="11:11" x14ac:dyDescent="0.35">
      <c r="K671" s="13"/>
    </row>
    <row r="672" spans="11:11" x14ac:dyDescent="0.35">
      <c r="K672" s="13"/>
    </row>
    <row r="673" spans="11:11" x14ac:dyDescent="0.35">
      <c r="K673" s="13"/>
    </row>
    <row r="674" spans="11:11" x14ac:dyDescent="0.35">
      <c r="K674" s="13"/>
    </row>
    <row r="675" spans="11:11" x14ac:dyDescent="0.35">
      <c r="K675" s="13"/>
    </row>
    <row r="676" spans="11:11" x14ac:dyDescent="0.35">
      <c r="K676" s="13"/>
    </row>
    <row r="677" spans="11:11" x14ac:dyDescent="0.35">
      <c r="K677" s="13"/>
    </row>
    <row r="678" spans="11:11" x14ac:dyDescent="0.35">
      <c r="K678" s="13"/>
    </row>
    <row r="679" spans="11:11" x14ac:dyDescent="0.35">
      <c r="K679" s="13"/>
    </row>
    <row r="680" spans="11:11" x14ac:dyDescent="0.35">
      <c r="K680" s="13"/>
    </row>
    <row r="681" spans="11:11" x14ac:dyDescent="0.35">
      <c r="K681" s="13"/>
    </row>
    <row r="682" spans="11:11" x14ac:dyDescent="0.35">
      <c r="K682" s="13"/>
    </row>
    <row r="683" spans="11:11" x14ac:dyDescent="0.35">
      <c r="K683" s="13"/>
    </row>
    <row r="684" spans="11:11" x14ac:dyDescent="0.35">
      <c r="K684" s="13"/>
    </row>
    <row r="685" spans="11:11" x14ac:dyDescent="0.35">
      <c r="K685" s="13"/>
    </row>
    <row r="686" spans="11:11" x14ac:dyDescent="0.35">
      <c r="K686" s="13"/>
    </row>
    <row r="687" spans="11:11" x14ac:dyDescent="0.35">
      <c r="K687" s="13"/>
    </row>
    <row r="688" spans="11:11" x14ac:dyDescent="0.35">
      <c r="K688" s="13"/>
    </row>
    <row r="689" spans="11:11" x14ac:dyDescent="0.35">
      <c r="K689" s="13"/>
    </row>
    <row r="690" spans="11:11" x14ac:dyDescent="0.35">
      <c r="K690" s="13"/>
    </row>
    <row r="691" spans="11:11" x14ac:dyDescent="0.35">
      <c r="K691" s="13"/>
    </row>
    <row r="692" spans="11:11" x14ac:dyDescent="0.35">
      <c r="K692" s="13"/>
    </row>
    <row r="693" spans="11:11" x14ac:dyDescent="0.35">
      <c r="K693" s="13"/>
    </row>
    <row r="694" spans="11:11" x14ac:dyDescent="0.35">
      <c r="K694" s="13"/>
    </row>
    <row r="695" spans="11:11" x14ac:dyDescent="0.35">
      <c r="K695" s="13"/>
    </row>
    <row r="696" spans="11:11" x14ac:dyDescent="0.35">
      <c r="K696" s="13"/>
    </row>
    <row r="697" spans="11:11" x14ac:dyDescent="0.35">
      <c r="K697" s="13"/>
    </row>
    <row r="698" spans="11:11" x14ac:dyDescent="0.35">
      <c r="K698" s="13"/>
    </row>
    <row r="699" spans="11:11" x14ac:dyDescent="0.35">
      <c r="K699" s="13"/>
    </row>
    <row r="700" spans="11:11" x14ac:dyDescent="0.35">
      <c r="K700" s="13"/>
    </row>
    <row r="701" spans="11:11" x14ac:dyDescent="0.35">
      <c r="K701" s="13"/>
    </row>
    <row r="702" spans="11:11" x14ac:dyDescent="0.35">
      <c r="K702" s="13"/>
    </row>
    <row r="703" spans="11:11" x14ac:dyDescent="0.35">
      <c r="K703" s="13"/>
    </row>
    <row r="704" spans="11:11" x14ac:dyDescent="0.35">
      <c r="K704" s="13"/>
    </row>
    <row r="705" spans="11:11" x14ac:dyDescent="0.35">
      <c r="K705" s="13"/>
    </row>
    <row r="706" spans="11:11" x14ac:dyDescent="0.35">
      <c r="K706" s="13"/>
    </row>
    <row r="707" spans="11:11" x14ac:dyDescent="0.35">
      <c r="K707" s="13"/>
    </row>
    <row r="708" spans="11:11" x14ac:dyDescent="0.35">
      <c r="K708" s="13"/>
    </row>
    <row r="709" spans="11:11" x14ac:dyDescent="0.35">
      <c r="K709" s="13"/>
    </row>
    <row r="710" spans="11:11" x14ac:dyDescent="0.35">
      <c r="K710" s="13"/>
    </row>
    <row r="711" spans="11:11" x14ac:dyDescent="0.35">
      <c r="K711" s="13"/>
    </row>
    <row r="712" spans="11:11" x14ac:dyDescent="0.35">
      <c r="K712" s="13"/>
    </row>
    <row r="713" spans="11:11" x14ac:dyDescent="0.35">
      <c r="K713" s="13"/>
    </row>
    <row r="714" spans="11:11" x14ac:dyDescent="0.35">
      <c r="K714" s="13"/>
    </row>
    <row r="715" spans="11:11" x14ac:dyDescent="0.35">
      <c r="K715" s="13"/>
    </row>
    <row r="716" spans="11:11" x14ac:dyDescent="0.35">
      <c r="K716" s="13"/>
    </row>
    <row r="717" spans="11:11" x14ac:dyDescent="0.35">
      <c r="K717" s="13"/>
    </row>
    <row r="718" spans="11:11" x14ac:dyDescent="0.35">
      <c r="K718" s="13"/>
    </row>
    <row r="719" spans="11:11" x14ac:dyDescent="0.35">
      <c r="K719" s="13"/>
    </row>
    <row r="720" spans="11:11" x14ac:dyDescent="0.35">
      <c r="K720" s="13"/>
    </row>
    <row r="721" spans="11:11" x14ac:dyDescent="0.35">
      <c r="K721" s="13"/>
    </row>
    <row r="722" spans="11:11" x14ac:dyDescent="0.35">
      <c r="K722" s="13"/>
    </row>
    <row r="723" spans="11:11" x14ac:dyDescent="0.35">
      <c r="K723" s="13"/>
    </row>
    <row r="724" spans="11:11" x14ac:dyDescent="0.35">
      <c r="K724" s="13"/>
    </row>
    <row r="725" spans="11:11" x14ac:dyDescent="0.35">
      <c r="K725" s="13"/>
    </row>
    <row r="726" spans="11:11" x14ac:dyDescent="0.35">
      <c r="K726" s="13"/>
    </row>
    <row r="727" spans="11:11" x14ac:dyDescent="0.35">
      <c r="K727" s="13"/>
    </row>
    <row r="728" spans="11:11" x14ac:dyDescent="0.35">
      <c r="K728" s="13"/>
    </row>
    <row r="729" spans="11:11" x14ac:dyDescent="0.35">
      <c r="K729" s="13"/>
    </row>
    <row r="730" spans="11:11" x14ac:dyDescent="0.35">
      <c r="K730" s="13"/>
    </row>
    <row r="731" spans="11:11" x14ac:dyDescent="0.35">
      <c r="K731" s="13"/>
    </row>
    <row r="732" spans="11:11" x14ac:dyDescent="0.35">
      <c r="K732" s="13"/>
    </row>
    <row r="733" spans="11:11" x14ac:dyDescent="0.35">
      <c r="K733" s="13"/>
    </row>
    <row r="734" spans="11:11" x14ac:dyDescent="0.35">
      <c r="K734" s="13"/>
    </row>
    <row r="735" spans="11:11" x14ac:dyDescent="0.35">
      <c r="K735" s="13"/>
    </row>
    <row r="736" spans="11:11" x14ac:dyDescent="0.35">
      <c r="K736" s="13"/>
    </row>
    <row r="737" spans="11:11" x14ac:dyDescent="0.35">
      <c r="K737" s="13"/>
    </row>
    <row r="738" spans="11:11" x14ac:dyDescent="0.35">
      <c r="K738" s="13"/>
    </row>
    <row r="739" spans="11:11" x14ac:dyDescent="0.35">
      <c r="K739" s="13"/>
    </row>
    <row r="740" spans="11:11" x14ac:dyDescent="0.35">
      <c r="K740" s="13"/>
    </row>
    <row r="741" spans="11:11" x14ac:dyDescent="0.35">
      <c r="K741" s="13"/>
    </row>
    <row r="742" spans="11:11" x14ac:dyDescent="0.35">
      <c r="K742" s="13"/>
    </row>
    <row r="743" spans="11:11" x14ac:dyDescent="0.35">
      <c r="K743" s="13"/>
    </row>
    <row r="744" spans="11:11" x14ac:dyDescent="0.35">
      <c r="K744" s="13"/>
    </row>
    <row r="745" spans="11:11" x14ac:dyDescent="0.35">
      <c r="K745" s="13"/>
    </row>
    <row r="746" spans="11:11" x14ac:dyDescent="0.35">
      <c r="K746" s="13"/>
    </row>
    <row r="747" spans="11:11" x14ac:dyDescent="0.35">
      <c r="K747" s="13"/>
    </row>
    <row r="748" spans="11:11" x14ac:dyDescent="0.35">
      <c r="K748" s="13"/>
    </row>
    <row r="749" spans="11:11" x14ac:dyDescent="0.35">
      <c r="K749" s="13"/>
    </row>
    <row r="750" spans="11:11" x14ac:dyDescent="0.35">
      <c r="K750" s="13"/>
    </row>
    <row r="751" spans="11:11" x14ac:dyDescent="0.35">
      <c r="K751" s="13"/>
    </row>
    <row r="752" spans="11:11" x14ac:dyDescent="0.35">
      <c r="K752" s="13"/>
    </row>
    <row r="753" spans="11:11" x14ac:dyDescent="0.35">
      <c r="K753" s="13"/>
    </row>
    <row r="754" spans="11:11" x14ac:dyDescent="0.35">
      <c r="K754" s="13"/>
    </row>
    <row r="755" spans="11:11" x14ac:dyDescent="0.35">
      <c r="K755" s="13"/>
    </row>
    <row r="756" spans="11:11" x14ac:dyDescent="0.35">
      <c r="K756" s="13"/>
    </row>
    <row r="757" spans="11:11" x14ac:dyDescent="0.35">
      <c r="K757" s="13"/>
    </row>
    <row r="758" spans="11:11" x14ac:dyDescent="0.35">
      <c r="K758" s="13"/>
    </row>
    <row r="759" spans="11:11" x14ac:dyDescent="0.35">
      <c r="K759" s="13"/>
    </row>
    <row r="760" spans="11:11" x14ac:dyDescent="0.35">
      <c r="K760" s="13"/>
    </row>
    <row r="761" spans="11:11" x14ac:dyDescent="0.35">
      <c r="K761" s="13"/>
    </row>
    <row r="762" spans="11:11" x14ac:dyDescent="0.35">
      <c r="K762" s="13"/>
    </row>
    <row r="763" spans="11:11" x14ac:dyDescent="0.35">
      <c r="K763" s="13"/>
    </row>
    <row r="764" spans="11:11" x14ac:dyDescent="0.35">
      <c r="K764" s="13"/>
    </row>
    <row r="765" spans="11:11" x14ac:dyDescent="0.35">
      <c r="K765" s="13"/>
    </row>
    <row r="766" spans="11:11" x14ac:dyDescent="0.35">
      <c r="K766" s="13"/>
    </row>
    <row r="767" spans="11:11" x14ac:dyDescent="0.35">
      <c r="K767" s="13"/>
    </row>
    <row r="768" spans="11:11" x14ac:dyDescent="0.35">
      <c r="K768" s="13"/>
    </row>
    <row r="769" spans="11:11" x14ac:dyDescent="0.35">
      <c r="K769" s="13"/>
    </row>
    <row r="770" spans="11:11" x14ac:dyDescent="0.35">
      <c r="K770" s="13"/>
    </row>
    <row r="771" spans="11:11" x14ac:dyDescent="0.35">
      <c r="K771" s="13"/>
    </row>
    <row r="772" spans="11:11" x14ac:dyDescent="0.35">
      <c r="K772" s="13"/>
    </row>
    <row r="773" spans="11:11" x14ac:dyDescent="0.35">
      <c r="K773" s="13"/>
    </row>
    <row r="774" spans="11:11" x14ac:dyDescent="0.35">
      <c r="K774" s="13"/>
    </row>
    <row r="775" spans="11:11" x14ac:dyDescent="0.35">
      <c r="K775" s="13"/>
    </row>
    <row r="776" spans="11:11" x14ac:dyDescent="0.35">
      <c r="K776" s="13"/>
    </row>
    <row r="777" spans="11:11" x14ac:dyDescent="0.35">
      <c r="K777" s="13"/>
    </row>
    <row r="778" spans="11:11" x14ac:dyDescent="0.35">
      <c r="K778" s="13"/>
    </row>
    <row r="779" spans="11:11" x14ac:dyDescent="0.35">
      <c r="K779" s="13"/>
    </row>
    <row r="780" spans="11:11" x14ac:dyDescent="0.35">
      <c r="K780" s="13"/>
    </row>
    <row r="781" spans="11:11" x14ac:dyDescent="0.35">
      <c r="K781" s="13"/>
    </row>
    <row r="782" spans="11:11" x14ac:dyDescent="0.35">
      <c r="K782" s="13"/>
    </row>
    <row r="783" spans="11:11" x14ac:dyDescent="0.35">
      <c r="K783" s="13"/>
    </row>
    <row r="784" spans="11:11" x14ac:dyDescent="0.35">
      <c r="K784" s="13"/>
    </row>
    <row r="785" spans="11:11" x14ac:dyDescent="0.35">
      <c r="K785" s="13"/>
    </row>
    <row r="786" spans="11:11" x14ac:dyDescent="0.35">
      <c r="K786" s="13"/>
    </row>
    <row r="787" spans="11:11" x14ac:dyDescent="0.35">
      <c r="K787" s="13"/>
    </row>
    <row r="788" spans="11:11" x14ac:dyDescent="0.35">
      <c r="K788" s="13"/>
    </row>
    <row r="789" spans="11:11" x14ac:dyDescent="0.35">
      <c r="K789" s="13"/>
    </row>
    <row r="790" spans="11:11" x14ac:dyDescent="0.35">
      <c r="K790" s="13"/>
    </row>
    <row r="791" spans="11:11" x14ac:dyDescent="0.35">
      <c r="K791" s="13"/>
    </row>
    <row r="792" spans="11:11" x14ac:dyDescent="0.35">
      <c r="K792" s="13"/>
    </row>
    <row r="793" spans="11:11" x14ac:dyDescent="0.35">
      <c r="K793" s="13"/>
    </row>
    <row r="794" spans="11:11" x14ac:dyDescent="0.35">
      <c r="K794" s="13"/>
    </row>
    <row r="795" spans="11:11" x14ac:dyDescent="0.35">
      <c r="K795" s="13"/>
    </row>
    <row r="796" spans="11:11" x14ac:dyDescent="0.35">
      <c r="K796" s="13"/>
    </row>
    <row r="797" spans="11:11" x14ac:dyDescent="0.35">
      <c r="K797" s="13"/>
    </row>
    <row r="798" spans="11:11" x14ac:dyDescent="0.35">
      <c r="K798" s="13"/>
    </row>
    <row r="799" spans="11:11" x14ac:dyDescent="0.35">
      <c r="K799" s="13"/>
    </row>
    <row r="800" spans="11:11" x14ac:dyDescent="0.35">
      <c r="K800" s="13"/>
    </row>
    <row r="801" spans="11:11" x14ac:dyDescent="0.35">
      <c r="K801" s="13"/>
    </row>
    <row r="802" spans="11:11" x14ac:dyDescent="0.35">
      <c r="K802" s="13"/>
    </row>
    <row r="803" spans="11:11" x14ac:dyDescent="0.35">
      <c r="K803" s="13"/>
    </row>
    <row r="804" spans="11:11" x14ac:dyDescent="0.35">
      <c r="K804" s="13"/>
    </row>
    <row r="805" spans="11:11" x14ac:dyDescent="0.35">
      <c r="K805" s="13"/>
    </row>
    <row r="806" spans="11:11" x14ac:dyDescent="0.35">
      <c r="K806" s="13"/>
    </row>
    <row r="807" spans="11:11" x14ac:dyDescent="0.35">
      <c r="K807" s="13"/>
    </row>
    <row r="808" spans="11:11" x14ac:dyDescent="0.35">
      <c r="K808" s="13"/>
    </row>
    <row r="809" spans="11:11" x14ac:dyDescent="0.35">
      <c r="K809" s="13"/>
    </row>
    <row r="810" spans="11:11" x14ac:dyDescent="0.35">
      <c r="K810" s="13"/>
    </row>
    <row r="811" spans="11:11" x14ac:dyDescent="0.35">
      <c r="K811" s="13"/>
    </row>
    <row r="812" spans="11:11" x14ac:dyDescent="0.35">
      <c r="K812" s="13"/>
    </row>
    <row r="813" spans="11:11" x14ac:dyDescent="0.35">
      <c r="K813" s="13"/>
    </row>
    <row r="814" spans="11:11" x14ac:dyDescent="0.35">
      <c r="K814" s="13"/>
    </row>
    <row r="815" spans="11:11" x14ac:dyDescent="0.35">
      <c r="K815" s="13"/>
    </row>
    <row r="816" spans="11:11" x14ac:dyDescent="0.35">
      <c r="K816" s="13"/>
    </row>
    <row r="817" spans="11:11" x14ac:dyDescent="0.35">
      <c r="K817" s="13"/>
    </row>
    <row r="818" spans="11:11" x14ac:dyDescent="0.35">
      <c r="K818" s="13"/>
    </row>
    <row r="819" spans="11:11" x14ac:dyDescent="0.35">
      <c r="K819" s="13"/>
    </row>
    <row r="820" spans="11:11" x14ac:dyDescent="0.35">
      <c r="K820" s="13"/>
    </row>
    <row r="821" spans="11:11" x14ac:dyDescent="0.35">
      <c r="K821" s="13"/>
    </row>
    <row r="822" spans="11:11" x14ac:dyDescent="0.35">
      <c r="K822" s="13"/>
    </row>
    <row r="823" spans="11:11" x14ac:dyDescent="0.35">
      <c r="K823" s="13"/>
    </row>
    <row r="824" spans="11:11" x14ac:dyDescent="0.35">
      <c r="K824" s="13"/>
    </row>
    <row r="825" spans="11:11" x14ac:dyDescent="0.35">
      <c r="K825" s="13"/>
    </row>
    <row r="826" spans="11:11" x14ac:dyDescent="0.35">
      <c r="K826" s="13"/>
    </row>
    <row r="827" spans="11:11" x14ac:dyDescent="0.35">
      <c r="K827" s="13"/>
    </row>
    <row r="828" spans="11:11" x14ac:dyDescent="0.35">
      <c r="K828" s="13"/>
    </row>
    <row r="829" spans="11:11" x14ac:dyDescent="0.35">
      <c r="K829" s="13"/>
    </row>
    <row r="830" spans="11:11" x14ac:dyDescent="0.35">
      <c r="K830" s="13"/>
    </row>
    <row r="831" spans="11:11" x14ac:dyDescent="0.35">
      <c r="K831" s="13"/>
    </row>
    <row r="832" spans="11:11" x14ac:dyDescent="0.35">
      <c r="K832" s="13"/>
    </row>
    <row r="833" spans="11:11" x14ac:dyDescent="0.35">
      <c r="K833" s="13"/>
    </row>
    <row r="834" spans="11:11" x14ac:dyDescent="0.35">
      <c r="K834" s="13"/>
    </row>
    <row r="835" spans="11:11" x14ac:dyDescent="0.35">
      <c r="K835" s="13"/>
    </row>
    <row r="836" spans="11:11" x14ac:dyDescent="0.35">
      <c r="K836" s="13"/>
    </row>
    <row r="837" spans="11:11" x14ac:dyDescent="0.35">
      <c r="K837" s="13"/>
    </row>
    <row r="838" spans="11:11" x14ac:dyDescent="0.35">
      <c r="K838" s="13"/>
    </row>
    <row r="839" spans="11:11" x14ac:dyDescent="0.35">
      <c r="K839" s="13"/>
    </row>
    <row r="840" spans="11:11" x14ac:dyDescent="0.35">
      <c r="K840" s="13"/>
    </row>
    <row r="841" spans="11:11" x14ac:dyDescent="0.35">
      <c r="K841" s="13"/>
    </row>
    <row r="842" spans="11:11" x14ac:dyDescent="0.35">
      <c r="K842" s="13"/>
    </row>
    <row r="843" spans="11:11" x14ac:dyDescent="0.35">
      <c r="K843" s="13"/>
    </row>
    <row r="844" spans="11:11" x14ac:dyDescent="0.35">
      <c r="K844" s="13"/>
    </row>
    <row r="845" spans="11:11" x14ac:dyDescent="0.35">
      <c r="K845" s="13"/>
    </row>
    <row r="846" spans="11:11" x14ac:dyDescent="0.35">
      <c r="K846" s="13"/>
    </row>
    <row r="847" spans="11:11" x14ac:dyDescent="0.35">
      <c r="K847" s="13"/>
    </row>
    <row r="848" spans="11:11" x14ac:dyDescent="0.35">
      <c r="K848" s="13"/>
    </row>
    <row r="849" spans="11:11" x14ac:dyDescent="0.35">
      <c r="K849" s="13"/>
    </row>
    <row r="850" spans="11:11" x14ac:dyDescent="0.35">
      <c r="K850" s="13"/>
    </row>
    <row r="851" spans="11:11" x14ac:dyDescent="0.35">
      <c r="K851" s="13"/>
    </row>
    <row r="852" spans="11:11" x14ac:dyDescent="0.35">
      <c r="K852" s="13"/>
    </row>
    <row r="853" spans="11:11" x14ac:dyDescent="0.35">
      <c r="K853" s="13"/>
    </row>
    <row r="854" spans="11:11" x14ac:dyDescent="0.35">
      <c r="K854" s="13"/>
    </row>
    <row r="855" spans="11:11" x14ac:dyDescent="0.35">
      <c r="K855" s="13"/>
    </row>
    <row r="856" spans="11:11" x14ac:dyDescent="0.35">
      <c r="K856" s="13"/>
    </row>
    <row r="857" spans="11:11" x14ac:dyDescent="0.35">
      <c r="K857" s="13"/>
    </row>
    <row r="858" spans="11:11" x14ac:dyDescent="0.35">
      <c r="K858" s="13"/>
    </row>
    <row r="859" spans="11:11" x14ac:dyDescent="0.35">
      <c r="K859" s="13"/>
    </row>
    <row r="860" spans="11:11" x14ac:dyDescent="0.35">
      <c r="K860" s="13"/>
    </row>
    <row r="861" spans="11:11" x14ac:dyDescent="0.35">
      <c r="K861" s="13"/>
    </row>
    <row r="862" spans="11:11" x14ac:dyDescent="0.35">
      <c r="K862" s="13"/>
    </row>
    <row r="863" spans="11:11" x14ac:dyDescent="0.35">
      <c r="K863" s="13"/>
    </row>
    <row r="864" spans="11:11" x14ac:dyDescent="0.35">
      <c r="K864" s="13"/>
    </row>
    <row r="865" spans="11:11" x14ac:dyDescent="0.35">
      <c r="K865" s="13"/>
    </row>
    <row r="866" spans="11:11" x14ac:dyDescent="0.35">
      <c r="K866" s="13"/>
    </row>
    <row r="867" spans="11:11" x14ac:dyDescent="0.35">
      <c r="K867" s="13"/>
    </row>
    <row r="868" spans="11:11" x14ac:dyDescent="0.35">
      <c r="K868" s="13"/>
    </row>
    <row r="869" spans="11:11" x14ac:dyDescent="0.35">
      <c r="K869" s="13"/>
    </row>
    <row r="870" spans="11:11" x14ac:dyDescent="0.35">
      <c r="K870" s="13"/>
    </row>
    <row r="871" spans="11:11" x14ac:dyDescent="0.35">
      <c r="K871" s="13"/>
    </row>
    <row r="872" spans="11:11" x14ac:dyDescent="0.35">
      <c r="K872" s="13"/>
    </row>
    <row r="873" spans="11:11" x14ac:dyDescent="0.35">
      <c r="K873" s="13"/>
    </row>
    <row r="874" spans="11:11" x14ac:dyDescent="0.35">
      <c r="K874" s="13"/>
    </row>
    <row r="875" spans="11:11" x14ac:dyDescent="0.35">
      <c r="K875" s="13"/>
    </row>
    <row r="876" spans="11:11" x14ac:dyDescent="0.35">
      <c r="K876" s="13"/>
    </row>
    <row r="877" spans="11:11" x14ac:dyDescent="0.35">
      <c r="K877" s="13"/>
    </row>
    <row r="878" spans="11:11" x14ac:dyDescent="0.35">
      <c r="K878" s="13"/>
    </row>
    <row r="879" spans="11:11" x14ac:dyDescent="0.35">
      <c r="K879" s="13"/>
    </row>
    <row r="880" spans="11:11" x14ac:dyDescent="0.35">
      <c r="K880" s="13"/>
    </row>
    <row r="881" spans="11:11" x14ac:dyDescent="0.35">
      <c r="K881" s="13"/>
    </row>
    <row r="882" spans="11:11" x14ac:dyDescent="0.35">
      <c r="K882" s="13"/>
    </row>
    <row r="883" spans="11:11" x14ac:dyDescent="0.35">
      <c r="K883" s="13"/>
    </row>
    <row r="884" spans="11:11" x14ac:dyDescent="0.35">
      <c r="K884" s="13"/>
    </row>
    <row r="885" spans="11:11" x14ac:dyDescent="0.35">
      <c r="K885" s="13"/>
    </row>
    <row r="886" spans="11:11" x14ac:dyDescent="0.35">
      <c r="K886" s="13"/>
    </row>
    <row r="887" spans="11:11" x14ac:dyDescent="0.35">
      <c r="K887" s="13"/>
    </row>
    <row r="888" spans="11:11" x14ac:dyDescent="0.35">
      <c r="K888" s="13"/>
    </row>
    <row r="889" spans="11:11" x14ac:dyDescent="0.35">
      <c r="K889" s="13"/>
    </row>
    <row r="890" spans="11:11" x14ac:dyDescent="0.35">
      <c r="K890" s="13"/>
    </row>
    <row r="891" spans="11:11" x14ac:dyDescent="0.35">
      <c r="K891" s="13"/>
    </row>
    <row r="892" spans="11:11" x14ac:dyDescent="0.35">
      <c r="K892" s="13"/>
    </row>
    <row r="893" spans="11:11" x14ac:dyDescent="0.35">
      <c r="K893" s="13"/>
    </row>
    <row r="894" spans="11:11" x14ac:dyDescent="0.35">
      <c r="K894" s="13"/>
    </row>
    <row r="895" spans="11:11" x14ac:dyDescent="0.35">
      <c r="K895" s="13"/>
    </row>
    <row r="896" spans="11:11" x14ac:dyDescent="0.35">
      <c r="K896" s="13"/>
    </row>
    <row r="897" spans="11:11" x14ac:dyDescent="0.35">
      <c r="K897" s="13"/>
    </row>
    <row r="898" spans="11:11" x14ac:dyDescent="0.35">
      <c r="K898" s="13"/>
    </row>
    <row r="899" spans="11:11" x14ac:dyDescent="0.35">
      <c r="K899" s="13"/>
    </row>
    <row r="900" spans="11:11" x14ac:dyDescent="0.35">
      <c r="K900" s="13"/>
    </row>
    <row r="901" spans="11:11" x14ac:dyDescent="0.35">
      <c r="K901" s="13"/>
    </row>
    <row r="902" spans="11:11" x14ac:dyDescent="0.35">
      <c r="K902" s="13"/>
    </row>
    <row r="903" spans="11:11" x14ac:dyDescent="0.35">
      <c r="K903" s="13"/>
    </row>
    <row r="904" spans="11:11" x14ac:dyDescent="0.35">
      <c r="K904" s="13"/>
    </row>
    <row r="905" spans="11:11" x14ac:dyDescent="0.35">
      <c r="K905" s="13"/>
    </row>
    <row r="906" spans="11:11" x14ac:dyDescent="0.35">
      <c r="K906" s="13"/>
    </row>
    <row r="907" spans="11:11" x14ac:dyDescent="0.35">
      <c r="K907" s="13"/>
    </row>
    <row r="908" spans="11:11" x14ac:dyDescent="0.35">
      <c r="K908" s="13"/>
    </row>
    <row r="909" spans="11:11" x14ac:dyDescent="0.35">
      <c r="K909" s="13"/>
    </row>
    <row r="910" spans="11:11" x14ac:dyDescent="0.35">
      <c r="K910" s="13"/>
    </row>
    <row r="911" spans="11:11" x14ac:dyDescent="0.35">
      <c r="K911" s="13"/>
    </row>
    <row r="912" spans="11:11" x14ac:dyDescent="0.35">
      <c r="K912" s="13"/>
    </row>
    <row r="913" spans="11:11" x14ac:dyDescent="0.35">
      <c r="K913" s="13"/>
    </row>
    <row r="914" spans="11:11" x14ac:dyDescent="0.35">
      <c r="K914" s="13"/>
    </row>
    <row r="915" spans="11:11" x14ac:dyDescent="0.35">
      <c r="K915" s="13"/>
    </row>
    <row r="916" spans="11:11" x14ac:dyDescent="0.35">
      <c r="K916" s="13"/>
    </row>
    <row r="917" spans="11:11" x14ac:dyDescent="0.35">
      <c r="K917" s="13"/>
    </row>
    <row r="918" spans="11:11" x14ac:dyDescent="0.35">
      <c r="K918" s="13"/>
    </row>
    <row r="919" spans="11:11" x14ac:dyDescent="0.35">
      <c r="K919" s="13"/>
    </row>
    <row r="920" spans="11:11" x14ac:dyDescent="0.35">
      <c r="K920" s="13"/>
    </row>
    <row r="921" spans="11:11" x14ac:dyDescent="0.35">
      <c r="K921" s="13"/>
    </row>
    <row r="922" spans="11:11" x14ac:dyDescent="0.35">
      <c r="K922" s="13"/>
    </row>
    <row r="923" spans="11:11" x14ac:dyDescent="0.35">
      <c r="K923" s="13"/>
    </row>
    <row r="924" spans="11:11" x14ac:dyDescent="0.35">
      <c r="K924" s="13"/>
    </row>
    <row r="925" spans="11:11" x14ac:dyDescent="0.35">
      <c r="K925" s="13"/>
    </row>
    <row r="926" spans="11:11" x14ac:dyDescent="0.35">
      <c r="K926" s="13"/>
    </row>
    <row r="927" spans="11:11" x14ac:dyDescent="0.35">
      <c r="K927" s="13"/>
    </row>
    <row r="928" spans="11:11" x14ac:dyDescent="0.35">
      <c r="K928" s="13"/>
    </row>
    <row r="929" spans="11:11" x14ac:dyDescent="0.35">
      <c r="K929" s="13"/>
    </row>
    <row r="930" spans="11:11" x14ac:dyDescent="0.35">
      <c r="K930" s="13"/>
    </row>
    <row r="931" spans="11:11" x14ac:dyDescent="0.35">
      <c r="K931" s="13"/>
    </row>
    <row r="932" spans="11:11" x14ac:dyDescent="0.35">
      <c r="K932" s="13"/>
    </row>
    <row r="933" spans="11:11" x14ac:dyDescent="0.35">
      <c r="K933" s="13"/>
    </row>
    <row r="934" spans="11:11" x14ac:dyDescent="0.35">
      <c r="K934" s="13"/>
    </row>
    <row r="935" spans="11:11" x14ac:dyDescent="0.35">
      <c r="K935" s="13"/>
    </row>
    <row r="936" spans="11:11" x14ac:dyDescent="0.35">
      <c r="K936" s="13"/>
    </row>
    <row r="937" spans="11:11" x14ac:dyDescent="0.35">
      <c r="K937" s="13"/>
    </row>
    <row r="938" spans="11:11" x14ac:dyDescent="0.35">
      <c r="K938" s="13"/>
    </row>
    <row r="939" spans="11:11" x14ac:dyDescent="0.35">
      <c r="K939" s="13"/>
    </row>
    <row r="940" spans="11:11" x14ac:dyDescent="0.35">
      <c r="K940" s="13"/>
    </row>
    <row r="941" spans="11:11" x14ac:dyDescent="0.35">
      <c r="K941" s="13"/>
    </row>
    <row r="942" spans="11:11" x14ac:dyDescent="0.35">
      <c r="K942" s="13"/>
    </row>
    <row r="943" spans="11:11" x14ac:dyDescent="0.35">
      <c r="K943" s="13"/>
    </row>
    <row r="944" spans="11:11" x14ac:dyDescent="0.35">
      <c r="K944" s="13"/>
    </row>
    <row r="945" spans="11:11" x14ac:dyDescent="0.35">
      <c r="K945" s="13"/>
    </row>
    <row r="946" spans="11:11" x14ac:dyDescent="0.35">
      <c r="K946" s="13"/>
    </row>
    <row r="947" spans="11:11" x14ac:dyDescent="0.35">
      <c r="K947" s="13"/>
    </row>
    <row r="948" spans="11:11" x14ac:dyDescent="0.35">
      <c r="K948" s="13"/>
    </row>
    <row r="949" spans="11:11" x14ac:dyDescent="0.35">
      <c r="K949" s="13"/>
    </row>
    <row r="950" spans="11:11" x14ac:dyDescent="0.35">
      <c r="K950" s="13"/>
    </row>
    <row r="951" spans="11:11" x14ac:dyDescent="0.35">
      <c r="K951" s="13"/>
    </row>
    <row r="952" spans="11:11" x14ac:dyDescent="0.35">
      <c r="K952" s="13"/>
    </row>
    <row r="953" spans="11:11" x14ac:dyDescent="0.35">
      <c r="K953" s="13"/>
    </row>
    <row r="954" spans="11:11" x14ac:dyDescent="0.35">
      <c r="K954" s="13"/>
    </row>
    <row r="955" spans="11:11" x14ac:dyDescent="0.35">
      <c r="K955" s="13"/>
    </row>
    <row r="956" spans="11:11" x14ac:dyDescent="0.35">
      <c r="K956" s="13"/>
    </row>
    <row r="957" spans="11:11" x14ac:dyDescent="0.35">
      <c r="K957" s="13"/>
    </row>
    <row r="958" spans="11:11" x14ac:dyDescent="0.35">
      <c r="K958" s="13"/>
    </row>
    <row r="959" spans="11:11" x14ac:dyDescent="0.35">
      <c r="K959" s="13"/>
    </row>
    <row r="960" spans="11:11" x14ac:dyDescent="0.35">
      <c r="K960" s="13"/>
    </row>
    <row r="961" spans="11:11" x14ac:dyDescent="0.35">
      <c r="K961" s="13"/>
    </row>
    <row r="962" spans="11:11" x14ac:dyDescent="0.35">
      <c r="K962" s="13"/>
    </row>
    <row r="963" spans="11:11" x14ac:dyDescent="0.35">
      <c r="K963" s="13"/>
    </row>
    <row r="964" spans="11:11" x14ac:dyDescent="0.35">
      <c r="K964" s="13"/>
    </row>
    <row r="965" spans="11:11" x14ac:dyDescent="0.35">
      <c r="K965" s="13"/>
    </row>
    <row r="966" spans="11:11" x14ac:dyDescent="0.35">
      <c r="K966" s="13"/>
    </row>
    <row r="967" spans="11:11" x14ac:dyDescent="0.35">
      <c r="K967" s="13"/>
    </row>
    <row r="968" spans="11:11" x14ac:dyDescent="0.35">
      <c r="K968" s="13"/>
    </row>
    <row r="969" spans="11:11" x14ac:dyDescent="0.35">
      <c r="K969" s="13"/>
    </row>
    <row r="970" spans="11:11" x14ac:dyDescent="0.35">
      <c r="K970" s="13"/>
    </row>
    <row r="971" spans="11:11" x14ac:dyDescent="0.35">
      <c r="K971" s="13"/>
    </row>
    <row r="972" spans="11:11" x14ac:dyDescent="0.35">
      <c r="K972" s="13"/>
    </row>
    <row r="973" spans="11:11" x14ac:dyDescent="0.35">
      <c r="K973" s="13"/>
    </row>
    <row r="974" spans="11:11" x14ac:dyDescent="0.35">
      <c r="K974" s="13"/>
    </row>
    <row r="975" spans="11:11" x14ac:dyDescent="0.35">
      <c r="K975" s="13"/>
    </row>
    <row r="976" spans="11:11" x14ac:dyDescent="0.35">
      <c r="K976" s="13"/>
    </row>
    <row r="977" spans="11:11" x14ac:dyDescent="0.35">
      <c r="K977" s="13"/>
    </row>
    <row r="978" spans="11:11" x14ac:dyDescent="0.35">
      <c r="K978" s="13"/>
    </row>
    <row r="979" spans="11:11" x14ac:dyDescent="0.35">
      <c r="K979" s="13"/>
    </row>
    <row r="980" spans="11:11" x14ac:dyDescent="0.35">
      <c r="K980" s="13"/>
    </row>
    <row r="981" spans="11:11" x14ac:dyDescent="0.35">
      <c r="K981" s="13"/>
    </row>
    <row r="982" spans="11:11" x14ac:dyDescent="0.35">
      <c r="K982" s="13"/>
    </row>
    <row r="983" spans="11:11" x14ac:dyDescent="0.35">
      <c r="K983" s="13"/>
    </row>
    <row r="984" spans="11:11" x14ac:dyDescent="0.35">
      <c r="K984" s="13"/>
    </row>
    <row r="985" spans="11:11" x14ac:dyDescent="0.35">
      <c r="K985" s="13"/>
    </row>
    <row r="986" spans="11:11" x14ac:dyDescent="0.35">
      <c r="K986" s="13"/>
    </row>
    <row r="987" spans="11:11" x14ac:dyDescent="0.35">
      <c r="K987" s="13"/>
    </row>
    <row r="988" spans="11:11" x14ac:dyDescent="0.35">
      <c r="K988" s="13"/>
    </row>
    <row r="989" spans="11:11" x14ac:dyDescent="0.35">
      <c r="K989" s="13"/>
    </row>
    <row r="990" spans="11:11" x14ac:dyDescent="0.35">
      <c r="K990" s="13"/>
    </row>
    <row r="991" spans="11:11" x14ac:dyDescent="0.35">
      <c r="K991" s="13"/>
    </row>
    <row r="992" spans="11:11" x14ac:dyDescent="0.35">
      <c r="K992" s="13"/>
    </row>
    <row r="993" spans="11:11" x14ac:dyDescent="0.35">
      <c r="K993" s="13"/>
    </row>
    <row r="994" spans="11:11" x14ac:dyDescent="0.35">
      <c r="K994" s="13"/>
    </row>
    <row r="995" spans="11:11" x14ac:dyDescent="0.35">
      <c r="K995" s="13"/>
    </row>
    <row r="996" spans="11:11" x14ac:dyDescent="0.35">
      <c r="K996" s="13"/>
    </row>
    <row r="997" spans="11:11" x14ac:dyDescent="0.35">
      <c r="K997" s="13"/>
    </row>
    <row r="998" spans="11:11" x14ac:dyDescent="0.35">
      <c r="K998" s="13"/>
    </row>
    <row r="999" spans="11:11" x14ac:dyDescent="0.35">
      <c r="K999" s="13"/>
    </row>
    <row r="1000" spans="11:11" x14ac:dyDescent="0.35">
      <c r="K1000" s="13"/>
    </row>
    <row r="1001" spans="11:11" x14ac:dyDescent="0.35">
      <c r="K1001" s="13"/>
    </row>
    <row r="1002" spans="11:11" x14ac:dyDescent="0.35">
      <c r="K1002" s="13"/>
    </row>
    <row r="1003" spans="11:11" x14ac:dyDescent="0.35">
      <c r="K1003" s="13"/>
    </row>
    <row r="1004" spans="11:11" x14ac:dyDescent="0.35">
      <c r="K1004" s="13"/>
    </row>
    <row r="1005" spans="11:11" x14ac:dyDescent="0.35">
      <c r="K1005" s="13"/>
    </row>
    <row r="1006" spans="11:11" x14ac:dyDescent="0.35">
      <c r="K1006" s="13"/>
    </row>
    <row r="1007" spans="11:11" x14ac:dyDescent="0.35">
      <c r="K1007" s="13"/>
    </row>
    <row r="1008" spans="11:11" x14ac:dyDescent="0.35">
      <c r="K1008" s="13"/>
    </row>
    <row r="1009" spans="11:11" x14ac:dyDescent="0.35">
      <c r="K1009" s="13"/>
    </row>
    <row r="1010" spans="11:11" x14ac:dyDescent="0.35">
      <c r="K1010" s="13"/>
    </row>
    <row r="1011" spans="11:11" x14ac:dyDescent="0.35">
      <c r="K1011" s="13"/>
    </row>
    <row r="1012" spans="11:11" x14ac:dyDescent="0.35">
      <c r="K1012" s="13"/>
    </row>
    <row r="1013" spans="11:11" x14ac:dyDescent="0.35">
      <c r="K1013" s="13"/>
    </row>
    <row r="1014" spans="11:11" x14ac:dyDescent="0.35">
      <c r="K1014" s="13"/>
    </row>
    <row r="1015" spans="11:11" x14ac:dyDescent="0.35">
      <c r="K1015" s="13"/>
    </row>
    <row r="1016" spans="11:11" x14ac:dyDescent="0.35">
      <c r="K1016" s="13"/>
    </row>
    <row r="1017" spans="11:11" x14ac:dyDescent="0.35">
      <c r="K1017" s="13"/>
    </row>
    <row r="1018" spans="11:11" x14ac:dyDescent="0.35">
      <c r="K1018" s="13"/>
    </row>
    <row r="1019" spans="11:11" x14ac:dyDescent="0.35">
      <c r="K1019" s="13"/>
    </row>
    <row r="1020" spans="11:11" x14ac:dyDescent="0.35">
      <c r="K1020" s="13"/>
    </row>
    <row r="1021" spans="11:11" x14ac:dyDescent="0.35">
      <c r="K1021" s="13"/>
    </row>
    <row r="1022" spans="11:11" x14ac:dyDescent="0.35">
      <c r="K1022" s="13"/>
    </row>
    <row r="1023" spans="11:11" x14ac:dyDescent="0.35">
      <c r="K1023" s="13"/>
    </row>
    <row r="1024" spans="11:11" x14ac:dyDescent="0.35">
      <c r="K1024" s="13"/>
    </row>
    <row r="1025" spans="11:11" x14ac:dyDescent="0.35">
      <c r="K1025" s="13"/>
    </row>
    <row r="1026" spans="11:11" x14ac:dyDescent="0.35">
      <c r="K1026" s="13"/>
    </row>
    <row r="1027" spans="11:11" x14ac:dyDescent="0.35">
      <c r="K1027" s="13"/>
    </row>
    <row r="1028" spans="11:11" x14ac:dyDescent="0.35">
      <c r="K1028" s="13"/>
    </row>
    <row r="1029" spans="11:11" x14ac:dyDescent="0.35">
      <c r="K1029" s="13"/>
    </row>
    <row r="1030" spans="11:11" x14ac:dyDescent="0.35">
      <c r="K1030" s="13"/>
    </row>
    <row r="1031" spans="11:11" x14ac:dyDescent="0.35">
      <c r="K1031" s="13"/>
    </row>
    <row r="1032" spans="11:11" x14ac:dyDescent="0.35">
      <c r="K1032" s="13"/>
    </row>
    <row r="1033" spans="11:11" x14ac:dyDescent="0.35">
      <c r="K1033" s="13"/>
    </row>
    <row r="1034" spans="11:11" x14ac:dyDescent="0.35">
      <c r="K1034" s="13"/>
    </row>
    <row r="1035" spans="11:11" x14ac:dyDescent="0.35">
      <c r="K1035" s="13"/>
    </row>
    <row r="1036" spans="11:11" x14ac:dyDescent="0.35">
      <c r="K1036" s="13"/>
    </row>
    <row r="1037" spans="11:11" x14ac:dyDescent="0.35">
      <c r="K1037" s="13"/>
    </row>
    <row r="1038" spans="11:11" x14ac:dyDescent="0.35">
      <c r="K1038" s="13"/>
    </row>
    <row r="1039" spans="11:11" x14ac:dyDescent="0.35">
      <c r="K1039" s="13"/>
    </row>
    <row r="1040" spans="11:11" x14ac:dyDescent="0.35">
      <c r="K1040" s="13"/>
    </row>
    <row r="1041" spans="11:11" x14ac:dyDescent="0.35">
      <c r="K1041" s="13"/>
    </row>
    <row r="1042" spans="11:11" x14ac:dyDescent="0.35">
      <c r="K1042" s="13"/>
    </row>
    <row r="1043" spans="11:11" x14ac:dyDescent="0.35">
      <c r="K1043" s="13"/>
    </row>
    <row r="1044" spans="11:11" x14ac:dyDescent="0.35">
      <c r="K1044" s="13"/>
    </row>
    <row r="1045" spans="11:11" x14ac:dyDescent="0.35">
      <c r="K1045" s="13"/>
    </row>
    <row r="1046" spans="11:11" x14ac:dyDescent="0.35">
      <c r="K1046" s="13"/>
    </row>
    <row r="1047" spans="11:11" x14ac:dyDescent="0.35">
      <c r="K1047" s="13"/>
    </row>
    <row r="1048" spans="11:11" x14ac:dyDescent="0.35">
      <c r="K1048" s="13"/>
    </row>
    <row r="1049" spans="11:11" x14ac:dyDescent="0.35">
      <c r="K1049" s="13"/>
    </row>
    <row r="1050" spans="11:11" x14ac:dyDescent="0.35">
      <c r="K1050" s="13"/>
    </row>
    <row r="1051" spans="11:11" x14ac:dyDescent="0.35">
      <c r="K1051" s="13"/>
    </row>
    <row r="1052" spans="11:11" x14ac:dyDescent="0.35">
      <c r="K1052" s="13"/>
    </row>
    <row r="1053" spans="11:11" x14ac:dyDescent="0.35">
      <c r="K1053" s="13"/>
    </row>
    <row r="1054" spans="11:11" x14ac:dyDescent="0.35">
      <c r="K1054" s="13"/>
    </row>
    <row r="1055" spans="11:11" x14ac:dyDescent="0.35">
      <c r="K1055" s="13"/>
    </row>
    <row r="1056" spans="11:11" x14ac:dyDescent="0.35">
      <c r="K1056" s="13"/>
    </row>
    <row r="1057" spans="11:11" x14ac:dyDescent="0.35">
      <c r="K1057" s="13"/>
    </row>
    <row r="1058" spans="11:11" x14ac:dyDescent="0.35">
      <c r="K1058" s="13"/>
    </row>
    <row r="1059" spans="11:11" x14ac:dyDescent="0.35">
      <c r="K1059" s="13"/>
    </row>
    <row r="1060" spans="11:11" x14ac:dyDescent="0.35">
      <c r="K1060" s="13"/>
    </row>
    <row r="1061" spans="11:11" x14ac:dyDescent="0.35">
      <c r="K1061" s="13"/>
    </row>
    <row r="1062" spans="11:11" x14ac:dyDescent="0.35">
      <c r="K1062" s="13"/>
    </row>
    <row r="1063" spans="11:11" x14ac:dyDescent="0.35">
      <c r="K1063" s="13"/>
    </row>
    <row r="1064" spans="11:11" x14ac:dyDescent="0.35">
      <c r="K1064" s="13"/>
    </row>
    <row r="1065" spans="11:11" x14ac:dyDescent="0.35">
      <c r="K1065" s="13"/>
    </row>
    <row r="1066" spans="11:11" x14ac:dyDescent="0.35">
      <c r="K1066" s="13"/>
    </row>
    <row r="1067" spans="11:11" x14ac:dyDescent="0.35">
      <c r="K1067" s="13"/>
    </row>
    <row r="1068" spans="11:11" x14ac:dyDescent="0.35">
      <c r="K1068" s="13"/>
    </row>
    <row r="1069" spans="11:11" x14ac:dyDescent="0.35">
      <c r="K1069" s="13"/>
    </row>
    <row r="1070" spans="11:11" x14ac:dyDescent="0.35">
      <c r="K1070" s="13"/>
    </row>
    <row r="1071" spans="11:11" x14ac:dyDescent="0.35">
      <c r="K1071" s="13"/>
    </row>
    <row r="1072" spans="11:11" x14ac:dyDescent="0.35">
      <c r="K1072" s="13"/>
    </row>
    <row r="1073" spans="11:11" x14ac:dyDescent="0.35">
      <c r="K1073" s="13"/>
    </row>
    <row r="1074" spans="11:11" x14ac:dyDescent="0.35">
      <c r="K1074" s="13"/>
    </row>
    <row r="1075" spans="11:11" x14ac:dyDescent="0.35">
      <c r="K1075" s="13"/>
    </row>
    <row r="1076" spans="11:11" x14ac:dyDescent="0.35">
      <c r="K1076" s="13"/>
    </row>
    <row r="1077" spans="11:11" x14ac:dyDescent="0.35">
      <c r="K1077" s="13"/>
    </row>
    <row r="1078" spans="11:11" x14ac:dyDescent="0.35">
      <c r="K1078" s="13"/>
    </row>
    <row r="1079" spans="11:11" x14ac:dyDescent="0.35">
      <c r="K1079" s="13"/>
    </row>
    <row r="1080" spans="11:11" x14ac:dyDescent="0.35">
      <c r="K1080" s="13"/>
    </row>
    <row r="1081" spans="11:11" x14ac:dyDescent="0.35">
      <c r="K1081" s="13"/>
    </row>
    <row r="1082" spans="11:11" x14ac:dyDescent="0.35">
      <c r="K1082" s="13"/>
    </row>
    <row r="1083" spans="11:11" x14ac:dyDescent="0.35">
      <c r="K1083" s="13"/>
    </row>
    <row r="1084" spans="11:11" x14ac:dyDescent="0.35">
      <c r="K1084" s="13"/>
    </row>
    <row r="1085" spans="11:11" x14ac:dyDescent="0.35">
      <c r="K1085" s="13"/>
    </row>
    <row r="1086" spans="11:11" x14ac:dyDescent="0.35">
      <c r="K1086" s="13"/>
    </row>
    <row r="1087" spans="11:11" x14ac:dyDescent="0.35">
      <c r="K1087" s="13"/>
    </row>
    <row r="1088" spans="11:11" x14ac:dyDescent="0.35">
      <c r="K1088" s="13"/>
    </row>
    <row r="1089" spans="11:11" x14ac:dyDescent="0.35">
      <c r="K1089" s="13"/>
    </row>
    <row r="1090" spans="11:11" x14ac:dyDescent="0.35">
      <c r="K1090" s="13"/>
    </row>
    <row r="1091" spans="11:11" x14ac:dyDescent="0.35">
      <c r="K1091" s="13"/>
    </row>
    <row r="1092" spans="11:11" x14ac:dyDescent="0.35">
      <c r="K1092" s="13"/>
    </row>
    <row r="1093" spans="11:11" x14ac:dyDescent="0.35">
      <c r="K1093" s="13"/>
    </row>
    <row r="1094" spans="11:11" x14ac:dyDescent="0.35">
      <c r="K1094" s="13"/>
    </row>
    <row r="1095" spans="11:11" x14ac:dyDescent="0.35">
      <c r="K1095" s="13"/>
    </row>
    <row r="1096" spans="11:11" x14ac:dyDescent="0.35">
      <c r="K1096" s="13"/>
    </row>
    <row r="1097" spans="11:11" x14ac:dyDescent="0.35">
      <c r="K1097" s="13"/>
    </row>
    <row r="1098" spans="11:11" x14ac:dyDescent="0.35">
      <c r="K1098" s="13"/>
    </row>
    <row r="1099" spans="11:11" x14ac:dyDescent="0.35">
      <c r="K1099" s="13"/>
    </row>
    <row r="1100" spans="11:11" x14ac:dyDescent="0.35">
      <c r="K1100" s="13"/>
    </row>
    <row r="1101" spans="11:11" x14ac:dyDescent="0.35">
      <c r="K1101" s="13"/>
    </row>
    <row r="1102" spans="11:11" x14ac:dyDescent="0.35">
      <c r="K1102" s="13"/>
    </row>
    <row r="1103" spans="11:11" x14ac:dyDescent="0.35">
      <c r="K1103" s="13"/>
    </row>
    <row r="1104" spans="11:11" x14ac:dyDescent="0.35">
      <c r="K1104" s="13"/>
    </row>
    <row r="1105" spans="11:11" x14ac:dyDescent="0.35">
      <c r="K1105" s="13"/>
    </row>
    <row r="1106" spans="11:11" x14ac:dyDescent="0.35">
      <c r="K1106" s="13"/>
    </row>
    <row r="1107" spans="11:11" x14ac:dyDescent="0.35">
      <c r="K1107" s="13"/>
    </row>
    <row r="1108" spans="11:11" x14ac:dyDescent="0.35">
      <c r="K1108" s="13"/>
    </row>
    <row r="1109" spans="11:11" x14ac:dyDescent="0.35">
      <c r="K1109" s="13"/>
    </row>
    <row r="1110" spans="11:11" x14ac:dyDescent="0.35">
      <c r="K1110" s="13"/>
    </row>
    <row r="1111" spans="11:11" x14ac:dyDescent="0.35">
      <c r="K1111" s="13"/>
    </row>
    <row r="1112" spans="11:11" x14ac:dyDescent="0.35">
      <c r="K1112" s="13"/>
    </row>
    <row r="1113" spans="11:11" x14ac:dyDescent="0.35">
      <c r="K1113" s="13"/>
    </row>
    <row r="1114" spans="11:11" x14ac:dyDescent="0.35">
      <c r="K1114" s="13"/>
    </row>
    <row r="1115" spans="11:11" x14ac:dyDescent="0.35">
      <c r="K1115" s="13"/>
    </row>
    <row r="1116" spans="11:11" x14ac:dyDescent="0.35">
      <c r="K1116" s="13"/>
    </row>
    <row r="1117" spans="11:11" x14ac:dyDescent="0.35">
      <c r="K1117" s="13"/>
    </row>
    <row r="1118" spans="11:11" x14ac:dyDescent="0.35">
      <c r="K1118" s="13"/>
    </row>
    <row r="1119" spans="11:11" x14ac:dyDescent="0.35">
      <c r="K1119" s="13"/>
    </row>
    <row r="1120" spans="11:11" x14ac:dyDescent="0.35">
      <c r="K1120" s="13"/>
    </row>
    <row r="1121" spans="11:11" x14ac:dyDescent="0.35">
      <c r="K1121" s="13"/>
    </row>
    <row r="1122" spans="11:11" x14ac:dyDescent="0.35">
      <c r="K1122" s="13"/>
    </row>
    <row r="1123" spans="11:11" x14ac:dyDescent="0.35">
      <c r="K1123" s="13"/>
    </row>
    <row r="1124" spans="11:11" x14ac:dyDescent="0.35">
      <c r="K1124" s="13"/>
    </row>
    <row r="1125" spans="11:11" x14ac:dyDescent="0.35">
      <c r="K1125" s="13"/>
    </row>
    <row r="1126" spans="11:11" x14ac:dyDescent="0.35">
      <c r="K1126" s="13"/>
    </row>
    <row r="1127" spans="11:11" x14ac:dyDescent="0.35">
      <c r="K1127" s="13"/>
    </row>
    <row r="1128" spans="11:11" x14ac:dyDescent="0.35">
      <c r="K1128" s="13"/>
    </row>
    <row r="1129" spans="11:11" x14ac:dyDescent="0.35">
      <c r="K1129" s="13"/>
    </row>
    <row r="1130" spans="11:11" x14ac:dyDescent="0.35">
      <c r="K1130" s="13"/>
    </row>
    <row r="1131" spans="11:11" x14ac:dyDescent="0.35">
      <c r="K1131" s="13"/>
    </row>
    <row r="1132" spans="11:11" x14ac:dyDescent="0.35">
      <c r="K1132" s="13"/>
    </row>
    <row r="1133" spans="11:11" x14ac:dyDescent="0.35">
      <c r="K1133" s="13"/>
    </row>
    <row r="1134" spans="11:11" x14ac:dyDescent="0.35">
      <c r="K1134" s="13"/>
    </row>
    <row r="1135" spans="11:11" x14ac:dyDescent="0.35">
      <c r="K1135" s="13"/>
    </row>
    <row r="1136" spans="11:11" x14ac:dyDescent="0.35">
      <c r="K1136" s="13"/>
    </row>
    <row r="1137" spans="11:11" x14ac:dyDescent="0.35">
      <c r="K1137" s="13"/>
    </row>
    <row r="1138" spans="11:11" x14ac:dyDescent="0.35">
      <c r="K1138" s="13"/>
    </row>
    <row r="1139" spans="11:11" x14ac:dyDescent="0.35">
      <c r="K1139" s="13"/>
    </row>
    <row r="1140" spans="11:11" x14ac:dyDescent="0.35">
      <c r="K1140" s="13"/>
    </row>
    <row r="1141" spans="11:11" x14ac:dyDescent="0.35">
      <c r="K1141" s="13"/>
    </row>
    <row r="1142" spans="11:11" x14ac:dyDescent="0.35">
      <c r="K1142" s="13"/>
    </row>
    <row r="1143" spans="11:11" x14ac:dyDescent="0.35">
      <c r="K1143" s="13"/>
    </row>
    <row r="1144" spans="11:11" x14ac:dyDescent="0.35">
      <c r="K1144" s="13"/>
    </row>
    <row r="1145" spans="11:11" x14ac:dyDescent="0.35">
      <c r="K1145" s="13"/>
    </row>
    <row r="1146" spans="11:11" x14ac:dyDescent="0.35">
      <c r="K1146" s="13"/>
    </row>
    <row r="1147" spans="11:11" x14ac:dyDescent="0.35">
      <c r="K1147" s="13"/>
    </row>
    <row r="1148" spans="11:11" x14ac:dyDescent="0.35">
      <c r="K1148" s="13"/>
    </row>
    <row r="1149" spans="11:11" x14ac:dyDescent="0.35">
      <c r="K1149" s="13"/>
    </row>
    <row r="1150" spans="11:11" x14ac:dyDescent="0.35">
      <c r="K1150" s="13"/>
    </row>
    <row r="1151" spans="11:11" x14ac:dyDescent="0.35">
      <c r="K1151" s="13"/>
    </row>
    <row r="1152" spans="11:11" x14ac:dyDescent="0.35">
      <c r="K1152" s="13"/>
    </row>
    <row r="1153" spans="11:11" x14ac:dyDescent="0.35">
      <c r="K1153" s="13"/>
    </row>
    <row r="1154" spans="11:11" x14ac:dyDescent="0.35">
      <c r="K1154" s="13"/>
    </row>
    <row r="1155" spans="11:11" x14ac:dyDescent="0.35">
      <c r="K1155" s="13"/>
    </row>
    <row r="1156" spans="11:11" x14ac:dyDescent="0.35">
      <c r="K1156" s="13"/>
    </row>
    <row r="1157" spans="11:11" x14ac:dyDescent="0.35">
      <c r="K1157" s="13"/>
    </row>
    <row r="1158" spans="11:11" x14ac:dyDescent="0.35">
      <c r="K1158" s="13"/>
    </row>
    <row r="1159" spans="11:11" x14ac:dyDescent="0.35">
      <c r="K1159" s="13"/>
    </row>
    <row r="1160" spans="11:11" x14ac:dyDescent="0.35">
      <c r="K1160" s="13"/>
    </row>
    <row r="1161" spans="11:11" x14ac:dyDescent="0.35">
      <c r="K1161" s="13"/>
    </row>
    <row r="1162" spans="11:11" x14ac:dyDescent="0.35">
      <c r="K1162" s="13"/>
    </row>
    <row r="1163" spans="11:11" x14ac:dyDescent="0.35">
      <c r="K1163" s="13"/>
    </row>
    <row r="1164" spans="11:11" x14ac:dyDescent="0.35">
      <c r="K1164" s="13"/>
    </row>
    <row r="1165" spans="11:11" x14ac:dyDescent="0.35">
      <c r="K1165" s="13"/>
    </row>
    <row r="1166" spans="11:11" x14ac:dyDescent="0.35">
      <c r="K1166" s="13"/>
    </row>
    <row r="1167" spans="11:11" x14ac:dyDescent="0.35">
      <c r="K1167" s="13"/>
    </row>
    <row r="1168" spans="11:11" x14ac:dyDescent="0.35">
      <c r="K1168" s="13"/>
    </row>
    <row r="1169" spans="11:11" x14ac:dyDescent="0.35">
      <c r="K1169" s="13"/>
    </row>
    <row r="1170" spans="11:11" x14ac:dyDescent="0.35">
      <c r="K1170" s="13"/>
    </row>
    <row r="1171" spans="11:11" x14ac:dyDescent="0.35">
      <c r="K1171" s="13"/>
    </row>
    <row r="1172" spans="11:11" x14ac:dyDescent="0.35">
      <c r="K1172" s="13"/>
    </row>
    <row r="1173" spans="11:11" x14ac:dyDescent="0.35">
      <c r="K1173" s="13"/>
    </row>
    <row r="1174" spans="11:11" x14ac:dyDescent="0.35">
      <c r="K1174" s="13"/>
    </row>
    <row r="1175" spans="11:11" x14ac:dyDescent="0.35">
      <c r="K1175" s="13"/>
    </row>
    <row r="1176" spans="11:11" x14ac:dyDescent="0.35">
      <c r="K1176" s="13"/>
    </row>
    <row r="1177" spans="11:11" x14ac:dyDescent="0.35">
      <c r="K1177" s="13"/>
    </row>
    <row r="1178" spans="11:11" x14ac:dyDescent="0.35">
      <c r="K1178" s="13"/>
    </row>
    <row r="1179" spans="11:11" x14ac:dyDescent="0.35">
      <c r="K1179" s="13"/>
    </row>
    <row r="1180" spans="11:11" x14ac:dyDescent="0.35">
      <c r="K1180" s="13"/>
    </row>
    <row r="1181" spans="11:11" x14ac:dyDescent="0.35">
      <c r="K1181" s="13"/>
    </row>
    <row r="1182" spans="11:11" x14ac:dyDescent="0.35">
      <c r="K1182" s="13"/>
    </row>
    <row r="1183" spans="11:11" x14ac:dyDescent="0.35">
      <c r="K1183" s="13"/>
    </row>
    <row r="1184" spans="11:11" x14ac:dyDescent="0.35">
      <c r="K1184" s="13"/>
    </row>
    <row r="1185" spans="11:11" x14ac:dyDescent="0.35">
      <c r="K1185" s="13"/>
    </row>
    <row r="1186" spans="11:11" x14ac:dyDescent="0.35">
      <c r="K1186" s="13"/>
    </row>
    <row r="1187" spans="11:11" x14ac:dyDescent="0.35">
      <c r="K1187" s="13"/>
    </row>
    <row r="1188" spans="11:11" x14ac:dyDescent="0.35">
      <c r="K1188" s="13"/>
    </row>
    <row r="1189" spans="11:11" x14ac:dyDescent="0.35">
      <c r="K1189" s="13"/>
    </row>
    <row r="1190" spans="11:11" x14ac:dyDescent="0.35">
      <c r="K1190" s="13"/>
    </row>
    <row r="1191" spans="11:11" x14ac:dyDescent="0.35">
      <c r="K1191" s="13"/>
    </row>
    <row r="1192" spans="11:11" x14ac:dyDescent="0.35">
      <c r="K1192" s="13"/>
    </row>
    <row r="1193" spans="11:11" x14ac:dyDescent="0.35">
      <c r="K1193" s="13"/>
    </row>
    <row r="1194" spans="11:11" x14ac:dyDescent="0.35">
      <c r="K1194" s="13"/>
    </row>
    <row r="1195" spans="11:11" x14ac:dyDescent="0.35">
      <c r="K1195" s="13"/>
    </row>
    <row r="1196" spans="11:11" x14ac:dyDescent="0.35">
      <c r="K1196" s="13"/>
    </row>
    <row r="1197" spans="11:11" x14ac:dyDescent="0.35">
      <c r="K1197" s="13"/>
    </row>
    <row r="1198" spans="11:11" x14ac:dyDescent="0.35">
      <c r="K1198" s="13"/>
    </row>
    <row r="1199" spans="11:11" x14ac:dyDescent="0.35">
      <c r="K1199" s="13"/>
    </row>
    <row r="1200" spans="11:11" x14ac:dyDescent="0.35">
      <c r="K1200" s="13"/>
    </row>
    <row r="1201" spans="11:11" x14ac:dyDescent="0.35">
      <c r="K1201" s="13"/>
    </row>
    <row r="1202" spans="11:11" x14ac:dyDescent="0.35">
      <c r="K1202" s="13"/>
    </row>
    <row r="1203" spans="11:11" x14ac:dyDescent="0.35">
      <c r="K1203" s="13"/>
    </row>
    <row r="1204" spans="11:11" x14ac:dyDescent="0.35">
      <c r="K1204" s="13"/>
    </row>
    <row r="1205" spans="11:11" x14ac:dyDescent="0.35">
      <c r="K1205" s="13"/>
    </row>
    <row r="1206" spans="11:11" x14ac:dyDescent="0.35">
      <c r="K1206" s="13"/>
    </row>
    <row r="1207" spans="11:11" x14ac:dyDescent="0.35">
      <c r="K1207" s="13"/>
    </row>
    <row r="1208" spans="11:11" x14ac:dyDescent="0.35">
      <c r="K1208" s="13"/>
    </row>
    <row r="1209" spans="11:11" x14ac:dyDescent="0.35">
      <c r="K1209" s="13"/>
    </row>
    <row r="1210" spans="11:11" x14ac:dyDescent="0.35">
      <c r="K1210" s="13"/>
    </row>
    <row r="1211" spans="11:11" x14ac:dyDescent="0.35">
      <c r="K1211" s="13"/>
    </row>
    <row r="1212" spans="11:11" x14ac:dyDescent="0.35">
      <c r="K1212" s="13"/>
    </row>
    <row r="1213" spans="11:11" x14ac:dyDescent="0.35">
      <c r="K1213" s="13"/>
    </row>
    <row r="1214" spans="11:11" x14ac:dyDescent="0.35">
      <c r="K1214" s="13"/>
    </row>
    <row r="1215" spans="11:11" x14ac:dyDescent="0.35">
      <c r="K1215" s="13"/>
    </row>
    <row r="1216" spans="11:11" x14ac:dyDescent="0.35">
      <c r="K1216" s="13"/>
    </row>
    <row r="1217" spans="11:11" x14ac:dyDescent="0.35">
      <c r="K1217" s="13"/>
    </row>
    <row r="1218" spans="11:11" x14ac:dyDescent="0.35">
      <c r="K1218" s="13"/>
    </row>
    <row r="1219" spans="11:11" x14ac:dyDescent="0.35">
      <c r="K1219" s="13"/>
    </row>
    <row r="1220" spans="11:11" x14ac:dyDescent="0.35">
      <c r="K1220" s="13"/>
    </row>
    <row r="1221" spans="11:11" x14ac:dyDescent="0.35">
      <c r="K1221" s="13"/>
    </row>
    <row r="1222" spans="11:11" x14ac:dyDescent="0.35">
      <c r="K1222" s="13"/>
    </row>
    <row r="1223" spans="11:11" x14ac:dyDescent="0.35">
      <c r="K1223" s="13"/>
    </row>
    <row r="1224" spans="11:11" x14ac:dyDescent="0.35">
      <c r="K1224" s="13"/>
    </row>
    <row r="1225" spans="11:11" x14ac:dyDescent="0.35">
      <c r="K1225" s="13"/>
    </row>
    <row r="1226" spans="11:11" x14ac:dyDescent="0.35">
      <c r="K1226" s="13"/>
    </row>
    <row r="1227" spans="11:11" x14ac:dyDescent="0.35">
      <c r="K1227" s="13"/>
    </row>
    <row r="1228" spans="11:11" x14ac:dyDescent="0.35">
      <c r="K1228" s="13"/>
    </row>
    <row r="1229" spans="11:11" x14ac:dyDescent="0.35">
      <c r="K1229" s="13"/>
    </row>
    <row r="1230" spans="11:11" x14ac:dyDescent="0.35">
      <c r="K1230" s="13"/>
    </row>
    <row r="1231" spans="11:11" x14ac:dyDescent="0.35">
      <c r="K1231" s="13"/>
    </row>
    <row r="1232" spans="11:11" x14ac:dyDescent="0.35">
      <c r="K1232" s="13"/>
    </row>
    <row r="1233" spans="11:11" x14ac:dyDescent="0.35">
      <c r="K1233" s="13"/>
    </row>
    <row r="1234" spans="11:11" x14ac:dyDescent="0.35">
      <c r="K1234" s="13"/>
    </row>
    <row r="1235" spans="11:11" x14ac:dyDescent="0.35">
      <c r="K1235" s="13"/>
    </row>
    <row r="1236" spans="11:11" x14ac:dyDescent="0.35">
      <c r="K1236" s="13"/>
    </row>
    <row r="1237" spans="11:11" x14ac:dyDescent="0.35">
      <c r="K1237" s="13"/>
    </row>
    <row r="1238" spans="11:11" x14ac:dyDescent="0.35">
      <c r="K1238" s="13"/>
    </row>
    <row r="1239" spans="11:11" x14ac:dyDescent="0.35">
      <c r="K1239" s="13"/>
    </row>
    <row r="1240" spans="11:11" x14ac:dyDescent="0.35">
      <c r="K1240" s="13"/>
    </row>
    <row r="1241" spans="11:11" x14ac:dyDescent="0.35">
      <c r="K1241" s="13"/>
    </row>
    <row r="1242" spans="11:11" x14ac:dyDescent="0.35">
      <c r="K1242" s="13"/>
    </row>
    <row r="1243" spans="11:11" x14ac:dyDescent="0.35">
      <c r="K1243" s="13"/>
    </row>
    <row r="1244" spans="11:11" x14ac:dyDescent="0.35">
      <c r="K1244" s="13"/>
    </row>
    <row r="1245" spans="11:11" x14ac:dyDescent="0.35">
      <c r="K1245" s="13"/>
    </row>
    <row r="1246" spans="11:11" x14ac:dyDescent="0.35">
      <c r="K1246" s="13"/>
    </row>
    <row r="1247" spans="11:11" x14ac:dyDescent="0.35">
      <c r="K1247" s="13"/>
    </row>
    <row r="1248" spans="11:11" x14ac:dyDescent="0.35">
      <c r="K1248" s="13"/>
    </row>
    <row r="1249" spans="11:11" x14ac:dyDescent="0.35">
      <c r="K1249" s="13"/>
    </row>
    <row r="1250" spans="11:11" x14ac:dyDescent="0.35">
      <c r="K1250" s="13"/>
    </row>
    <row r="1251" spans="11:11" x14ac:dyDescent="0.35">
      <c r="K1251" s="13"/>
    </row>
    <row r="1252" spans="11:11" x14ac:dyDescent="0.35">
      <c r="K1252" s="13"/>
    </row>
    <row r="1253" spans="11:11" x14ac:dyDescent="0.35">
      <c r="K1253" s="13"/>
    </row>
    <row r="1254" spans="11:11" x14ac:dyDescent="0.35">
      <c r="K1254" s="13"/>
    </row>
    <row r="1255" spans="11:11" x14ac:dyDescent="0.35">
      <c r="K1255" s="13"/>
    </row>
    <row r="1256" spans="11:11" x14ac:dyDescent="0.35">
      <c r="K1256" s="13"/>
    </row>
    <row r="1257" spans="11:11" x14ac:dyDescent="0.35">
      <c r="K1257" s="13"/>
    </row>
    <row r="1258" spans="11:11" x14ac:dyDescent="0.35">
      <c r="K1258" s="13"/>
    </row>
    <row r="1259" spans="11:11" x14ac:dyDescent="0.35">
      <c r="K1259" s="13"/>
    </row>
    <row r="1260" spans="11:11" x14ac:dyDescent="0.35">
      <c r="K1260" s="13"/>
    </row>
    <row r="1261" spans="11:11" x14ac:dyDescent="0.35">
      <c r="K1261" s="13"/>
    </row>
    <row r="1262" spans="11:11" x14ac:dyDescent="0.35">
      <c r="K1262" s="13"/>
    </row>
    <row r="1263" spans="11:11" x14ac:dyDescent="0.35">
      <c r="K1263" s="13"/>
    </row>
    <row r="1264" spans="11:11" x14ac:dyDescent="0.35">
      <c r="K1264" s="13"/>
    </row>
    <row r="1265" spans="11:11" x14ac:dyDescent="0.35">
      <c r="K1265" s="13"/>
    </row>
    <row r="1266" spans="11:11" x14ac:dyDescent="0.35">
      <c r="K1266" s="13"/>
    </row>
    <row r="1267" spans="11:11" x14ac:dyDescent="0.35">
      <c r="K1267" s="13"/>
    </row>
    <row r="1268" spans="11:11" x14ac:dyDescent="0.35">
      <c r="K1268" s="13"/>
    </row>
    <row r="1269" spans="11:11" x14ac:dyDescent="0.35">
      <c r="K1269" s="13"/>
    </row>
    <row r="1270" spans="11:11" x14ac:dyDescent="0.35">
      <c r="K1270" s="13"/>
    </row>
    <row r="1271" spans="11:11" x14ac:dyDescent="0.35">
      <c r="K1271" s="13"/>
    </row>
    <row r="1272" spans="11:11" x14ac:dyDescent="0.35">
      <c r="K1272" s="13"/>
    </row>
    <row r="1273" spans="11:11" x14ac:dyDescent="0.35">
      <c r="K1273" s="13"/>
    </row>
    <row r="1274" spans="11:11" x14ac:dyDescent="0.35">
      <c r="K1274" s="13"/>
    </row>
    <row r="1275" spans="11:11" x14ac:dyDescent="0.35">
      <c r="K1275" s="13"/>
    </row>
    <row r="1276" spans="11:11" x14ac:dyDescent="0.35">
      <c r="K1276" s="13"/>
    </row>
    <row r="1277" spans="11:11" x14ac:dyDescent="0.35">
      <c r="K1277" s="13"/>
    </row>
    <row r="1278" spans="11:11" x14ac:dyDescent="0.35">
      <c r="K1278" s="13"/>
    </row>
    <row r="1279" spans="11:11" x14ac:dyDescent="0.35">
      <c r="K1279" s="13"/>
    </row>
    <row r="1280" spans="11:11" x14ac:dyDescent="0.35">
      <c r="K1280" s="13"/>
    </row>
    <row r="1281" spans="11:11" x14ac:dyDescent="0.35">
      <c r="K1281" s="13"/>
    </row>
    <row r="1282" spans="11:11" x14ac:dyDescent="0.35">
      <c r="K1282" s="13"/>
    </row>
    <row r="1283" spans="11:11" x14ac:dyDescent="0.35">
      <c r="K1283" s="13"/>
    </row>
    <row r="1284" spans="11:11" x14ac:dyDescent="0.35">
      <c r="K1284" s="13"/>
    </row>
    <row r="1285" spans="11:11" x14ac:dyDescent="0.35">
      <c r="K1285" s="13"/>
    </row>
    <row r="1286" spans="11:11" x14ac:dyDescent="0.35">
      <c r="K1286" s="13"/>
    </row>
    <row r="1287" spans="11:11" x14ac:dyDescent="0.35">
      <c r="K1287" s="13"/>
    </row>
    <row r="1288" spans="11:11" x14ac:dyDescent="0.35">
      <c r="K1288" s="13"/>
    </row>
    <row r="1289" spans="11:11" x14ac:dyDescent="0.35">
      <c r="K1289" s="13"/>
    </row>
    <row r="1290" spans="11:11" x14ac:dyDescent="0.35">
      <c r="K1290" s="13"/>
    </row>
    <row r="1291" spans="11:11" x14ac:dyDescent="0.35">
      <c r="K1291" s="13"/>
    </row>
    <row r="1292" spans="11:11" x14ac:dyDescent="0.35">
      <c r="K1292" s="13"/>
    </row>
    <row r="1293" spans="11:11" x14ac:dyDescent="0.35">
      <c r="K1293" s="13"/>
    </row>
    <row r="1294" spans="11:11" x14ac:dyDescent="0.35">
      <c r="K1294" s="13"/>
    </row>
    <row r="1295" spans="11:11" x14ac:dyDescent="0.35">
      <c r="K1295" s="13"/>
    </row>
    <row r="1296" spans="11:11" x14ac:dyDescent="0.35">
      <c r="K1296" s="13"/>
    </row>
    <row r="1297" spans="11:11" x14ac:dyDescent="0.35">
      <c r="K1297" s="13"/>
    </row>
    <row r="1298" spans="11:11" x14ac:dyDescent="0.35">
      <c r="K1298" s="13"/>
    </row>
    <row r="1299" spans="11:11" x14ac:dyDescent="0.35">
      <c r="K1299" s="13"/>
    </row>
    <row r="1300" spans="11:11" x14ac:dyDescent="0.35">
      <c r="K1300" s="13"/>
    </row>
    <row r="1301" spans="11:11" x14ac:dyDescent="0.35">
      <c r="K1301" s="13"/>
    </row>
    <row r="1302" spans="11:11" x14ac:dyDescent="0.35">
      <c r="K1302" s="13"/>
    </row>
    <row r="1303" spans="11:11" x14ac:dyDescent="0.35">
      <c r="K1303" s="13"/>
    </row>
    <row r="1304" spans="11:11" x14ac:dyDescent="0.35">
      <c r="K1304" s="13"/>
    </row>
    <row r="1305" spans="11:11" x14ac:dyDescent="0.35">
      <c r="K1305" s="13"/>
    </row>
    <row r="1306" spans="11:11" x14ac:dyDescent="0.35">
      <c r="K1306" s="13"/>
    </row>
    <row r="1307" spans="11:11" x14ac:dyDescent="0.35">
      <c r="K1307" s="13"/>
    </row>
    <row r="1308" spans="11:11" x14ac:dyDescent="0.35">
      <c r="K1308" s="13"/>
    </row>
    <row r="1309" spans="11:11" x14ac:dyDescent="0.35">
      <c r="K1309" s="13"/>
    </row>
    <row r="1310" spans="11:11" x14ac:dyDescent="0.35">
      <c r="K1310" s="13"/>
    </row>
    <row r="1311" spans="11:11" x14ac:dyDescent="0.35">
      <c r="K1311" s="13"/>
    </row>
    <row r="1312" spans="11:11" x14ac:dyDescent="0.35">
      <c r="K1312" s="13"/>
    </row>
    <row r="1313" spans="11:11" x14ac:dyDescent="0.35">
      <c r="K1313" s="13"/>
    </row>
    <row r="1314" spans="11:11" x14ac:dyDescent="0.35">
      <c r="K1314" s="13"/>
    </row>
    <row r="1315" spans="11:11" x14ac:dyDescent="0.35">
      <c r="K1315" s="13"/>
    </row>
    <row r="1316" spans="11:11" x14ac:dyDescent="0.35">
      <c r="K1316" s="13"/>
    </row>
    <row r="1317" spans="11:11" x14ac:dyDescent="0.35">
      <c r="K1317" s="13"/>
    </row>
    <row r="1318" spans="11:11" x14ac:dyDescent="0.35">
      <c r="K1318" s="13"/>
    </row>
    <row r="1319" spans="11:11" x14ac:dyDescent="0.35">
      <c r="K1319" s="13"/>
    </row>
    <row r="1320" spans="11:11" x14ac:dyDescent="0.35">
      <c r="K1320" s="13"/>
    </row>
    <row r="1321" spans="11:11" x14ac:dyDescent="0.35">
      <c r="K1321" s="13"/>
    </row>
    <row r="1322" spans="11:11" x14ac:dyDescent="0.35">
      <c r="K1322" s="13"/>
    </row>
    <row r="1323" spans="11:11" x14ac:dyDescent="0.35">
      <c r="K1323" s="13"/>
    </row>
    <row r="1324" spans="11:11" x14ac:dyDescent="0.35">
      <c r="K1324" s="13"/>
    </row>
    <row r="1325" spans="11:11" x14ac:dyDescent="0.35">
      <c r="K1325" s="13"/>
    </row>
    <row r="1326" spans="11:11" x14ac:dyDescent="0.35">
      <c r="K1326" s="13"/>
    </row>
    <row r="1327" spans="11:11" x14ac:dyDescent="0.35">
      <c r="K1327" s="13"/>
    </row>
    <row r="1328" spans="11:11" x14ac:dyDescent="0.35">
      <c r="K1328" s="13"/>
    </row>
    <row r="1329" spans="11:11" x14ac:dyDescent="0.35">
      <c r="K1329" s="13"/>
    </row>
    <row r="1330" spans="11:11" x14ac:dyDescent="0.35">
      <c r="K1330" s="13"/>
    </row>
    <row r="1331" spans="11:11" x14ac:dyDescent="0.35">
      <c r="K1331" s="13"/>
    </row>
    <row r="1332" spans="11:11" x14ac:dyDescent="0.35">
      <c r="K1332" s="13"/>
    </row>
    <row r="1333" spans="11:11" x14ac:dyDescent="0.35">
      <c r="K1333" s="13"/>
    </row>
    <row r="1334" spans="11:11" x14ac:dyDescent="0.35">
      <c r="K1334" s="13"/>
    </row>
    <row r="1335" spans="11:11" x14ac:dyDescent="0.35">
      <c r="K1335" s="13"/>
    </row>
    <row r="1336" spans="11:11" x14ac:dyDescent="0.35">
      <c r="K1336" s="13"/>
    </row>
    <row r="1337" spans="11:11" x14ac:dyDescent="0.35">
      <c r="K1337" s="13"/>
    </row>
    <row r="1338" spans="11:11" x14ac:dyDescent="0.35">
      <c r="K1338" s="13"/>
    </row>
    <row r="1339" spans="11:11" x14ac:dyDescent="0.35">
      <c r="K1339" s="13"/>
    </row>
    <row r="1340" spans="11:11" x14ac:dyDescent="0.35">
      <c r="K1340" s="13"/>
    </row>
    <row r="1341" spans="11:11" x14ac:dyDescent="0.35">
      <c r="K1341" s="13"/>
    </row>
    <row r="1342" spans="11:11" x14ac:dyDescent="0.35">
      <c r="K1342" s="13"/>
    </row>
    <row r="1343" spans="11:11" x14ac:dyDescent="0.35">
      <c r="K1343" s="13"/>
    </row>
    <row r="1344" spans="11:11" x14ac:dyDescent="0.35">
      <c r="K1344" s="13"/>
    </row>
    <row r="1345" spans="11:11" x14ac:dyDescent="0.35">
      <c r="K1345" s="13"/>
    </row>
    <row r="1346" spans="11:11" x14ac:dyDescent="0.35">
      <c r="K1346" s="13"/>
    </row>
    <row r="1347" spans="11:11" x14ac:dyDescent="0.35">
      <c r="K1347" s="13"/>
    </row>
    <row r="1348" spans="11:11" x14ac:dyDescent="0.35">
      <c r="K1348" s="13"/>
    </row>
    <row r="1349" spans="11:11" x14ac:dyDescent="0.35">
      <c r="K1349" s="13"/>
    </row>
    <row r="1350" spans="11:11" x14ac:dyDescent="0.35">
      <c r="K1350" s="13"/>
    </row>
    <row r="1351" spans="11:11" x14ac:dyDescent="0.35">
      <c r="K1351" s="13"/>
    </row>
    <row r="1352" spans="11:11" x14ac:dyDescent="0.35">
      <c r="K1352" s="13"/>
    </row>
    <row r="1353" spans="11:11" x14ac:dyDescent="0.35">
      <c r="K1353" s="13"/>
    </row>
    <row r="1354" spans="11:11" x14ac:dyDescent="0.35">
      <c r="K1354" s="13"/>
    </row>
    <row r="1355" spans="11:11" x14ac:dyDescent="0.35">
      <c r="K1355" s="13"/>
    </row>
    <row r="1356" spans="11:11" x14ac:dyDescent="0.35">
      <c r="K1356" s="13"/>
    </row>
    <row r="1357" spans="11:11" x14ac:dyDescent="0.35">
      <c r="K1357" s="13"/>
    </row>
    <row r="1358" spans="11:11" x14ac:dyDescent="0.35">
      <c r="K1358" s="13"/>
    </row>
    <row r="1359" spans="11:11" x14ac:dyDescent="0.35">
      <c r="K1359" s="13"/>
    </row>
    <row r="1360" spans="11:11" x14ac:dyDescent="0.35">
      <c r="K1360" s="13"/>
    </row>
    <row r="1361" spans="11:11" x14ac:dyDescent="0.35">
      <c r="K1361" s="13"/>
    </row>
    <row r="1362" spans="11:11" x14ac:dyDescent="0.35">
      <c r="K1362" s="13"/>
    </row>
    <row r="1363" spans="11:11" x14ac:dyDescent="0.35">
      <c r="K1363" s="13"/>
    </row>
    <row r="1364" spans="11:11" x14ac:dyDescent="0.35">
      <c r="K1364" s="13"/>
    </row>
    <row r="1365" spans="11:11" x14ac:dyDescent="0.35">
      <c r="K1365" s="13"/>
    </row>
    <row r="1366" spans="11:11" x14ac:dyDescent="0.35">
      <c r="K1366" s="13"/>
    </row>
    <row r="1367" spans="11:11" x14ac:dyDescent="0.35">
      <c r="K1367" s="13"/>
    </row>
    <row r="1368" spans="11:11" x14ac:dyDescent="0.35">
      <c r="K1368" s="13"/>
    </row>
    <row r="1369" spans="11:11" x14ac:dyDescent="0.35">
      <c r="K1369" s="13"/>
    </row>
    <row r="1370" spans="11:11" x14ac:dyDescent="0.35">
      <c r="K1370" s="13"/>
    </row>
    <row r="1371" spans="11:11" x14ac:dyDescent="0.35">
      <c r="K1371" s="13"/>
    </row>
    <row r="1372" spans="11:11" x14ac:dyDescent="0.35">
      <c r="K1372" s="13"/>
    </row>
    <row r="1373" spans="11:11" x14ac:dyDescent="0.35">
      <c r="K1373" s="13"/>
    </row>
    <row r="1374" spans="11:11" x14ac:dyDescent="0.35">
      <c r="K1374" s="13"/>
    </row>
    <row r="1375" spans="11:11" x14ac:dyDescent="0.35">
      <c r="K1375" s="13"/>
    </row>
    <row r="1376" spans="11:11" x14ac:dyDescent="0.35">
      <c r="K1376" s="13"/>
    </row>
    <row r="1377" spans="11:11" x14ac:dyDescent="0.35">
      <c r="K1377" s="13"/>
    </row>
    <row r="1378" spans="11:11" x14ac:dyDescent="0.35">
      <c r="K1378" s="13"/>
    </row>
    <row r="1379" spans="11:11" x14ac:dyDescent="0.35">
      <c r="K1379" s="13"/>
    </row>
    <row r="1380" spans="11:11" x14ac:dyDescent="0.35">
      <c r="K1380" s="13"/>
    </row>
    <row r="1381" spans="11:11" x14ac:dyDescent="0.35">
      <c r="K1381" s="13"/>
    </row>
    <row r="1382" spans="11:11" x14ac:dyDescent="0.35">
      <c r="K1382" s="13"/>
    </row>
    <row r="1383" spans="11:11" x14ac:dyDescent="0.35">
      <c r="K1383" s="13"/>
    </row>
    <row r="1384" spans="11:11" x14ac:dyDescent="0.35">
      <c r="K1384" s="13"/>
    </row>
    <row r="1385" spans="11:11" x14ac:dyDescent="0.35">
      <c r="K1385" s="13"/>
    </row>
    <row r="1386" spans="11:11" x14ac:dyDescent="0.35">
      <c r="K1386" s="13"/>
    </row>
    <row r="1387" spans="11:11" x14ac:dyDescent="0.35">
      <c r="K1387" s="13"/>
    </row>
    <row r="1388" spans="11:11" x14ac:dyDescent="0.35">
      <c r="K1388" s="13"/>
    </row>
    <row r="1389" spans="11:11" x14ac:dyDescent="0.35">
      <c r="K1389" s="13"/>
    </row>
    <row r="1390" spans="11:11" x14ac:dyDescent="0.35">
      <c r="K1390" s="13"/>
    </row>
    <row r="1391" spans="11:11" x14ac:dyDescent="0.35">
      <c r="K1391" s="13"/>
    </row>
    <row r="1392" spans="11:11" x14ac:dyDescent="0.35">
      <c r="K1392" s="13"/>
    </row>
    <row r="1393" spans="11:11" x14ac:dyDescent="0.35">
      <c r="K1393" s="13"/>
    </row>
    <row r="1394" spans="11:11" x14ac:dyDescent="0.35">
      <c r="K1394" s="13"/>
    </row>
    <row r="1395" spans="11:11" x14ac:dyDescent="0.35">
      <c r="K1395" s="13"/>
    </row>
    <row r="1396" spans="11:11" x14ac:dyDescent="0.35">
      <c r="K1396" s="13"/>
    </row>
    <row r="1397" spans="11:11" x14ac:dyDescent="0.35">
      <c r="K1397" s="13"/>
    </row>
    <row r="1398" spans="11:11" x14ac:dyDescent="0.35">
      <c r="K1398" s="13"/>
    </row>
    <row r="1399" spans="11:11" x14ac:dyDescent="0.35">
      <c r="K1399" s="13"/>
    </row>
    <row r="1400" spans="11:11" x14ac:dyDescent="0.35">
      <c r="K1400" s="13"/>
    </row>
    <row r="1401" spans="11:11" x14ac:dyDescent="0.35">
      <c r="K1401" s="13"/>
    </row>
    <row r="1402" spans="11:11" x14ac:dyDescent="0.35">
      <c r="K1402" s="13"/>
    </row>
    <row r="1403" spans="11:11" x14ac:dyDescent="0.35">
      <c r="K1403" s="13"/>
    </row>
    <row r="1404" spans="11:11" x14ac:dyDescent="0.35">
      <c r="K1404" s="13"/>
    </row>
    <row r="1405" spans="11:11" x14ac:dyDescent="0.35">
      <c r="K1405" s="13"/>
    </row>
    <row r="1406" spans="11:11" x14ac:dyDescent="0.35">
      <c r="K1406" s="13"/>
    </row>
    <row r="1407" spans="11:11" x14ac:dyDescent="0.35">
      <c r="K1407" s="13"/>
    </row>
    <row r="1408" spans="11:11" x14ac:dyDescent="0.35">
      <c r="K1408" s="13"/>
    </row>
    <row r="1409" spans="11:11" x14ac:dyDescent="0.35">
      <c r="K1409" s="13"/>
    </row>
    <row r="1410" spans="11:11" x14ac:dyDescent="0.35">
      <c r="K1410" s="13"/>
    </row>
    <row r="1411" spans="11:11" x14ac:dyDescent="0.35">
      <c r="K1411" s="13"/>
    </row>
    <row r="1412" spans="11:11" x14ac:dyDescent="0.35">
      <c r="K1412" s="13"/>
    </row>
    <row r="1413" spans="11:11" x14ac:dyDescent="0.35">
      <c r="K1413" s="13"/>
    </row>
    <row r="1414" spans="11:11" x14ac:dyDescent="0.35">
      <c r="K1414" s="13"/>
    </row>
    <row r="1415" spans="11:11" x14ac:dyDescent="0.35">
      <c r="K1415" s="13"/>
    </row>
    <row r="1416" spans="11:11" x14ac:dyDescent="0.35">
      <c r="K1416" s="13"/>
    </row>
    <row r="1417" spans="11:11" x14ac:dyDescent="0.35">
      <c r="K1417" s="13"/>
    </row>
    <row r="1418" spans="11:11" x14ac:dyDescent="0.35">
      <c r="K1418" s="13"/>
    </row>
    <row r="1419" spans="11:11" x14ac:dyDescent="0.35">
      <c r="K1419" s="13"/>
    </row>
    <row r="1420" spans="11:11" x14ac:dyDescent="0.35">
      <c r="K1420" s="13"/>
    </row>
    <row r="1421" spans="11:11" x14ac:dyDescent="0.35">
      <c r="K1421" s="13"/>
    </row>
    <row r="1422" spans="11:11" x14ac:dyDescent="0.35">
      <c r="K1422" s="13"/>
    </row>
    <row r="1423" spans="11:11" x14ac:dyDescent="0.35">
      <c r="K1423" s="13"/>
    </row>
    <row r="1424" spans="11:11" x14ac:dyDescent="0.35">
      <c r="K1424" s="13"/>
    </row>
    <row r="1425" spans="11:11" x14ac:dyDescent="0.35">
      <c r="K1425" s="13"/>
    </row>
    <row r="1426" spans="11:11" x14ac:dyDescent="0.35">
      <c r="K1426" s="13"/>
    </row>
    <row r="1427" spans="11:11" x14ac:dyDescent="0.35">
      <c r="K1427" s="13"/>
    </row>
    <row r="1428" spans="11:11" x14ac:dyDescent="0.35">
      <c r="K1428" s="13"/>
    </row>
    <row r="1429" spans="11:11" x14ac:dyDescent="0.35">
      <c r="K1429" s="13"/>
    </row>
    <row r="1430" spans="11:11" x14ac:dyDescent="0.35">
      <c r="K1430" s="13"/>
    </row>
    <row r="1431" spans="11:11" x14ac:dyDescent="0.35">
      <c r="K1431" s="13"/>
    </row>
    <row r="1432" spans="11:11" x14ac:dyDescent="0.35">
      <c r="K1432" s="13"/>
    </row>
    <row r="1433" spans="11:11" x14ac:dyDescent="0.35">
      <c r="K1433" s="13"/>
    </row>
    <row r="1434" spans="11:11" x14ac:dyDescent="0.35">
      <c r="K1434" s="13"/>
    </row>
    <row r="1435" spans="11:11" x14ac:dyDescent="0.35">
      <c r="K1435" s="13"/>
    </row>
    <row r="1436" spans="11:11" x14ac:dyDescent="0.35">
      <c r="K1436" s="13"/>
    </row>
    <row r="1437" spans="11:11" x14ac:dyDescent="0.35">
      <c r="K1437" s="13"/>
    </row>
    <row r="1438" spans="11:11" x14ac:dyDescent="0.35">
      <c r="K1438" s="13"/>
    </row>
    <row r="1439" spans="11:11" x14ac:dyDescent="0.35">
      <c r="K1439" s="13"/>
    </row>
    <row r="1440" spans="11:11" x14ac:dyDescent="0.35">
      <c r="K1440" s="13"/>
    </row>
    <row r="1441" spans="11:11" x14ac:dyDescent="0.35">
      <c r="K1441" s="13"/>
    </row>
    <row r="1442" spans="11:11" x14ac:dyDescent="0.35">
      <c r="K1442" s="13"/>
    </row>
    <row r="1443" spans="11:11" x14ac:dyDescent="0.35">
      <c r="K1443" s="13"/>
    </row>
    <row r="1444" spans="11:11" x14ac:dyDescent="0.35">
      <c r="K1444" s="13"/>
    </row>
    <row r="1445" spans="11:11" x14ac:dyDescent="0.35">
      <c r="K1445" s="13"/>
    </row>
    <row r="1446" spans="11:11" x14ac:dyDescent="0.35">
      <c r="K1446" s="13"/>
    </row>
    <row r="1447" spans="11:11" x14ac:dyDescent="0.35">
      <c r="K1447" s="13"/>
    </row>
    <row r="1448" spans="11:11" x14ac:dyDescent="0.35">
      <c r="K1448" s="13"/>
    </row>
    <row r="1449" spans="11:11" x14ac:dyDescent="0.35">
      <c r="K1449" s="13"/>
    </row>
    <row r="1450" spans="11:11" x14ac:dyDescent="0.35">
      <c r="K1450" s="13"/>
    </row>
    <row r="1451" spans="11:11" x14ac:dyDescent="0.35">
      <c r="K1451" s="13"/>
    </row>
    <row r="1452" spans="11:11" x14ac:dyDescent="0.35">
      <c r="K1452" s="13"/>
    </row>
    <row r="1453" spans="11:11" x14ac:dyDescent="0.35">
      <c r="K1453" s="13"/>
    </row>
    <row r="1454" spans="11:11" x14ac:dyDescent="0.35">
      <c r="K1454" s="13"/>
    </row>
    <row r="1455" spans="11:11" x14ac:dyDescent="0.35">
      <c r="K1455" s="13"/>
    </row>
    <row r="1456" spans="11:11" x14ac:dyDescent="0.35">
      <c r="K1456" s="13"/>
    </row>
    <row r="1457" spans="11:11" x14ac:dyDescent="0.35">
      <c r="K1457" s="13"/>
    </row>
    <row r="1458" spans="11:11" x14ac:dyDescent="0.35">
      <c r="K1458" s="13"/>
    </row>
    <row r="1459" spans="11:11" x14ac:dyDescent="0.35">
      <c r="K1459" s="13"/>
    </row>
    <row r="1460" spans="11:11" x14ac:dyDescent="0.35">
      <c r="K1460" s="13"/>
    </row>
    <row r="1461" spans="11:11" x14ac:dyDescent="0.35">
      <c r="K1461" s="13"/>
    </row>
    <row r="1462" spans="11:11" x14ac:dyDescent="0.35">
      <c r="K1462" s="13"/>
    </row>
    <row r="1463" spans="11:11" x14ac:dyDescent="0.35">
      <c r="K1463" s="13"/>
    </row>
    <row r="1464" spans="11:11" x14ac:dyDescent="0.35">
      <c r="K1464" s="13"/>
    </row>
    <row r="1465" spans="11:11" x14ac:dyDescent="0.35">
      <c r="K1465" s="13"/>
    </row>
    <row r="1466" spans="11:11" x14ac:dyDescent="0.35">
      <c r="K1466" s="13"/>
    </row>
    <row r="1467" spans="11:11" x14ac:dyDescent="0.35">
      <c r="K1467" s="13"/>
    </row>
    <row r="1468" spans="11:11" x14ac:dyDescent="0.35">
      <c r="K1468" s="13"/>
    </row>
    <row r="1469" spans="11:11" x14ac:dyDescent="0.35">
      <c r="K1469" s="13"/>
    </row>
    <row r="1470" spans="11:11" x14ac:dyDescent="0.35">
      <c r="K1470" s="13"/>
    </row>
    <row r="1471" spans="11:11" x14ac:dyDescent="0.35">
      <c r="K1471" s="13"/>
    </row>
    <row r="1472" spans="11:11" x14ac:dyDescent="0.35">
      <c r="K1472" s="13"/>
    </row>
    <row r="1473" spans="11:11" x14ac:dyDescent="0.35">
      <c r="K1473" s="13"/>
    </row>
    <row r="1474" spans="11:11" x14ac:dyDescent="0.35">
      <c r="K1474" s="13"/>
    </row>
    <row r="1475" spans="11:11" x14ac:dyDescent="0.35">
      <c r="K1475" s="13"/>
    </row>
  </sheetData>
  <scenarios current="0" show="0">
    <scenario name="Verschiedene Kaufpreise" locked="1" count="3" user="Lukas Steindl" comment="Created by Lukas Steindl on 2/27/2019_x000a_Modified by Lukas Steindl on 2/27/2019">
      <inputCells r="C19" val="700000" numFmtId="164"/>
      <inputCells r="C28" val="0.018" numFmtId="166"/>
      <inputCells r="C33" val="30"/>
    </scenario>
  </scenarios>
  <conditionalFormatting sqref="C42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9FB-4E4C-458A-9AEF-F79FA1EB1A15}">
  <dimension ref="A1:B25"/>
  <sheetViews>
    <sheetView workbookViewId="0">
      <selection sqref="A1:B21"/>
    </sheetView>
  </sheetViews>
  <sheetFormatPr baseColWidth="10" defaultColWidth="9.1796875" defaultRowHeight="14.5" x14ac:dyDescent="0.35"/>
  <cols>
    <col min="1" max="1" width="18.453125" bestFit="1" customWidth="1"/>
    <col min="2" max="2" width="10.81640625" bestFit="1" customWidth="1"/>
  </cols>
  <sheetData>
    <row r="1" spans="1:2" x14ac:dyDescent="0.35">
      <c r="A1" t="s">
        <v>18</v>
      </c>
      <c r="B1" t="s">
        <v>7</v>
      </c>
    </row>
    <row r="2" spans="1:2" x14ac:dyDescent="0.35">
      <c r="A2" t="s">
        <v>29</v>
      </c>
      <c r="B2">
        <v>1.9199999999999998E-2</v>
      </c>
    </row>
    <row r="3" spans="1:2" x14ac:dyDescent="0.35">
      <c r="A3" t="s">
        <v>30</v>
      </c>
      <c r="B3">
        <v>2.1499999999999998E-2</v>
      </c>
    </row>
    <row r="4" spans="1:2" x14ac:dyDescent="0.35">
      <c r="A4" t="s">
        <v>31</v>
      </c>
      <c r="B4">
        <v>1.3899999999999999E-2</v>
      </c>
    </row>
    <row r="5" spans="1:2" x14ac:dyDescent="0.35">
      <c r="A5" t="s">
        <v>32</v>
      </c>
      <c r="B5">
        <v>1.0200000000000001E-2</v>
      </c>
    </row>
    <row r="6" spans="1:2" x14ac:dyDescent="0.35">
      <c r="A6" t="s">
        <v>33</v>
      </c>
      <c r="B6">
        <v>1.01E-2</v>
      </c>
    </row>
    <row r="7" spans="1:2" x14ac:dyDescent="0.35">
      <c r="A7" t="s">
        <v>34</v>
      </c>
      <c r="B7">
        <v>1.8700000000000001E-2</v>
      </c>
    </row>
    <row r="8" spans="1:2" x14ac:dyDescent="0.35">
      <c r="A8" t="s">
        <v>35</v>
      </c>
      <c r="B8">
        <v>2.7799999999999998E-2</v>
      </c>
    </row>
    <row r="9" spans="1:2" x14ac:dyDescent="0.35">
      <c r="A9" t="s">
        <v>36</v>
      </c>
      <c r="B9">
        <v>3.1699999999999999E-2</v>
      </c>
    </row>
    <row r="10" spans="1:2" x14ac:dyDescent="0.35">
      <c r="A10" t="s">
        <v>37</v>
      </c>
      <c r="B10">
        <v>2.3099999999999999E-2</v>
      </c>
    </row>
    <row r="11" spans="1:2" x14ac:dyDescent="0.35">
      <c r="A11" t="s">
        <v>38</v>
      </c>
      <c r="B11">
        <v>1.03E-2</v>
      </c>
    </row>
    <row r="12" spans="1:2" x14ac:dyDescent="0.35">
      <c r="A12" t="s">
        <v>19</v>
      </c>
      <c r="B12">
        <v>1.32E-2</v>
      </c>
    </row>
    <row r="13" spans="1:2" x14ac:dyDescent="0.35">
      <c r="A13" t="s">
        <v>20</v>
      </c>
      <c r="B13">
        <v>3.6299999999999999E-2</v>
      </c>
    </row>
    <row r="14" spans="1:2" x14ac:dyDescent="0.35">
      <c r="A14" t="s">
        <v>21</v>
      </c>
      <c r="B14">
        <v>1.49E-2</v>
      </c>
    </row>
    <row r="15" spans="1:2" x14ac:dyDescent="0.35">
      <c r="A15" t="s">
        <v>22</v>
      </c>
      <c r="B15">
        <v>1.4E-2</v>
      </c>
    </row>
    <row r="16" spans="1:2" x14ac:dyDescent="0.35">
      <c r="A16" t="s">
        <v>23</v>
      </c>
      <c r="B16">
        <v>2.9100000000000001E-2</v>
      </c>
    </row>
    <row r="17" spans="1:2" x14ac:dyDescent="0.35">
      <c r="A17" t="s">
        <v>24</v>
      </c>
      <c r="B17">
        <v>1.24E-2</v>
      </c>
    </row>
    <row r="18" spans="1:2" x14ac:dyDescent="0.35">
      <c r="A18" t="s">
        <v>25</v>
      </c>
      <c r="B18">
        <v>1.84E-2</v>
      </c>
    </row>
    <row r="19" spans="1:2" x14ac:dyDescent="0.35">
      <c r="A19" t="s">
        <v>26</v>
      </c>
      <c r="B19">
        <v>1.9800000000000002E-2</v>
      </c>
    </row>
    <row r="20" spans="1:2" x14ac:dyDescent="0.35">
      <c r="A20" t="s">
        <v>27</v>
      </c>
      <c r="B20">
        <v>2.5899999999999999E-2</v>
      </c>
    </row>
    <row r="21" spans="1:2" x14ac:dyDescent="0.35">
      <c r="A21" t="s">
        <v>28</v>
      </c>
      <c r="B21">
        <v>1.37E-2</v>
      </c>
    </row>
    <row r="25" spans="1:2" x14ac:dyDescent="0.35">
      <c r="B25">
        <f>AVERAGE(Tabelle___historische_Inflation_Österreich__VPI____pro_Jahr__2[Inflation])</f>
        <v>1.9210000000000001E-2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4F87C-6DF8-46C6-BFCA-28D7C13C3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Wohnungskauf</vt:lpstr>
      <vt:lpstr>Inflation</vt:lpstr>
      <vt:lpstr>Annuität</vt:lpstr>
      <vt:lpstr>Betriebskosten</vt:lpstr>
      <vt:lpstr>Eigenkapital</vt:lpstr>
      <vt:lpstr>EndwertWohnung</vt:lpstr>
      <vt:lpstr>Fremdkapital</vt:lpstr>
      <vt:lpstr>Inflation</vt:lpstr>
      <vt:lpstr>Kreditzins</vt:lpstr>
      <vt:lpstr>Laufzeit</vt:lpstr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Lukas Steindl</cp:lastModifiedBy>
  <cp:lastPrinted>2019-03-07T18:47:47Z</cp:lastPrinted>
  <dcterms:created xsi:type="dcterms:W3CDTF">2013-03-05T19:12:41Z</dcterms:created>
  <dcterms:modified xsi:type="dcterms:W3CDTF">2019-10-06T17:28:13Z</dcterms:modified>
</cp:coreProperties>
</file>