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https://liuonline-my.sharepoint.com/personal/henda52_liu_se/Documents/Från box/undervisning pågående kurser/Malin Spaniol/"/>
    </mc:Choice>
  </mc:AlternateContent>
  <xr:revisionPtr revIDLastSave="2666" documentId="8_{C54A658C-9CD6-49A6-8A1F-EDF5AC0A08F8}" xr6:coauthVersionLast="45" xr6:coauthVersionMax="45" xr10:uidLastSave="{F31B37D8-E4D0-42A0-B31B-3F72A02B3DC8}"/>
  <bookViews>
    <workbookView xWindow="28680" yWindow="-120" windowWidth="29040" windowHeight="17640" xr2:uid="{00000000-000D-0000-FFFF-FFFF00000000}"/>
  </bookViews>
  <sheets>
    <sheet name="Sheet1" sheetId="1" r:id="rId1"/>
  </sheets>
  <definedNames>
    <definedName name="_xlnm._FilterDatabase" localSheetId="0" hidden="1">Sheet1!$A$1:$AH$96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5" i="1" l="1"/>
  <c r="AA76" i="1"/>
  <c r="AA74" i="1"/>
  <c r="M79" i="1"/>
  <c r="M82" i="1"/>
  <c r="M83" i="1"/>
  <c r="M38" i="1"/>
  <c r="M39" i="1"/>
  <c r="M40" i="1"/>
  <c r="M41" i="1"/>
  <c r="M42" i="1"/>
  <c r="M43" i="1"/>
  <c r="M44" i="1"/>
  <c r="M45" i="1"/>
  <c r="M46" i="1"/>
  <c r="M47" i="1"/>
  <c r="M48" i="1"/>
  <c r="M49" i="1"/>
  <c r="M50" i="1"/>
  <c r="M51" i="1"/>
  <c r="M37" i="1"/>
  <c r="M3" i="1"/>
  <c r="M4" i="1"/>
  <c r="M5" i="1"/>
  <c r="M20" i="1"/>
  <c r="M21" i="1"/>
  <c r="M22" i="1"/>
  <c r="M23" i="1"/>
  <c r="M32" i="1"/>
  <c r="M2" i="1"/>
  <c r="M66" i="1"/>
  <c r="M65" i="1"/>
  <c r="M34" i="1"/>
  <c r="M35" i="1"/>
  <c r="M36" i="1"/>
  <c r="M33" i="1"/>
  <c r="K34" i="1"/>
  <c r="K35" i="1"/>
  <c r="K36" i="1"/>
  <c r="K33" i="1"/>
  <c r="L96" i="1"/>
  <c r="M96" i="1" s="1"/>
  <c r="L25" i="1"/>
  <c r="L26" i="1"/>
  <c r="L27" i="1"/>
  <c r="L28" i="1"/>
  <c r="L29" i="1"/>
  <c r="L30" i="1"/>
  <c r="L31" i="1"/>
  <c r="L24" i="1"/>
  <c r="M98" i="1"/>
  <c r="M99" i="1"/>
  <c r="M100" i="1"/>
  <c r="M97" i="1"/>
  <c r="L91" i="1"/>
  <c r="M91" i="1" s="1"/>
  <c r="L92" i="1"/>
  <c r="M92" i="1" s="1"/>
  <c r="L93" i="1"/>
  <c r="M93" i="1" s="1"/>
  <c r="L94" i="1"/>
  <c r="M94" i="1" s="1"/>
  <c r="L95" i="1"/>
  <c r="M95" i="1" s="1"/>
  <c r="L90" i="1"/>
  <c r="M90" i="1" s="1"/>
  <c r="L85" i="1"/>
  <c r="M85" i="1" s="1"/>
  <c r="L86" i="1"/>
  <c r="M86" i="1" s="1"/>
  <c r="L87" i="1"/>
  <c r="M87" i="1" s="1"/>
  <c r="L88" i="1"/>
  <c r="M88" i="1" s="1"/>
  <c r="L89" i="1"/>
  <c r="M89" i="1" s="1"/>
  <c r="L84" i="1"/>
  <c r="M84" i="1" s="1"/>
  <c r="L81" i="1"/>
  <c r="M81" i="1" s="1"/>
  <c r="L80" i="1"/>
  <c r="M80" i="1" s="1"/>
  <c r="L78" i="1"/>
  <c r="M78" i="1" s="1"/>
  <c r="L77" i="1"/>
  <c r="M77" i="1" s="1"/>
  <c r="L75" i="1"/>
  <c r="L76" i="1"/>
  <c r="L74" i="1"/>
  <c r="K75" i="1"/>
  <c r="K76" i="1"/>
  <c r="K74" i="1"/>
  <c r="M74" i="1" s="1"/>
  <c r="L71" i="1"/>
  <c r="M71" i="1" s="1"/>
  <c r="L19" i="1"/>
  <c r="L18" i="1"/>
  <c r="L17" i="1"/>
  <c r="L16" i="1"/>
  <c r="L15" i="1"/>
  <c r="L7" i="1"/>
  <c r="M7" i="1" s="1"/>
  <c r="L8" i="1"/>
  <c r="M8" i="1" s="1"/>
  <c r="L9" i="1"/>
  <c r="M9" i="1" s="1"/>
  <c r="L10" i="1"/>
  <c r="M10" i="1" s="1"/>
  <c r="L11" i="1"/>
  <c r="M11" i="1" s="1"/>
  <c r="L12" i="1"/>
  <c r="M12" i="1" s="1"/>
  <c r="L13" i="1"/>
  <c r="M13" i="1" s="1"/>
  <c r="L14" i="1"/>
  <c r="M14" i="1" s="1"/>
  <c r="L6" i="1"/>
  <c r="M6" i="1" s="1"/>
  <c r="V37" i="1"/>
  <c r="M76" i="1" l="1"/>
  <c r="M75" i="1"/>
  <c r="AF68" i="1"/>
  <c r="AF67" i="1"/>
  <c r="P98" i="1" l="1"/>
  <c r="P99" i="1"/>
  <c r="P100" i="1"/>
  <c r="P97" i="1"/>
  <c r="P38" i="1" l="1"/>
  <c r="P39" i="1"/>
  <c r="P37" i="1"/>
  <c r="K19" i="1"/>
  <c r="M19" i="1" s="1"/>
  <c r="K18" i="1"/>
  <c r="M18" i="1" s="1"/>
  <c r="K17" i="1"/>
  <c r="M17" i="1" s="1"/>
  <c r="K16" i="1"/>
  <c r="M16" i="1" s="1"/>
  <c r="K15" i="1"/>
  <c r="M15" i="1" s="1"/>
  <c r="P68" i="1" l="1"/>
  <c r="P67" i="1"/>
  <c r="Z90" i="1" l="1"/>
  <c r="Z91" i="1"/>
  <c r="Z92" i="1"/>
  <c r="Z93" i="1"/>
  <c r="Z94" i="1"/>
  <c r="Z95" i="1"/>
  <c r="Y91" i="1"/>
  <c r="Y92" i="1"/>
  <c r="Y93" i="1"/>
  <c r="Y94" i="1"/>
  <c r="Y95" i="1"/>
  <c r="Y90" i="1"/>
  <c r="AF83" i="1"/>
  <c r="W83" i="1"/>
</calcChain>
</file>

<file path=xl/sharedStrings.xml><?xml version="1.0" encoding="utf-8"?>
<sst xmlns="http://schemas.openxmlformats.org/spreadsheetml/2006/main" count="1024" uniqueCount="313">
  <si>
    <t>title</t>
  </si>
  <si>
    <t>cite</t>
  </si>
  <si>
    <t>journal</t>
  </si>
  <si>
    <t>study_ID</t>
  </si>
  <si>
    <t>group_id</t>
  </si>
  <si>
    <t>ef_type</t>
  </si>
  <si>
    <t>domain</t>
  </si>
  <si>
    <t>mean_id</t>
  </si>
  <si>
    <t>sd_id</t>
  </si>
  <si>
    <t>meanMA_id</t>
  </si>
  <si>
    <t>study_year</t>
  </si>
  <si>
    <t>iq_id</t>
  </si>
  <si>
    <t>n_id</t>
  </si>
  <si>
    <t>age_id</t>
  </si>
  <si>
    <t>testName</t>
  </si>
  <si>
    <t>sex_ID_id</t>
  </si>
  <si>
    <t>id_mixed_id</t>
  </si>
  <si>
    <t>mean_magroup</t>
  </si>
  <si>
    <t>sd_magroup</t>
  </si>
  <si>
    <t>meanMA_magroup</t>
  </si>
  <si>
    <t>iq_magroup</t>
  </si>
  <si>
    <t>n_magroup</t>
  </si>
  <si>
    <t>age_magroup</t>
  </si>
  <si>
    <t>sex_ID_magroup</t>
  </si>
  <si>
    <t>effectsize_ID</t>
  </si>
  <si>
    <t>reverse_scale</t>
  </si>
  <si>
    <t>Inhibitory mechanisms in Down syndrome: Is there a specific or general deficit</t>
  </si>
  <si>
    <t>Research in Developmental Disabilities</t>
  </si>
  <si>
    <t>DS</t>
  </si>
  <si>
    <t>inhibition</t>
  </si>
  <si>
    <t>verbal</t>
  </si>
  <si>
    <t>Prepotent response inhibition. Animal Stroop (adapted from Wright et al., 2003 by Nichelli, Scala, Vago, Riva, &amp;
Bulgheroni, 2004). The task, based on the classic Stroop paradigm, consists of a series of animal figures (goose, sheep, cow
and pig) in which the congruency between the head and the body is manipulated and participants have to name the animal
based on its body. The test includes four experimental conditions, each comprising 24 stimuli: (1) incongruent condition: each
animal’s head is replaced by the head of one of the others; (2) congruent condition: the stimuli are the same as the prototypes
presented to the child during the training phase; (3) control shape (structural control) condition: the head is replaced with a
geometrical figure (a square, circle, or triangle); and (4) control face (semantic control) condition: the head is a caricature of
human faces. Participants are asked to name the animal that the body belongs to as quickly as possible. In each experimental
condition, the 24 stimuli are presented to the child in a notebook, each page containing 8 stimuli (which are balanced in
terms of which way the faces are oriented: 4 facing right and 4 facing left). The different conditions (congruent, control
shape, control face, incongruent) are presented to the participants in random order and the time taken to respond to the
stimuli on each page is timed using a stopwatch. In Stroop tasks, strong responses to cues have to be restrained in order to
produce a less dominant response. The total time, in seconds, taken to respond to all the stimuli within a given condition
(three pages) was considered as a dependent variable. The total number of errors per condition was also considered,
however, because the erroneous responses were included in the response times (RTs), as in all clinical versions of this task
(see Ludwig, Borella, Tettamanti, &amp; de Ribaupierre, 2010).
An interference index, based on the differences between the incongruent and control face condition (see Nichelli et al.,
2004), was calculated on the RTs and errors. A higher score in the interference index thus implies a greater difficulty in
controlling the prepotent response in the incongruent condition, and a consequently less efficient inhibition.</t>
  </si>
  <si>
    <t>Proactive interference task</t>
  </si>
  <si>
    <t>Resistance to proactive interference. The proactive interference (PI) task (adapted from Borella et al., 2010) was used,
which consists of 16 lists of words belonging to four categories (fruits, animals, body parts, and professions), divided into four
blocks. Each block contained four word lists of four words each, three belonging to the same category (e.g. fruits) and one to a
different category (e.g. animals) to enable the release from proactive interference. Each list consisted of words with a similar
frequency and imagery value. The lists were presented aurally at a rate of one word every 1 s. Participants were asked to
listen to each list. Between the presentation of the list and the recall phase, participants counted forward for 16 s (rehearsalprevention
task). Participants then had to recall as many words as possible, regardless of presentation order. For each participant we calculated the number of correctly recalled words, the proportion of intrusion errors (out of the
total number of words recalled) and two indices of susceptibility to interference, using the formula: (List 2 – List 1) and (List 3
– List 1). In this task, irrelevant information from prior trials had to be deleted to avoid the build-up of PI across trials.</t>
  </si>
  <si>
    <t>Directed forgetting</t>
  </si>
  <si>
    <t>Response to distracter inhibition. Directed forgetting – blocked method (adapted from Borella, 2006; Borella, Ghisletta,
&amp; de Ribaupierre, 2011). The task consisted of two lists of 8 unrelated words, each presented in two conditions ‘Remember
All’ and ‘Forget All’, which differed only in the cue (remember or forget) that participants received after hearing the first half
of the list (the first 4 words). For each of the two conditions, the experimenter read the words at a rate of 3 s per word. The
inter-list cue was given after the fourth words. In the ‘Remember All’ condition, participants were told that the previous list
(apart from the first 4 words) should be remembered for the next test. In the ‘Forget All’ condition, after the first 4 words had
been presented, the experimenter pretended to have made a mistake and given the wrong instruction, so participants had to
try and forget the irrelevant list and concentrate on the upcoming relevant list. Following the inter-list cue, the second part of
the list was presented for the two conditions in the same way as for the previous words. After a 30-s interval during which
participants were asked to draw a sun or a moon (this task was planned specifically for individuals with DS), a recall test was
conducted for each condition, in which participants were asked to recall all the items in the two lists, regardless of which cue
had been presented before. Participants had 2 min to answer for each condition, but were given extra time when needed.
The dependent variables were the words recalled in the first and second half of the list for the two conditions (‘Remember
All’ and ‘Forget All’). Words recalled in the ‘‘Forget All’’ condition (from the first half of the list) were considered as intrusion
errors because they should have been suppressed.</t>
  </si>
  <si>
    <t>Difficulties in working memory updating in individuals with intellectual disability.</t>
  </si>
  <si>
    <t xml:space="preserve">Journal of intellectual disability research </t>
  </si>
  <si>
    <t>NSID</t>
  </si>
  <si>
    <t>updating</t>
  </si>
  <si>
    <t xml:space="preserve">Updating word span </t>
  </si>
  <si>
    <t>WM updating word span
This task was an adaptation of the relevance-based
updating task proposed by Palladino et al. (2001)
(see Belacchi et al. 2010). The task used words with
high values of concreteness and familiarity (Barca
et al. 2002) and referred to objects easily comparable
for size. For each level of WM load (from 1 to
5), two trials composed of two lists were presented
to the participant who had to remember an increasing
number of items (from 1 to 5) according to the
criterion ‘recall the smallest object/s within each
list’ and in the order of presentation. In particular,
the number of words in the list was twice (first
trial) and two and a half times (second trial) the
number of words to be recalled. An example of first
type level-2 trial (i.e. two items to be recalled)
might be: pillow, ladder, pen, tree. In this case the
correct response is pillow and pen.</t>
  </si>
  <si>
    <t>Strengths and weaknesses in executive functioning in children with intellectual disability</t>
  </si>
  <si>
    <t>Danielsson et al. 2012</t>
  </si>
  <si>
    <t>VIMI verbal</t>
  </si>
  <si>
    <t>The inhibition tasks were from the ‘VIMI’, a test of verbal inhibition and motor inhibition (Henry, Messer, &amp; Nash, in
press). In the verbal task, the experimenter said one out of two words (e.g. car or doll) and the task was to say the same word
as the experimenter. After 20 repetitions, the instructions were changed such that the participant must say the alternative
word; when the experimenter says ‘‘car’’, the participant should reply ‘‘doll’’, and vice versa for 20 repetitions. The motor
inhibition task involved the same procedure, but instead of words, a hand shape (e.g. fist vs. flat hand) was shown and
copied. The number of errors in the inhibition phases was used as measures of verbal and non-verbal inhibition,
respectively.</t>
  </si>
  <si>
    <t>visuospatial</t>
  </si>
  <si>
    <t>VIMI motor</t>
  </si>
  <si>
    <t>other</t>
  </si>
  <si>
    <t>The planning, fluency, and verbal switching tasks from the Delis–Kaplan Test Battery (Delis, Kaplan, &amp; Kramer, 2001) were
also given to the children. The ‘Sorting task’ was used to assess verbal and non-verbal planning and required the generation
of different ways to sort different types of picture cards into two discrete categories. The number of correct responses was
used as the measure planning – separate scores were available for verbal and non-verbal sorts.
The ‘Design fluency’ task required participants to generate as many different patterns as possible. The child was asked to
draw as many different designs as possible in 1 min, each in a different box, by connecting dots using four straight lines (with
no line drawn in isolation). The total number of different patterns created for two different sets of dots was used as the design
fluency measure.
In the ‘Verbal fluency’ task, the instructions were to generate as many words as possible in 1 min. All words should start
with a certain letter in the letter fluency task. All words should belong to a certain category in the category fluency task. For
both tasks, the measure used was total number of correct responses.
To assess verbal switching, the ‘category fluency switching task’ from the Delis–Kaplan Battery was used. The task
required children to generate category exemplars from two different categories alternately – hence requiring shifting
between each category. Scores represented the total number of correct answers from both categories in 1 min.
Finally, the ID/ED task from the CANTAB (Cambridge Cognition, 2006) was used to assess non-verbal switching. The task
required the participant to choose one of two figures on a computer screen; each figure contained both relevant and
irrelevant features with respect to the choice to be made and the figures became more complex as the task went on (features
included shapes, lines, and colours). The only guidance as to which features were important for the correct choices came
from feedback after each response was given via the touch screen (i.e. whether the choice had been correct or incorrect).
Once a participant had made a series of correct choices, the choice ‘criteria’ were altered and the participant was required to
use the correct/incorrect feedback to switch strategy with respect to the features used to make his or her choices. Total
number of errors made was scored.</t>
  </si>
  <si>
    <t>shifting</t>
  </si>
  <si>
    <t>Delis–Kaplan Category fluency switching</t>
  </si>
  <si>
    <t>CANTAB ID ED</t>
  </si>
  <si>
    <t>fluency</t>
  </si>
  <si>
    <t>Executive Functions in Young Males With Fragile X Syndrome in Comparison to Mental Age-Matched Controls: Baseline Findings From a Longitudinal Study</t>
  </si>
  <si>
    <t>Hooper et al. 2008</t>
  </si>
  <si>
    <t xml:space="preserve">Neuropsychology </t>
  </si>
  <si>
    <t>FXS</t>
  </si>
  <si>
    <t>Day-night</t>
  </si>
  <si>
    <t>The Contingency Naming Test (CNT; Anderson, Anderson,
Northam, &amp; Taylor, 2000) is another Stroop-like task developed
for children who cannot read. Kirk et al. (2005) used the CNT to
differentiate EF in children with FXS and Turner syndrome, and it
also has been used effectively to measure EF in adults with fragile
X (Bennetto, Taylor, Pennington, Porter, &amp; Hagerman, 2001;
Mazzocco, Hagerman, &amp; Pennington, 1992). The CNT consists of
four subtests with each subtest having 9 practice items and 27 test
items. Stimuli include shapes in which the outer shape and inner
shape are colored in green, pink, or blue. The first two tests are
baseline naming tasks in which participants are asked to either
name the color (Subtest 1) or the outer shape (Subtest 2) of each
item. To measure verbal inhibition, the total number of selfcorrections
for Subtests 1 and 2 was used in the data analyses. We
did not include self-corrections from all four subtests because
many of the boys with FXS were not able to complete Subtests 3
(simple switching task) and 4 (complex switching task) due to the
increasing difficulty of the tasks. Any child who did not demonstrate
at least two correct responses out of the 27 possible items for
Subtests 1 and 2 was excluded from the analyses. The CNT was
initially designed for children who were too young to be automatic
readers (Taylor, Albo, Phebus, Sachs, &amp; Bierl, 1987). The ability
to switch rapidly between two simple response sets is theorized to
emerge between ages 3 and 4 years, while the ability to successfully
complete multidimensional switching tasks is further refined
between 7 and 9 years of age (Anderson, 2002). Therefore, we
expected children with and without FXS with MAs of 4 years and
older to be able to complete the simple switching task in Subtest 3
of the CNT.</t>
  </si>
  <si>
    <t>The Planning task from the WJ-III requires children to trace the
dotted lines outlining increasingly more complex designs without
retracing over the lines or lifting the pencil from the paper.
Although the task is typically scored for number of lines the child
was unable to trace (errors), we used the total number of correct
units completed across designs as our measure of planning in an
effort to increase our variability in the range of responses. This
subtest has begun to be used as a measure of planning abilities in
children with other developmental disabilities, such as attentiondeficit/
hyperactivity disorder (ADHD; Harrier &amp; DeOrnellas,
2005). Any child who received a raw score of 0 was not included
in the baseline analyses.</t>
  </si>
  <si>
    <t>Tower</t>
  </si>
  <si>
    <t>Inhibitory control in children with intellectual disabilities with and without autism spectrum disorders in animal size tests</t>
  </si>
  <si>
    <t>Ikeda et al. 2014</t>
  </si>
  <si>
    <t xml:space="preserve">International Journal of Developmental Disabilities </t>
  </si>
  <si>
    <t>RAST control</t>
  </si>
  <si>
    <t>All participants were administered the Real Animal Size Test and the Pictorial Animal Size Test (Ikeda et al.,
2013) to investigate inhibitory control. In these tests, the participants were requested to report the size of six
animals divided into two distinct categories: big animals and small animals. The former included an elephant, a
giraffe, and a whale; the latter included a frog, a bird, and a squirrel.
In the Real Animal Size Test, participants were asked to make a decision based on the size of the animals in
real life: an elephant is a ‘big’ animal. In the control condition, all animals were presented as the same size
(12612 cm). Therefore, no interference arose from the size at which the animals were depicted in the picture.
In the incongruent condition, animals were presented in mismatching pictorial sizes with the animal category,
thereby eliciting interference related to the picture size: actually big animals were portrayed as small in a
picture (666 cm) and small animals were portrayed as big in a picture (18618 cm). Therefore, participants
were compelled to inhibit a response to the pictorial size and give a response related to the animal’s size in real
life in the incongruent condition.
In the Pictorial Animal Size Test, participants were asked to make a decision based on the picture size. In the
control condition, black rectangles were presented as either a big picture (18618 cm) or as a small picture
(666 cm). The condition elicited no interference. In the incongruent condition, as in the Real Animal Size
Test, animals were presented in mismatching pictorial sizes with the animal category, thereby eliciting
interference from the real size of the animals: actually big animals were shown as small images (666 cm) and
actually small animals were portrayed as large images (18618 cm). Participants were compelled to inhibit
their response to the size in real life and to give a response related to the pictorial size.</t>
  </si>
  <si>
    <t>RAST incongruent</t>
  </si>
  <si>
    <t>PAST control</t>
  </si>
  <si>
    <t>PAST incongruent</t>
  </si>
  <si>
    <t>Executive function in adolescents with Down Syndrome</t>
  </si>
  <si>
    <t>Lanfranchi et al. 2010</t>
  </si>
  <si>
    <t>Inibition
Stroop Type Task – Day/NightVersion
(Gerstadt et al. 1994)
This task assessed the ability to inhibit a predominant
response. In this task, participants were asked
to say ‘night’ when they saw a picture of the sun
drawn on a white card, and ‘day’ when they saw a
picture of moon and stars drawn on a black card.
After being given a brief practice trial, participants
were then shown a sequence of 16 cards arranged in
a set order. Participants were also given a control
version of the task, in which they were taught to
associate two separate abstract drawings with the
words ‘night’ and ‘day’ and then again after a short
practice given a trial of 16 cards in an arranged
order. According to Gerstadt et al. (1994), the following
indices were registered: number of correct
responses for experimental and control condition,
number of correct responses in the first four trials
for experimental and control condition, and
number of correct responses in the last four trials
for experimental and control condition. The
minimum score was 0 and the maximum was 16,
for both experimental and control conditions.</t>
  </si>
  <si>
    <t>Rule Shift Card Test 1</t>
  </si>
  <si>
    <t>Set shifting
Rule Shift Card Test – (Wilson et al. 1996)
This test assessed the ability to respond correctly to
a rule and then to shift from that rule to another
one. In the first part of the task, participants were
asked to say ‘yes’ when they saw a red card, and
‘no’ when they saw a black card. In the second part
of the test, participants were asked to respond ‘yes’
if the card that had just been turned over was the
same colour as the previously turned card, and ‘no’
if it was a different colour.The challenge in the
second part of the task was therefore to concentrate
on applying the new rule. The number of correct
responses in both tasks was recorded. The
minimum score was 0, and the maximum was 21
for both the first and the second parts.</t>
  </si>
  <si>
    <t>Rule Shift Card Test 2</t>
  </si>
  <si>
    <t>Modified Card Sorting Test</t>
  </si>
  <si>
    <t>Conceptual shifting
Modified Card Sorting Test (Nelson 1976)
The Modified Card Sorting Test (MCST) was proposed
by Nelson (1976) as a reduced version of the
Wisconsin Card Sorting Test (Berg 1948). In the
MCST, four stimulus cards are placed in front of
the child: the first card portrays a single red triangle,
the second card shows two green stars, the
third one, three yellow crosses and the fourth one,
four blue circles. Participants are required to match
each card according to colour, shape or number
with every consecutive card of a set of 48 response
cards, portraying all possible combinations of colour
(red, green, yellow, blue), shape (triangles, stars,
crosses, circles) or number (one to four). Participants
are informed if their choice is correct or not,
without, however, making suggestions regarding the
sorting criterion. After the participant had completed
six consecutive correct sorts (completion of a
‘category’), he or she was explicitly informed that
the sorting criterion had changed, with the phrase:
‘The rules have now changed. I want you to find
another rule’. The procedure continued until the
participant completed the three categories twice, or
until all 48 response cards were used.
The following parameters were recorded, according
to Cianchetti et al. (2007) and Temple et al.
(1996):
1 Categories completed. This criterion corresponds
to the number of sequences of six consecutive
correct matches the participant completes during
the test (minimum score 0, maximum score 6).
2 Percentage of responses that were correct.
3 Perseverative errors: according to this criterion, an error is perseverative when the participant persists
in the same category as that of the previously
incorrect response.We also included in this criterion
errors made when the participant did not
change category after being told that the rules had
changed.
4 Non-perseverative errors: all errors not classified
as ‘perseverative errors’.</t>
  </si>
  <si>
    <t>Planning
Tower of London
The Tower of London (Shallice 1982) assesses
problem-solving and spatial planning. Instructions
for administration were taken from Sannio Fancello
et al. (2006).Test material consisted of a board,
13 cm ¥ 5 cm ¥ 1.5 cm, with three pegs of increasing
height (9.5 cm, 6.5 cm and 3.5 cm) and three balls
red, blue and green. The balls were 3 cm in diameter
with 1.3 cm diameter central hole. A5 (paper
size) coloured photographs of the target configurations
were provided. The child was asked to match
the target configuration, shown on a photograph,
from a standard start configuration by moving the
balls in accordance with set rules.The child had
three attempts to solve each problem. Problems
increased in difficulty from those which could be
performed in a minimum of three moves to problems
that could only be performed in a minimum
of seven moves. Each level of move had three different
problems, giving a total of 12 problems, altogether.
Participants were given a practice two-move
problem, in order to help them understand what
they had to do.The following scores were recorded:
the number of problems solved correctly (min 0,
max 12), the number of problems solved correctly
in the minimum number of moves (min 0, max 12)
and the number of problems solved correctly at the
first attempt (min 0, max 12). The first problem
was a training task, following which 12 problems of
increasing complexity were presented.</t>
  </si>
  <si>
    <t>FAS verbal fluency</t>
  </si>
  <si>
    <t>Verbal fluency
Verbal fluency, in which participants produce as
many words belonging to the same category (e.g.
same initial letter or same semantic category) as
they can within a fixed period of time, is an established
test of EF (e.g. Pennington &amp; Ozonoff 1996).
Two variations of this task were given to participants.
The first was the FAS task, a traditional
verbal fluency test (Newcombe 1969). Participants
were asked to produce as many words as they could
that started with the letters F, A and S within a
minute. Participants were given a score for the
number of words produced for each letter and,
from that, a total score was derived. The number of
errors and number of words that were repeated
were also recorded.To assess semantic fluency, participants
were asked to name, within a minute, as
many items as possible from three semantic categories:
animals, objects and occupations (Temple et al.
1996). Participants were given a score for the
number of words generated for each of the three
categories. From that, a total score was derived. The
number of errors and number of repeated words
was also recorded.</t>
  </si>
  <si>
    <t>Category fluency</t>
  </si>
  <si>
    <t>attention</t>
  </si>
  <si>
    <t>Self-ordered pointing test</t>
  </si>
  <si>
    <t>Sustained attention
Self-ordered Pointing Test – Temple et al. (1996)
In this task, which is an adaptation of a self-ordered
pointing task devised by Petrides &amp; Milner (1982),
participants had to remember the sequence in
which they pointed to a set of visually displayed
stimuli by using their own strategies. Considering
the age, both mental and chronological, of the individuals
in the two groups, we decided to use only
one of two versions of the task proposed by Temple
et al. (1996): using the drawings of everyday objects.
The task is divided in four sections.The first part
consists of a set of six pages, on which an array of
six different drawings is printed. The actual drawings
are the same on each page, but they appear in
different spatial positions.The child is asked to
point to one drawing at a time, and to point to each
drawing only once. Therefore, each time a page is
turned, the child is required to remember which
drawings have already been pointed to, and to point
to a novel stimulus. Participants are open to determine
their own order of responding. The other sections
of the task are the same, except that they
contain 8, 10 and 12 stimuli, respectively, with the
corresponding number of pages. Scores were based
on the number of pages correctly completed (min 0, max 36), the number of times the same item was
pointed to in a set (item preservation) and the
number of repeated points made to the same spatial
position (position preservation). Overall, total scores
were obtained, as well as separate scores for each
set of stimuli.
Although this task is often used to assess sustained
attention (see, for example, Temple et al.
1996), we should note that it also involves a
memory component as a child has to hold in mind
all the pictures that s/he has already pointed to in
order to point to all the others.</t>
  </si>
  <si>
    <t>Tower of Hanoi and working memory in adult persons with intellectual disability.</t>
  </si>
  <si>
    <t>Numminen et al. 2001</t>
  </si>
  <si>
    <t>The TOH version employed was very similar to the one used in previous
studies of persons with ID (cf. Borys et al., 1982; Spitz et al., 1982). The task
included three equal-length pegs spaced equidistantly on a board, and three
wooden disks of different sizes (small, medium, and large). Subjects were
instructed to move the disks, one at a time, on the three pegs so as to duplicate
a target configuration, while obeying the following rules: 1) placing a larger disk
on a smaller disk is forbidden, 2) only one disk may be moved at a time, and 3)
a disk must be on a peg or in the hand at all times. A practice problem, involving
two disks (small and large) and three moves, was given to the participants first.
It had to be solved before the participant was allowed to move to the three-disk
problems. If the participant was not able to solve the practice problem in three
attempts, no credit (0 points) was given and the task was discontinued.
The three-disk problems were arranged in a difficulty continuum with two- to
seven- move, tower-ending problems (cf. Borys et al., 1982; Klahr &amp; Robinson,
1981; Spitz et al., 1982). Participants were allowed a maximum of six attempts
to solve each problem at each move-length. The criterion for credit was two
consecutive correct solutions, after which the participant was allowed to move to
the next move-length problem. Scoring was based on the number of trials needed
for a solution in the minimum number of moves in two consecutive trials.
Success on the first two attempts produced the maximum number of points (5).
Each additional attempt that was required decreased the subject’s score by 1
point. Since there were six sequence lengths (6 3 5 points), the TOH Score
ranged from 0 to 30.
A model of the target configuration was kept in view during the trials, and
each trial was interrupted if a rule violation occurred: Rule violations were
pointed out, the problem was discontinued, the initial configuration was returned
to, and the participant was asked to try to solve the problem again. If the optimal
number of moves was exceeded, the initial configuration was returned to and the
participant was asked to solve the problem in fewer moves. The number of the
Trials needed, Rule violations, Extra moves, and Self-initiations were recorded
and analyzed.</t>
  </si>
  <si>
    <t>WS</t>
  </si>
  <si>
    <t>Response inhibition and interference suppression in individuals with Down syndrome compared to typically developing children</t>
  </si>
  <si>
    <t>Traverso et al. 2018</t>
  </si>
  <si>
    <t>Frontiers in Psychology</t>
  </si>
  <si>
    <t>Preschool matching familiar figure task</t>
  </si>
  <si>
    <t>Preschool matching familiar figure task (PMFFT, adapted by
Kagan, 1966; Traverso et al., 2016)
This task measures the child’s ability to restrain impulsive
responses and to compare the target with all of the pictures by
shifting attention fromthe target to each alternative. The children
were asked to perform 14 trials, selecting among five different
alternatives the figure that was identical to the target picture at the
top of the page. The number of errors (PMFFT Errors, expected
range 0–56) and themean latency between the presentation of the
itemand the child’s response (PMFFT Time, expected range 0-no
limit) were recorded. Cronbach’s alphas calculated in a sample
of 174 children (Mage = 60.04) were 0.67 for PMFFT Errors and
0.95 for PMFFT Time (Traverso et al., 2016). Cronbach’s alpha
calculated in the present study for PMFFT Accuracy was 0.76 in
the TD group and 0.85 in the DS group. Cronbach’s alpha for
PMFFT Time was 0.94 for both groups.</t>
  </si>
  <si>
    <t>Go No-go task</t>
  </si>
  <si>
    <t>Go/No-Go task (adapted from Berlin and Bohlin, 2002)
The Go/No-Go task is a well-known paradigm that tests
the abilities of both adults and children to inhibit prepotent
responses (Durston et al., 2002; Verbruggen and Logan, 2008).
The children were asked to restrain an automatic response.While
in front of a computer screen, the child was instructed to press
the space bar according to the instructions given by the examiner
for the following condition: “Press the space bar when you see
a blue figure; do not press when you see a red figure” (24
blue items and six red items). The percentage of go responses
was 80%. The stimulus duration was 3,000ms, and the blank
page that appeared after each stimulus lasted 1,000ms. The sum
of the correct responses in the no-go condition was recorded
(Go/No-Go Accuracy, expected range 0–6). Test-retest reliability
(Pearson’s r) was calculated in a sample of 75 typically developing
children (age range 62–76 months,Mage = 68.64; S.D. = 3.5) was
0.55, p &lt; 0.0005 (unpublished results from the data set used in
Traverso et al., 2015). Cronbach’s alphas calculated in the present
study were 0.71 in the TD group and 0.83 in the DS group.</t>
  </si>
  <si>
    <t>Fish flanker task</t>
  </si>
  <si>
    <t>Fish flanker task (adapted from Ridderinkhof and van der
Molen, 1995; Gandolfi et al., 2014; Traverso et al., 2015)
The Flanker task is a well-known paradigm that is used to
evaluate the ability to inhibit irrelevant interfering stimuli
(Eriksen and Eriksen, 1974; Kramer et al., 1994). The children
were required to respond to a left or right fish presented at
the center of the computer screen by pressing a left or right
response button. The fish was flanked by two fishes pointing
in the same direction (congruent condition, 16 items) or in the
opposite direction (incongruent condition, 16 items). After a
brief training consisting of four items (two of each condition), 48
items were randomly presented (16 items per condition, half left
and half right). A warning cross (500ms in duration) preceded
the stimulus. After the response, the screen turned blank for
500ms. Accuracies (Flanker Accuracy, expected range 0–16) and
response times (Flanker Time) in the incongruent condition
were recorded. Test-retest reliability (Pearson’s r) calculated in
a sample of 43 typically developing children (age range 62–75
months, Mage = 68.60; S.D. = 3.5) was 0.42, p = 0.002 and 0.56,
p &lt; 0.001 for Flanker Accuracy and Flanker Time, respectively
(Usai et al., 2017). Cronbach’s alphas calculated in the present
study for Flanker Accuracy were 0.96 in the TD group and 0.81
in the DS group. Cronbach’s alphas for Flanker Time were 0.96 in
the TD group and 0.93 in the DS group.</t>
  </si>
  <si>
    <t>Dots task</t>
  </si>
  <si>
    <t>Dots task (adapted by Diamond et al., 2007; Traverso et al.,
2015)
This task is a high cognitive conflict task (see Diamond et al.,
2007; Diamond and Lee, 2011). A heart or a flower appears on
the right or left of a computer screen. The child is told that he
must press on the same side of the heart but on the opposite side
of the flower, which requires inhibiting the tendency to respond
on the side where the stimulus appeared and to control the
response based on which stimulus appears. After a brief training
session with heart and flower items, the test began, and hearts and
flowers were intermixed in the test. The sum of correct responses
(Dots Accuracy, expected range 0–20) and the response time
(Dots Time) were recorded for each child. Test-retest reliability
(Pearson’s r) calculated in a sample of 43 typically developing
children (age range 62–75 months, Mage = 68.60; S.D. = 3.5)
was 0.62 (p &lt; 0.001) for Dots Accuracy and 0.72 (p &gt; 0. 001) for
Dots Time (Usai et al., 2017). Cronbach’s alpha calculated in the
present study for Dots Accuracy was 0.97 in the TD group and
0.80 in the DS group. Cronbach’s alpha for Dots Time was 0.89 in
the TD group and 0.85 in the DS group.</t>
  </si>
  <si>
    <t>Cognitive abilities and life experience in everyday planning in individuals with intellectual disabilities: Support for the developmental delay model</t>
  </si>
  <si>
    <t>Palmqvist et al. 2020</t>
  </si>
  <si>
    <t>Planning tasks composite</t>
  </si>
  <si>
    <t>Planning task 1: Order-your-task
The Order-your-task test was developed for this project to assess the participant’s ability to temporally organise a task into sub-tasks
(e.g. for the task “eat a slice of toast”, identify the order of the sub-tasks: (1) toast bread; (2) spread butter onto toast; and (3) eat toast. The
participant received 10 tasks yielding one point per correct answer (maximum score = 10). The dependent variable was the total
number of correct tasks combined with the time to completion.
Planning task 2: Multiple errand task
The multiple errand task (Shallice &amp; Burgess, 1991) originally captured difficulties with everyday tasks in individuals with acquired brain
injuries and have been adapted for individuals with ID (Steverson et al., 2017). In the original task, the participant is asked to execute a
set of errands in a shopping mall. The present study aimed to investigate the formulation rather than the execution of the plan; thus, the
task was modified into a pen-and-paper task. The participants were given a list of seven tasks to perform while following a series of rules.
The setting was a school environment, and the tasks included everyday school activities such as “drawing a sun”, “fetching a pen”,
“playing football” and “finding out what is for lunch”. The rules included finding the appropriate room to visit (e.g. go to the school
yard for playing football), not to enter the same room twice and doing the task in the appropriate order (e.g. fetching the pen
before drawing the sun). One point was given per correctly matched pair of rooms and tasks: 1.25 points were given if the tasks
were performed in an appropriate order, and one minus was given if the participant entered the same room twice (maximum
score = 8.25). The dependent variable was the total correct tasks combined with the time to completion.
Planning task 3: CKTA
The CKTA was developed by Chevignard et al. (2010). The CKTA was modified to a pen-and-paper task. The participant was asked to
identify the correct steps in a recipe (maximum score = 8). The dependent variable was the total number of correct tasks combined
with the time to completion.
Planning task 4: Zoo map
The zoo map 1 (from here on referred to as zoo map) is a sub-test in the test battery BADS-C (Emslie et al., 2003). The zoo map
assesses the participant’s own ability to identify and arrange sub-goals to achieve a goal. The participant is asked to visit eight places
in a zoo (e.g. the restaurant or the bears) using a paper map of the zoo. The participant may only use certain roads once and must
start and end in specified places. The participant is prompted to draw a line with a pen showing what places they visited and in
which order. The participant got one score per correctly visited animal. The score was then deducted by one each time the
participant used a forbidden path more than once, deviated from the path, failed to draw a continuous line or made an inappropriate
visit (maximum score = 8). The dependent variable was the total correct tasks combined with the time to completion.</t>
  </si>
  <si>
    <t>The semantic category fluency task was used to measure verbal fluency (Baldo et al., 2001). The participants were asked to name as
many items as possible in two given categories (animals and boy names) for 2*60 s. The category test was used rather than a letter
fluency task (e.g. FAS where as many items beginning with F, A or S are to be named) to reduce the influence on the participants
reading skills. The total number of uniquely named items was calculated and used as the dependent variable.</t>
  </si>
  <si>
    <t>BADS-C playing cards</t>
  </si>
  <si>
    <t>Cognitive flexibility
Playing Cards in BADS-C was used for assessing cognitive flexibility (Emslie et al., 2003). The participant was asked to reply “yes” or
“no” according to a prespecified rule. The test was performed twice, with different rules. If the participants successfully switched to
the new rule (i.e. no rule breaks) they were given a score of 1, and if they failed (i.e. one or more rule breaks) the participant was
given a 0. That is, the dependent variable was binary (1 or 0).</t>
  </si>
  <si>
    <t>Executive functions in intellectual disabilities: A comparison between Williams syndrome and Down syndrome</t>
  </si>
  <si>
    <t>Costanzo et al. 2013</t>
  </si>
  <si>
    <t>BVN</t>
  </si>
  <si>
    <t xml:space="preserve">Selective attention was
assessed by the BVN test (Bisiacchi, Cendron, Gugliotta, Tressoldi, &amp; Vio, 2005) for the auditory domain </t>
  </si>
  <si>
    <t>Score task</t>
  </si>
  <si>
    <t xml:space="preserve">and by the Sky Search
(SKY; TEA-Ch, Manly et al., 2001; Manly, Robertson, Anderson, &amp; Nimmo-Smith, 1999) for the visual domain. </t>
  </si>
  <si>
    <t>Sky search</t>
  </si>
  <si>
    <t>Auditory
sustained attention was assessed by the Score task (SCO; TEA-Ch, Manly et al., 1999, 2001)</t>
  </si>
  <si>
    <t>Bells test</t>
  </si>
  <si>
    <t>while visual attention by the Bells
Test (BELLS; Gauthier, Dehaut, &amp; Joanette, 1989; Italian version: Biancardi &amp; Stoppa, 1997)</t>
  </si>
  <si>
    <t xml:space="preserve">Planning was
measured by the Tower of London test (TOL; Shallice, 1982; SannioFancello, Vio, &amp; Cianchetti, 2006). </t>
  </si>
  <si>
    <t>CAT</t>
  </si>
  <si>
    <t xml:space="preserve">Verbal categorization
was evaluated by the Category Fluency Test (CAT) (Mantyla, Carelli, &amp; Forman, 2007) </t>
  </si>
  <si>
    <t>Weigl Color Form Sort Test</t>
  </si>
  <si>
    <t xml:space="preserve">while visual categorization was evaluated by the Weigl Color Form Sort Test (WEIGL; Spinnler &amp; Tognoni, 1987). </t>
  </si>
  <si>
    <t xml:space="preserve">CAT-A </t>
  </si>
  <si>
    <t xml:space="preserve">Shifting in verbal modality was measured by the Alternate Category Fluency Task (CAT-A; Mantyla et al., 2007). </t>
  </si>
  <si>
    <t>Trail making test</t>
  </si>
  <si>
    <t xml:space="preserve">Visual-spatial modality of shifting was investigated by the Trail Making Test (TMT) (Reitan, 1958) </t>
  </si>
  <si>
    <t>Forma forma task</t>
  </si>
  <si>
    <t xml:space="preserve">and Forma/Forma task (F/F) (Scarpa, 2006). </t>
  </si>
  <si>
    <t xml:space="preserve">Verbal response inhibition was measured by the Stroop task (STROOP; Stroop, 1935). </t>
  </si>
  <si>
    <t>Visual response inhibition was evaluated by the go-nogo task (G/NG; Van der
Meere, Marzocchi, &amp; De Meo, 2005).</t>
  </si>
  <si>
    <t>Executive functions in individuals with Williams syndrome</t>
  </si>
  <si>
    <t>Menghini et al. 2010</t>
  </si>
  <si>
    <t>Planning. The Tower of London (TOL; Shallice
1982; Italian version: Sannio fancello et al. 2006)
consists of a wooden board with three pegs of
increasing height. There are also three coloured
wooden balls. After being shown a given pattern of
balls, the participants are asked to recreate it.
Twelve different patterns were shown and three
attempts were allowed at recreating each given
pattern. The experimenter would ascribe a point of
3, 2 or 1, respectively, if the participant solved the
task on her/his first, second or third tries.The participant’s
performance was evaluated according to
three different parameters: the sum of the total
points obtained (max = 36), the numbers of errors
(items unsolved) and the total time spent to complete
the patterns correctly (s).</t>
  </si>
  <si>
    <t>CAT-A</t>
  </si>
  <si>
    <t>Verbal shifting. To measure verbal shifting, an
alternate version of the Category fluency task was
used (CAT-A; Mantyla et al. 2007). In this task the
participants were requested to generate pairs of
words belonging to the categories before proposed
in the CAT (animals and fruits), in this case
however, they had to shift between each opposite
category to identify correctly the pairs of words.
Thus, for example, the participant could correctly
state: ‘cat, apple, horse, banana, . . .’; but she/he would be
wrong in saying: ‘cat, dog, apple, banana, . . .’.
Total score was calculated on the number
of correctly generated pairs within a time limit of
2 min.</t>
  </si>
  <si>
    <t>Visual spatial shifting. The Trail Making Test
(TMT) is a task based on connections of alphabetic
and numeric stimuli. In the present study,TMT
was composed of two conditions. In the first condition
(A) the participants had to draw lines between
items from the same category (i.e. only between 15
numbers) as quickly as possible. In the second, and
more difficult condition (B), the participants had to
connect the items by alternating the two categories:
numbers and letters (e.g. A–1–B–2–C–3, . . . ).The
examiner recorded the total time spent to complete
the task in each condition. The score considered
was the difference between times in the two
conditions.</t>
  </si>
  <si>
    <t>Forma/Forma (F/F) is another test based on the
connection of some shapes (circles, rectangles,
squares, diamonds, etc.) according to an ‘insideoutside’
scheme. Each item consisted of two shapes,
one inside the other, and the participants were
asked to draw some lines between the items as
quickly as possible, connecting all forms (from the
inside form of an item to the outside same form of
another item). The examiner recorded the total time
spent (s) in completing the task.</t>
  </si>
  <si>
    <t>Visual-spatial response inhibition. The
Go/NoGo task (G/NG) evaluates the ability to
inhibit motor responses.The G/NG version used in
our study was a computerised task, presented
through E-Prime software on a laptop computer
screen. Participants were seated in front of a laptop
computer screen and a series of single-coloured
circles (green, blue, yellow and red) were presented
in the centre of the screen.
The participants were asked to watch these stimuli
and to press a space bar as quickly as possible every
time the blue, green and yellow circles appeared on
the screen, but not when the red circle was showed.
The software automatically recorded response times
(i.e. reaction times) and error rate (i.e. the incorrect
pressure of the space bar upon appearance of a red
circle). Mean reaction times on correct responses
(ms) and error rates were measured.</t>
  </si>
  <si>
    <t>Verbal response inhibition. In the Stroop task
(STROOP; Stroop 1935) participants were
instructed to name the colour of a set of stimuli as
quickly as possible. There were three conditions:
two neutral conditions and one incongruent condition.
To control for naming colour, in the first
neutral condition there were 30 circles printed in
one of three colours: blue, green or red.To control
for reading ability, in the second neutral condition,
there were 30 colour words printed in black. In the
incongruent condition 30 colour words were
printed in a different colour (e.g. ‘blue’ printed in
red colour). In each condition, the stimuli were presented
10 at a time on a single sheet of paper. The
examiner followed the participant with the pen,
moving on to the next item only if the correct
response was given, and measured the execution
time (s) and the error rate for each task. As index
of interference, we considered the difference relative
to the baseline in execution time, computed as
[(incongruent-control)/control], where the control
condition was the second neutral condition (the list
of colour words printed in black). The error rate and the index of interference were considered as
scores.</t>
  </si>
  <si>
    <t>OppositeWorld</t>
  </si>
  <si>
    <t>OppositeWorld (OW) is another subtest from
TEA-Ch that we used to asses verbal response inhibition.
The participants were shown a sheet on
which there was a path made up of mixed representations
of the digits 1 and 2.The test included two
conditions. In the ‘same world’ trial, the participants
were required to read aloud the presented
digits as quickly as possible. In the ‘opposite world’
trial, they were asked to pronounce aloud the opposite
digit to the read one digit (e.g. ‘one’ for 2 and
‘two’ for 1) as quickly as possible. During the measurement
phase and while the participants were
running the task, the examiner was following the
path with a pen, moving on to the next one only if
a correct response was given. In this way, when the
participants made an error, a time penalty
occurred. The time spent to complete the task (s)
was recorded. The score considered was only the
time taken to complete the ‘opposite world’ trial.</t>
  </si>
  <si>
    <t>Visual-spatial attention. The Bells Test (BELLS;
Gauthier et al. 1989; Italian version: Biancardi &amp;
Stoppa 1997) is composed by four different sheets,
each of which contains 35 bells among many other
stimuli (animation and inanimate objects, such as
houses, trees, fishes, horses, etc.) of the same size
and orientation in space. The task required participants
to find and to check off only the bells in a
fixed amount of time (2 min). The examiner
recorded the total number of bells detected in four
sheets and the number of bells identified in the first
30 s per sheet. The total number of bells was then
considered as sustained attention score
(max = 140).</t>
  </si>
  <si>
    <t>Sky Search (SKY), is a subtest from the Test of
Everyday Attention for Children (TEA-Ch, Manly
et al. 1999, 2001), and it is used to evaluate visualspatial
selective attention in children aged between
6 and 16 years of age. There is a colourful A3 sheet
in which numerous pairs of aircraft (20 pairs) are
randomly distributed. The task required circling as
many pairs of identical aircraft as quickly as possible.
Both the execution time (s) and the number
of correct targets found were registered.To control
for the effect of the confused factor motor speed,
on visual selection, the participant then completed a
motor control version of the test. The sky search
Attention Score was obtained by subtracting the
motor control time-per-target (F = D/E; D = time,
E = number of correct targets) from the more attentionally
demanding sky search time-per-target
(C = A/B; A = time, B = number of correct targets).
This method of calculation ensured that the sky
search attention score was free from the impact of
motor speed.</t>
  </si>
  <si>
    <t>Auditory attention. Score! (SCO) is another test
from TEA-Ch and it is useful in assessing auditory
sustained attention. The participants were asked to
silently count some tones and announce the total
number of tones at the end of each trial. The
number of tones ranged from 9 to 15, with a total of 10 trials in this subtest. Scoring was based on the
number of trials in which the participant gave the
correct answer (max = 10).</t>
  </si>
  <si>
    <t>The test for evaluating auditory selective attention
has been taken from Batteria per laValutazione
Neuropsicologica (BVN) (Bisiacchi et al. 2005). The
participants were requested to listen to a series of
283 words and to respond by beating a hand on the
table when the word sun was presented. The final
score considered the number of stimuli correctly
identified (max = 45).</t>
  </si>
  <si>
    <t>Verbal categorisation. To assess categorisation
abilities a task of verbal fluency was considered.
Following Mantyla et al. (2007), in the Category
fluency test (CAT) participants were asked to categorise
animals and fruits. One minute per each
category was given. Deviations from the test rules,
including repetitions (i.e. perseveration errors) and
identification of items that were not samples of the
proposed category, were considered as errors. All
words named by the participant were recorded by
the examiner and the number of valid responses
given within time limits was calculated (excluding
errors).</t>
  </si>
  <si>
    <t>Visual-spatial categorisation. TheWeigl Colour-
Form Sort Test (WEIGL; Spinnler &amp; Tognoni 1987)
assesses the ability to classify 12 wooden objects,
categorising them on the basis of shape (circle, triangle
or square), colour (blue, red, green or
yellow), a central symbol depicted on them
(diamond, heart or flower), size (small, medium or
large) and thickness (thin, medium or thick). The
participants were requested to categorise the objects
according to shape, colour, central symbol or size in
two modalities (active and passive). In the active
modality, the participants had to subdivide spontaneously
the blocks in their categories. In the passive
modality, the examiner subdivided the test materials
following one of the possible categorising criteria
listed above and the participants were asked to
detect the criteria employed.
The participants received a score of 3 for each
category found in the active modality and a score of
1 for each category they were able to detect in the
passive mode. Final score was calculated by
summing the scores obtained in both modalities
(max = 15).</t>
  </si>
  <si>
    <t>A Novel Framework to Measure Executive Function in Down Syndrome With Applications for Early Clinical Diagnosis of Dementia.</t>
  </si>
  <si>
    <t>Smith et al. 2019</t>
  </si>
  <si>
    <t>American journal on intellectual and developmental disabilities</t>
  </si>
  <si>
    <t>Smith task</t>
  </si>
  <si>
    <t>The executive function task was a new task designed and programmed by the authors.
The task was presented on a tablet device (Microsoft Surface Pro; 10.6 inch screen). The
general structure of the task was as follows. On each trial a single coloured alien appeared on
screen. The participant’s task was to assign the alien to one of two ‘spaceships’, presented on
the left and right of the screen, according to a rule that they were given at the start of each
block. The participant was instructed to respond as quickly and accurately as possible by
touching one of two response buttons (one button corresponding to the right spaceship, and one
corresponding to the left spaceship).</t>
  </si>
  <si>
    <t>An event related potential study of inhibitory and attentional control in Williams syndrome adults</t>
  </si>
  <si>
    <t>Greer et al. 2017</t>
  </si>
  <si>
    <t>PLoS ONE</t>
  </si>
  <si>
    <t>Oddball</t>
  </si>
  <si>
    <t>The three-stimulus Oddball task was programmed and presented using E-Prime presentation
software on a Toshiba laptop with 14in. monitor. The task comprises of frequent, novel, and
target stimuli. The target stimulus (red circle, area = 12.6 cm2) appeared on 13% of trials, the
standard frequent stimulus (green square, area = 16 cm2) appeared on 74% of trials, and the
novel stimulus (blue square, area = 256 cm2) appeared on 13% of trials. Participants completed
a 10-trial practice block. The testing phase consisted of 2 blocks of 150 trials each. Stimuli
remained on screen for 250ms, and were followed by an inter-stimulus interval, randomised
between 830ms and 930ms. Participants were instructed to press the space bar in response to
the target stimulus and ignore all other stimuli (see [45] for further discussion of the Oddball
task and in particular stimulus parameters that affect the generation of the ERP components).
The nature of the Oddball task mimicked previous research which has successfully generated
the ERP components of interest [40, 50].</t>
  </si>
  <si>
    <t>Attentional set-shifting in fragile X syndrome</t>
  </si>
  <si>
    <t>Van der Molen et al. 2012</t>
  </si>
  <si>
    <t>Brain and Cognition</t>
  </si>
  <si>
    <t>Concept-switching in normal and feebleminded children as a function of reinforcement</t>
  </si>
  <si>
    <t>Zigler et al 1962</t>
  </si>
  <si>
    <t>American Journal of Mental Deficiency</t>
  </si>
  <si>
    <t>Concept formation tasks</t>
  </si>
  <si>
    <t>Flexibility training with educable retarded and bright normal children</t>
  </si>
  <si>
    <t>Corter et al. 1968</t>
  </si>
  <si>
    <t>Cognitive flexibility test battery of 5 tasks</t>
  </si>
  <si>
    <t>Implicit and explicit olfactory memory in people with and without Down syndrome.</t>
  </si>
  <si>
    <t>Johns et al. 2012</t>
  </si>
  <si>
    <t>Research in developmental disabilities</t>
  </si>
  <si>
    <t>Animal reverse categorisation task</t>
  </si>
  <si>
    <t>The ‘Animal’ reverse categorisation task (Animal)
This task was derived from Carlson et al.’s (2004) measure. The researcher introduced children to six pairs of toy farm and
zoo animals. Each pair consisted of a large (or mummy) and a small (or baby) model of the same animal (lions, dairy cows,
brown cows, hippopotami, giraffes and horses). Children were then shown two coloured boxes that had small holes cut into
their lids. The small holes prevented children using previous categorisations to complete the task. One box had a picture of a
mother on it, and the other had a picture of a baby. The researcher asked the children to place the mummy animals in the
mummy box and to place the baby animals in the baby box. The researcher demonstrated the process with the first pair of
animals and then asked the children to sort the remainder. The researcher then emptied the boxes and told the participant
that ‘‘we are going to play a silly game. Now I want you to put the mummy animals in the baby box and the baby animals in
the mummy box’’. There was no feedback across the twelve trials, although the researcher reminded participants of the
above rule before the seventh trial. A score out of twelve was given.</t>
  </si>
  <si>
    <t>Hand reverse categorisation task</t>
  </si>
  <si>
    <t>The ‘Hand’ reverse categorisation task (Hand)
This task was derived from Carlson, Mandell and Williams’s (2004) measure, which itself was adapted from Luria,
Pribram, and Homskaya (1964). In the warm up, it was established that the participant could point a finger or make a fist at
the same time that the researcher made those hand movements. Six imitation trials followed in which participants were
asked to copy the hand movements of the researcher. The researcher then told the participants that they were going to play a
‘‘silly game’’ where the participant had to make the opposite hand movement to that of the researcher (e.g. ‘‘When I make a
fist, you point a finger’’). Four practice trials were administered with altering gestures. Fifteen test trials followed in a fixed
random order. A score out of fifteen was given.</t>
  </si>
  <si>
    <t>Rigidity in the retarded: A brief review and some recent data</t>
  </si>
  <si>
    <t>Clunies-Ross 1972</t>
  </si>
  <si>
    <t>Australian Journal of Mental Retardation</t>
  </si>
  <si>
    <t>Extradimensional shift</t>
  </si>
  <si>
    <t>First reversal</t>
  </si>
  <si>
    <t>Stereotype shift</t>
  </si>
  <si>
    <t>Self-regulation and performance in problem-solving using physical materials or computers in children with intellectual disability</t>
  </si>
  <si>
    <t>Nader-Grosbois et al. 2011</t>
  </si>
  <si>
    <t>scoring grid for self-regulation</t>
  </si>
  <si>
    <t>The interplay between executive control and motor functioning in Williams syndrome</t>
  </si>
  <si>
    <t>Hocking et al. 2013</t>
  </si>
  <si>
    <t>Developmental Science</t>
  </si>
  <si>
    <t>In the inhibitory Go/NoGo task, participants were
asked to respond to every blue arrow by stepping onto the corresponding step-sensitive panel but to withhold their stepping response when a red arrow (appearing on 25% of the trials) was presented on the display screen. Stimulus presentation was also randomized with 40 steps for the inhibitory condition (32 Go trials and eight No Go trials), with two inhibitory NoGo trials per panel. Practice trials were presented with 10 arrow stimuli prior to the test trials to ensure familiarity with the require- ments of each task.
Statistical</t>
  </si>
  <si>
    <t>Variability of self-regulatory strategies in children with intellectual disability and typically developing children in pretend play situations</t>
  </si>
  <si>
    <t>Visual filtering and covert orienting in persons with Down syndrome</t>
  </si>
  <si>
    <t>Randolph et al. 2000</t>
  </si>
  <si>
    <t>International Journal of Behavioral Development</t>
  </si>
  <si>
    <t xml:space="preserve">modified forced choice RT task </t>
  </si>
  <si>
    <t>Dissociating top-down and bottom-up temporal attention in Down syndrome: A neurocostructive perspective</t>
  </si>
  <si>
    <t>Mento et al. 2019</t>
  </si>
  <si>
    <t>Cognitive Development</t>
  </si>
  <si>
    <t>Top-down and bottom-up temporal attention task</t>
  </si>
  <si>
    <t>Executive function in Williams and Down syndromes.</t>
  </si>
  <si>
    <t>Carney et al. 2013</t>
  </si>
  <si>
    <t>VIMI</t>
  </si>
  <si>
    <t>NEPSY-II</t>
  </si>
  <si>
    <t>D-KEFS design fluency</t>
  </si>
  <si>
    <t>D-KEFS category switching</t>
  </si>
  <si>
    <t>D-KEFS switching version of design fluency</t>
  </si>
  <si>
    <t>Verbal fluency was measured using the semantic component of the Word Generation measure from the NEPSY-II test
battery (Korkman, Kirk, &amp; Kemp, 1998). Participants generated as many exemplars as possible from a given category within
60 s. Two trials were given, animals and food/drink. Overall number of correct responses and overall number of repeated
items were scored. Correct responses were items produced which belonged to the required semantic category and which had
not been previously given within the trial. For the animals trial, names of different breeds within the same species (e.g.
‘‘terrier, Rottweiler’’), different genders of the same animal (e.g. ‘‘cow, bull’’), names referring to the same animal at differing
stages of development (e.g. ‘‘dog, puppy’’); and easily recognisable mythical creatures (e.g. ‘‘Pegasus, unicorn, dragon’’) were
counted as correct. Similarly, distinct variants of the same core item (e.g. ‘‘lemon chicken, cashew chicken’’) and variants of
the same dish (e.g. ‘‘beef stew, chicken stew’’) were counted as correct responses on the food/drink trial, as were any distinct
brand names given (e.g. ‘‘Fosters, lager’’). Words which could feasibly be given for either category (e.g. ‘‘fish, chicken’’) were
counted as correct within each condition, provided they had not already been produced within that condition.
Repetitions constituted any generation of a previously given item. As well as items identical to those given previously,
these included pluralisations (e.g. ‘‘tiger, tigers’’), as well as diminutive terms (e.g. ‘‘pig, piggy’’) and previously generated
items preceded by an insufficiently differentiative adjective (e.g. ‘‘bear, big bear’’). The NEPSY-II Clinical and Interpretive
Manual reports high split-half reliability of r = 0.74, and a test–retest reliability of r = 0.77, for this task.</t>
  </si>
  <si>
    <t>Preschoolers with Down syndrome do not yet show the learning and memory impairments seen in adults with Down syndrome.</t>
  </si>
  <si>
    <t>Roberts et al. 2015</t>
  </si>
  <si>
    <t>Developmental science</t>
  </si>
  <si>
    <t>A not B task</t>
  </si>
  <si>
    <t>A-not-B task. The A-not-B task is a delayed-response
task that assesses executive function abilities, namely
working memory, inhibition and set shifting. Animal
lesion work demonstrates that this task depends on the
dorsolateral prefrontal cortex (Diamond, 1990). The
task paradigm in the current study was based on work by
Espy, Kaufmann, McDiarmid and Glisky (1999). In this
task, the child watched the experimenter hide a small toy
in location A in a box, and then the experimenter placed
the box out of sight for a 10 s delay. The child was then
instructed to ‘Find the toy’. Once the child searched in
the correct location on two consecutive trials, the
contingency was reversed and the retrieval position was
switched to location B. Once the child searched in the
correct location on two consecutive trials the retrieval
position was switched back to location A, and so on. All
children received a total of 10 trials.
The dependent variables included an index of accuracy
when the rule stayed the same, which was calculated as
the number of trials in which the child correctly searched
as a proportion of the total number of ‘stay’ trials. In
addition, we also included an index of perseverative
responding on switch trials, which was calculated as the
number of trials where the child correctly searched in the
new location, as a proportion of the total number of
trials in which a post-switch error could have been made</t>
  </si>
  <si>
    <t>The Neuropsychology of Downsyndrome: Evidence for Hippocampal Dysfunction</t>
  </si>
  <si>
    <t>Pennington et al. 2003</t>
  </si>
  <si>
    <t>Child Development</t>
  </si>
  <si>
    <t>Verbal Fluency</t>
  </si>
  <si>
    <t>Design Fluency</t>
  </si>
  <si>
    <t>Stopping task</t>
  </si>
  <si>
    <t>Borella et al. 2013</t>
  </si>
  <si>
    <t>Nader-Grosbois et al. 2012</t>
  </si>
  <si>
    <t>testName_short</t>
  </si>
  <si>
    <t>D-KEFS sorting</t>
  </si>
  <si>
    <t>D-KEFS letter fluency</t>
  </si>
  <si>
    <t>D-KEFS category fluency</t>
  </si>
  <si>
    <t>Rule Shift Card 2</t>
  </si>
  <si>
    <t>Rule Shift Card 1</t>
  </si>
  <si>
    <t>Modified Card Sorting</t>
  </si>
  <si>
    <t>Self-ordered pointing</t>
  </si>
  <si>
    <t>Bells</t>
  </si>
  <si>
    <t>Weigl Color Form Sort</t>
  </si>
  <si>
    <t>Cognitive flexibility composite</t>
  </si>
  <si>
    <t xml:space="preserve">Forma forma </t>
  </si>
  <si>
    <t xml:space="preserve">Go No-go </t>
  </si>
  <si>
    <t xml:space="preserve">Score </t>
  </si>
  <si>
    <t>Concept formation</t>
  </si>
  <si>
    <t xml:space="preserve">Animal reverse categorisation </t>
  </si>
  <si>
    <t xml:space="preserve">Hand reverse categorisation </t>
  </si>
  <si>
    <t>Modified forced choice</t>
  </si>
  <si>
    <t xml:space="preserve">A not B </t>
  </si>
  <si>
    <t xml:space="preserve">Stopping </t>
  </si>
  <si>
    <t xml:space="preserve">Proactive interference </t>
  </si>
  <si>
    <t xml:space="preserve">Preschool matching familiar figure </t>
  </si>
  <si>
    <t xml:space="preserve">Fish flanker </t>
  </si>
  <si>
    <t xml:space="preserve">Dots </t>
  </si>
  <si>
    <t>Planning</t>
  </si>
  <si>
    <t>Scoring grid for attention</t>
  </si>
  <si>
    <t>Scoring grid for joint attention</t>
  </si>
  <si>
    <t>cite2</t>
  </si>
  <si>
    <t>Borella 2013</t>
  </si>
  <si>
    <t>Danielsson 2012</t>
  </si>
  <si>
    <t>Hooper 2008</t>
  </si>
  <si>
    <t>Ikeda 2014</t>
  </si>
  <si>
    <t>Lanfranchi 2010</t>
  </si>
  <si>
    <t>Numminen 2001</t>
  </si>
  <si>
    <t>Traverso 2018</t>
  </si>
  <si>
    <t>Palmqvist 2020</t>
  </si>
  <si>
    <t>Costanzo 2013</t>
  </si>
  <si>
    <t>Menghini 2010</t>
  </si>
  <si>
    <t>Smith 2019</t>
  </si>
  <si>
    <t>Greer 2017</t>
  </si>
  <si>
    <t>Van der Molen 2012</t>
  </si>
  <si>
    <t>Corter 1968</t>
  </si>
  <si>
    <t>Johns 2012</t>
  </si>
  <si>
    <t>Nader-Grosbois 2011</t>
  </si>
  <si>
    <t>Hocking 2013</t>
  </si>
  <si>
    <t>Nader-Grosbois 2012</t>
  </si>
  <si>
    <t>Randolph 2000</t>
  </si>
  <si>
    <t>Mento 2019</t>
  </si>
  <si>
    <t>Carney 2013</t>
  </si>
  <si>
    <t>Roberts 2015</t>
  </si>
  <si>
    <t>Pennington 2003</t>
  </si>
  <si>
    <t>CNT subtest 3</t>
  </si>
  <si>
    <t>CNT self-correction</t>
  </si>
  <si>
    <t>Letter fluency</t>
  </si>
  <si>
    <t>Scoring grid joint attention</t>
  </si>
  <si>
    <t>Scoring grid attention</t>
  </si>
  <si>
    <t>D-KEFS category fluency switch</t>
  </si>
  <si>
    <t xml:space="preserve">Temporal attention </t>
  </si>
  <si>
    <t>D-KEFS design fluency switch</t>
  </si>
  <si>
    <t>reliability</t>
  </si>
  <si>
    <t>Two measures were used to assess
inhibition in the samples. The Day-Night Task is a classic measure
of inhibition that is similar to the traditional Stroop task (Diamond
&amp; Taylor, 1996) that can be used with young children who cannot
yet read (3[1/2] to 7 years). Using the same procedure as Gerstadt,
Hong, and Diamond (1994), children were instructed to say “day”
when shown a picture of a moon and stars, and “night” to a picture
of the sun. Participants were presented with eight cards with a
diagram of a moon/stars and eight cards with a diagram of a sun
according to standard protocol for this task. The total number of
items correct from a series of 16 trials was used as a measure of
inhibition.</t>
  </si>
  <si>
    <t>The Contingency Naming Test subtest 3 errors</t>
  </si>
  <si>
    <t>Self-correction on The Contingency Naming Test</t>
  </si>
  <si>
    <t>Measures of planning. For this domain, two primary tasks
were employed: the Tower task from the NEPSY (Korkman, Kirk,
&amp; Kemp, 1998) and the Planning task from the WJ-III.
The Tower is a disk transfer task that provides a measure of
planning and problem solving efficiency that has been used in
studies of children with autism (Joseph, McGrath, &amp; Tager-Flusberg,
2005). The Tower task requires the participant to rearrange a
set of disks from its original configuration on three pegs to reach
a goal state, shown on a picture board, in a prescribed number of
moves without violating the rules (e.g., moving only one ball at a
time from one peg to another). As the task progresses, the trials
become increasingly difficult and more complex. Only trials
solved in the requested number of moves and within the allotted
time period are scored as correct and awarded 1 point for a
possible score of 0 to 20. This total raw score was used as a
measure of planning and problem solving efficiency. The Tower
was designed for children ages 5 through 12 years. Although we
administered it to some participants who were below the chronological
age intended for this task (i.e., age 5 years), no floor effects
were observed in the typically developing group, with all but one
of the MA-matched typically developing peers demonstrating the
ability to understand and complete this subtest with success. Additionally,
it is important to note that a majority of these young
participants were only a few months younger than 5 years. Any
child who received a raw score of 0 was not included in the
baseline analyses.</t>
  </si>
  <si>
    <t>Nepsy Tower</t>
  </si>
  <si>
    <t>Real Animal Size Test control condition</t>
  </si>
  <si>
    <t>Real Animal Size Test incongruent condition</t>
  </si>
  <si>
    <t>Pictorial Animal Size Test control condition</t>
  </si>
  <si>
    <t>Pictorial Animal Size Test incongruent condition</t>
  </si>
  <si>
    <t>Category Fluency Test</t>
  </si>
  <si>
    <t>Category Fluency Test alternative version</t>
  </si>
  <si>
    <t>Tower of London</t>
  </si>
  <si>
    <t>Tower of Hanoi</t>
  </si>
  <si>
    <t>BADS-C Playing cards</t>
  </si>
  <si>
    <t>. IED set-shift paradigm
The IED is a two-choice computerized attentional set-shifting
paradigm, included in the CANTAB (Cambridge Cognition, 2002)
3
designed to assess the ability to learn stimulus–response mappings
and to switch to different stimulus–response mappings when a predetermined response criterion has been reached. On each trial, four
rectangular boxes appear on the computer screen that are aligned to
the top/bottom and to the left/right of the center (see Fig. 1). Two of
these boxes contain two abstract patterns, which are either purplefilled shapes and/or white lines (each representing a different stimulus dimension). Participants have to choose one of the two options
presented. Feedback is then provided on the correctness of their response by displaying a short ‘green-colored’ flash coupled with a
high-pitched tone when correct, and a ‘red-colored’ flash coupled
with a low-pitched tone when incorrect. After six consecutive correct responses, the response criterion is reached and the participant
proceeds to the next stage (without notification), with a maximum
of nine stages. The test ends after successful completion of the ninth
stage, or when a participant fails to reach criterion after the 50th
trial of any given stage. Duration of the IED is approximately 7-to10 min, depending on the performance of the participant. On every
trial, stimuli are cleared from the screen after 1500 ms, or upon a
touch–response provided by the participant. The inter-trial interval
was set at 1000 ms.
Fig. 1 displays a schematic drawing of the nine stages of the IED
together with an example of the response criterion associated with
each stage (marked by yellow squares). During the first stage, participants are presented with two patterns of a single dimension
(i.e., purple-filled shapes) and have to choose which one of these
two patterns is correct: simple discrimination (SD). During the second stage, stimuli remain the same, but now a reversal of the correctness of the stimuli is applied. That is, the previous incorrect
stimulus now is the correct response criterion: simple discrimination reversal (SD-R). At the third stage, stimuli from the other
dimension (white lines) are introduced and positioned next to
the relevant stimulus dimension (shape), but the correct response
criterion (i.e., shape) remains unchanged: compound discrimination (CD). During the fourth and fifth stages, the irrelevant dimension (i.e., white lines) is superimposed on the relevant dimension
(i.e., purple-filled shapes), with the white lines presented in the
foreground at all times. First, participants have to ignore the superimposed dimension and remain responding to same stimulus as
during the previous stage: compound discrimination imposed
(CD-I). Next, participants have to apply a reversal of stimulus–response mappings within the same stimulus dimension. That is,
the purple-filled shapes remain the correct dimension, only the
other stimulus type now is correct: compound discrimination
reversal (CD-R). At stage six, new stimuli are introduced for both
dimensions, while the dimension of these stimuli remains similar
(i.e., purple-filled shapes and white lines). Participants have to
switch responding to these new stimuli, but again to the stimuli
of the same dimension (purple-filled shapes) as during the previous stages: intra-dimensional set-shift (ID). At stage seven, a simple reversal within the same dimension (e.g., purple-filled shapes)
has to be applied: intra-dimensional shift reversal (ID-R). At stage
eight, new stimuli of the same dimension are again introduced: extra-dimensional set-shift (ED). Participants now have to switch
responding from the previous correct stimulus dimension (purple-filled shapes) to the new correct stimulus dimension (white
lines). At the ninth and final stage, participants have to apply a
simple reversal of stimulus–response mappings within the same
stimulus dimension of the previous stage (e.g., white lines): extra-dimensional reversal (ED-R).
The variables of interest in this study were the number of stages
completed successfully, the number of trials needed to reach criterion for each stage, and the errors committed at each stage. For the
scoring of errors, we defined the following error types (Barceló &amp;
Knight, 1999; Barceló &amp; Knight, 2002; Somsen, 2007; Somsen
et al., 2000): (1) ‘warning errors’. These error types were scored
separately, as they notify the participant of a change of the correct
criterion and cannot be anticipated. Warning errors were excluded
from the analysis; (2) ‘maintenance errors’. This error type should
reflect a failure to maintain responding according to the previous
learned criterion; (3) ‘discriminative errors’, a random error type;
and (4) ‘repetition errors’, defined as errors committed on trials
Fig. 1. Schematic illustration of the nine stages of the IED attentional set-shifting paradigm.
3 The CANTAB is a widely used computerized tool for the assessment of frontal and
medial temporal lobe dysfunctions. Normative data for these subtests have been
extended by De Luca et al. (2003) and Luciana and Nelson (2002). Indices of reliability
have been reported by Lowe and Rabbitt (1998). For a detailed description of the
CANTAB subtests included in this study, the reader is referred to Luciana and Nelson
(1998).
directly after a warning, discriminative or maintenance error with
a stimulus configuration identical to the one presented in the previous trial (i.e., type or the combination of stimuli). A detailed
description of the classification and scoring of error types is presented in Table 2.</t>
  </si>
  <si>
    <t xml:space="preserve">Modified forced choice RT task </t>
  </si>
  <si>
    <t>Verbal Inhibition Motor Inhibition task verbal</t>
  </si>
  <si>
    <t>Verbal Inhibition Motor Inhibition task motor</t>
  </si>
  <si>
    <t>Nepsy-II Word generation</t>
  </si>
  <si>
    <t>NEPSY Verbal Fluency</t>
  </si>
  <si>
    <t>NEPSY Design Fluency</t>
  </si>
  <si>
    <t>sdMA_id</t>
  </si>
  <si>
    <t>Carretti 2010</t>
  </si>
  <si>
    <t>Carretti et al. 2010</t>
  </si>
  <si>
    <t>cohensd_ma</t>
  </si>
  <si>
    <t>quality_cohensd_ma</t>
  </si>
  <si>
    <t>new_test</t>
  </si>
  <si>
    <t>CANTAB Stockings of Cambridge</t>
  </si>
  <si>
    <t>Scoring grid for self-regulation attention</t>
  </si>
  <si>
    <t>Scoring grid for self-regulation joint attention</t>
  </si>
  <si>
    <t>BVN auditory selective attention</t>
  </si>
  <si>
    <t>WJ Planning</t>
  </si>
  <si>
    <t>Stroop</t>
  </si>
  <si>
    <t xml:space="preserve">Animal Stroop </t>
  </si>
  <si>
    <t>Animal Stroop adapted version</t>
  </si>
  <si>
    <t>testdescription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</si>
</sst>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1"/>
      <color rgb="FF000000"/>
      <name val="Lucida Grande"/>
      <family val="2"/>
    </font>
    <font>
      <sz val="11"/>
      <color theme="1"/>
      <name val="Calibri"/>
      <family val="2"/>
    </font>
    <font>
      <b/>
      <sz val="11"/>
      <color theme="1"/>
      <name val="Calibri"/>
      <family val="2"/>
    </font>
    <font>
      <sz val="11"/>
      <color rgb="FF000000"/>
      <name val="Calibri"/>
      <family val="2"/>
    </font>
    <font>
      <sz val="11"/>
      <color rgb="FF444444"/>
      <name val="Calibri"/>
      <family val="2"/>
      <charset val="1"/>
    </font>
    <font>
      <sz val="12"/>
      <color theme="1"/>
      <name val="Calibri"/>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applyAlignment="1">
      <alignment horizontal="center"/>
    </xf>
    <xf numFmtId="0" fontId="2" fillId="0" borderId="0" xfId="0" applyFont="1"/>
    <xf numFmtId="0" fontId="4" fillId="0" borderId="0" xfId="0" applyFont="1" applyAlignment="1">
      <alignment horizontal="center"/>
    </xf>
    <xf numFmtId="0" fontId="3" fillId="0" borderId="0" xfId="0" applyFont="1"/>
    <xf numFmtId="2" fontId="0" fillId="0" borderId="0" xfId="0" applyNumberFormat="1"/>
    <xf numFmtId="0" fontId="0" fillId="0" borderId="0" xfId="0" applyNumberFormat="1"/>
    <xf numFmtId="0" fontId="0" fillId="0" borderId="0" xfId="0" applyAlignment="1">
      <alignment wrapText="1"/>
    </xf>
    <xf numFmtId="0" fontId="5" fillId="0" borderId="0" xfId="0" applyFont="1"/>
    <xf numFmtId="0" fontId="6" fillId="0" borderId="0" xfId="0" applyFont="1"/>
    <xf numFmtId="1" fontId="0" fillId="0" borderId="0" xfId="0" applyNumberFormat="1"/>
    <xf numFmtId="0" fontId="0" fillId="0" borderId="0" xfId="0" applyFill="1"/>
    <xf numFmtId="0" fontId="7" fillId="2" borderId="0" xfId="0" applyFont="1" applyFill="1" applyBorder="1" applyAlignment="1">
      <alignment wrapText="1" readingOrder="1"/>
    </xf>
    <xf numFmtId="0" fontId="7" fillId="2" borderId="0" xfId="0" applyFont="1" applyFill="1" applyBorder="1" applyAlignment="1">
      <alignment readingOrder="1"/>
    </xf>
    <xf numFmtId="0" fontId="7" fillId="0" borderId="0" xfId="0" applyFont="1" applyFill="1" applyBorder="1" applyAlignment="1">
      <alignment readingOrder="1"/>
    </xf>
    <xf numFmtId="0" fontId="0" fillId="0" borderId="0" xfId="0" applyFont="1"/>
    <xf numFmtId="49" fontId="1" fillId="0" borderId="0" xfId="0" applyNumberFormat="1" applyFont="1" applyAlignment="1">
      <alignment horizontal="center"/>
    </xf>
    <xf numFmtId="49" fontId="0" fillId="0" borderId="0" xfId="0" applyNumberFormat="1" applyAlignment="1"/>
    <xf numFmtId="49" fontId="0" fillId="0" borderId="0" xfId="0" applyNumberFormat="1" applyFill="1" applyAlignment="1"/>
    <xf numFmtId="49" fontId="0" fillId="0" borderId="0" xfId="0" applyNumberFormat="1" applyAlignment="1">
      <alignment wrapText="1"/>
    </xf>
    <xf numFmtId="0" fontId="0" fillId="0" borderId="0" xfId="0" applyBorder="1"/>
    <xf numFmtId="0" fontId="7" fillId="0" borderId="0" xfId="0" applyFont="1" applyBorder="1" applyAlignment="1">
      <alignment wrapText="1" readingOrder="1"/>
    </xf>
    <xf numFmtId="0" fontId="2" fillId="0" borderId="0" xfId="0" applyFont="1" applyBorder="1"/>
    <xf numFmtId="49" fontId="0" fillId="0" borderId="0" xfId="0" applyNumberFormat="1" applyFill="1" applyAlignment="1">
      <alignment wrapText="1"/>
    </xf>
    <xf numFmtId="0" fontId="5" fillId="0" borderId="0" xfId="0" applyFont="1" applyFill="1"/>
    <xf numFmtId="0" fontId="0" fillId="0" borderId="0" xfId="0" applyFill="1" applyBorder="1"/>
    <xf numFmtId="0" fontId="0" fillId="0" borderId="0" xfId="0" applyFont="1" applyFill="1" applyBorder="1"/>
    <xf numFmtId="1" fontId="0" fillId="0" borderId="0" xfId="0" applyNumberFormat="1" applyFill="1"/>
    <xf numFmtId="0" fontId="1" fillId="0"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53"/>
  <sheetViews>
    <sheetView tabSelected="1" topLeftCell="A86" workbookViewId="0">
      <selection activeCell="B101" sqref="B101"/>
    </sheetView>
  </sheetViews>
  <sheetFormatPr defaultColWidth="8.81640625" defaultRowHeight="17.149999999999999" customHeight="1"/>
  <cols>
    <col min="1" max="1" width="40.26953125" customWidth="1"/>
    <col min="2" max="3" width="27.453125" customWidth="1"/>
    <col min="4" max="4" width="29.54296875" style="4" customWidth="1"/>
    <col min="9" max="9" width="13.1796875" customWidth="1"/>
    <col min="11" max="14" width="12.453125" customWidth="1"/>
    <col min="19" max="19" width="28.6328125" customWidth="1"/>
    <col min="20" max="22" width="23.54296875" customWidth="1"/>
    <col min="24" max="24" width="10" customWidth="1"/>
    <col min="25" max="25" width="11.81640625" customWidth="1"/>
    <col min="26" max="26" width="13" customWidth="1"/>
    <col min="27" max="27" width="17.7265625" customWidth="1"/>
    <col min="28" max="28" width="16.81640625" customWidth="1"/>
    <col min="29" max="29" width="10" customWidth="1"/>
    <col min="30" max="30" width="12.54296875" customWidth="1"/>
    <col min="31" max="31" width="102.1796875" style="17" customWidth="1"/>
    <col min="32" max="32" width="17" customWidth="1"/>
  </cols>
  <sheetData>
    <row r="1" spans="1:34" s="1" customFormat="1" ht="17.149999999999999" customHeight="1">
      <c r="A1" s="1" t="s">
        <v>0</v>
      </c>
      <c r="B1" s="1" t="s">
        <v>244</v>
      </c>
      <c r="C1" s="1" t="s">
        <v>1</v>
      </c>
      <c r="D1" s="3" t="s">
        <v>2</v>
      </c>
      <c r="E1" s="1" t="s">
        <v>3</v>
      </c>
      <c r="F1" s="1" t="s">
        <v>4</v>
      </c>
      <c r="G1" s="1" t="s">
        <v>5</v>
      </c>
      <c r="H1" s="1" t="s">
        <v>6</v>
      </c>
      <c r="I1" s="1" t="s">
        <v>7</v>
      </c>
      <c r="J1" s="1" t="s">
        <v>8</v>
      </c>
      <c r="K1" s="1" t="s">
        <v>9</v>
      </c>
      <c r="L1" s="1" t="s">
        <v>298</v>
      </c>
      <c r="M1" s="1" t="s">
        <v>301</v>
      </c>
      <c r="N1" s="1" t="s">
        <v>302</v>
      </c>
      <c r="O1" s="1" t="s">
        <v>10</v>
      </c>
      <c r="P1" s="1" t="s">
        <v>11</v>
      </c>
      <c r="Q1" s="1" t="s">
        <v>12</v>
      </c>
      <c r="R1" s="1" t="s">
        <v>13</v>
      </c>
      <c r="S1" s="1" t="s">
        <v>217</v>
      </c>
      <c r="T1" s="1" t="s">
        <v>14</v>
      </c>
      <c r="U1" s="1" t="s">
        <v>276</v>
      </c>
      <c r="V1" s="1" t="s">
        <v>303</v>
      </c>
      <c r="W1" s="1" t="s">
        <v>15</v>
      </c>
      <c r="X1" s="1" t="s">
        <v>16</v>
      </c>
      <c r="Y1" s="1" t="s">
        <v>17</v>
      </c>
      <c r="Z1" s="1" t="s">
        <v>18</v>
      </c>
      <c r="AA1" s="1" t="s">
        <v>19</v>
      </c>
      <c r="AB1" s="1" t="s">
        <v>20</v>
      </c>
      <c r="AC1" s="1" t="s">
        <v>21</v>
      </c>
      <c r="AD1" s="1" t="s">
        <v>22</v>
      </c>
      <c r="AE1" s="16" t="s">
        <v>312</v>
      </c>
      <c r="AF1" s="1" t="s">
        <v>23</v>
      </c>
      <c r="AG1" s="1" t="s">
        <v>24</v>
      </c>
      <c r="AH1" s="1" t="s">
        <v>25</v>
      </c>
    </row>
    <row r="2" spans="1:34" ht="17.149999999999999" customHeight="1">
      <c r="A2" t="s">
        <v>26</v>
      </c>
      <c r="B2" t="s">
        <v>245</v>
      </c>
      <c r="C2" t="s">
        <v>215</v>
      </c>
      <c r="D2" s="4" t="s">
        <v>27</v>
      </c>
      <c r="E2">
        <v>1837</v>
      </c>
      <c r="F2" t="s">
        <v>28</v>
      </c>
      <c r="G2" t="s">
        <v>29</v>
      </c>
      <c r="H2" t="s">
        <v>30</v>
      </c>
      <c r="I2">
        <v>3.76</v>
      </c>
      <c r="J2">
        <v>4.79</v>
      </c>
      <c r="K2">
        <v>5.58</v>
      </c>
      <c r="L2">
        <v>24.61</v>
      </c>
      <c r="M2">
        <f t="shared" ref="M2:M23" si="0">(K2-AA2)/L2</f>
        <v>-4.0633888663144917E-3</v>
      </c>
      <c r="N2">
        <v>2</v>
      </c>
      <c r="O2">
        <v>2013</v>
      </c>
      <c r="P2">
        <v>38.26</v>
      </c>
      <c r="Q2">
        <v>19</v>
      </c>
      <c r="R2">
        <v>14.58</v>
      </c>
      <c r="S2" t="s">
        <v>310</v>
      </c>
      <c r="T2" t="s">
        <v>311</v>
      </c>
      <c r="U2">
        <v>0</v>
      </c>
      <c r="V2">
        <v>2</v>
      </c>
      <c r="W2" s="2">
        <v>0.37</v>
      </c>
      <c r="X2">
        <v>0</v>
      </c>
      <c r="Y2">
        <v>4.0199999999999996</v>
      </c>
      <c r="Z2">
        <v>4.26</v>
      </c>
      <c r="AA2">
        <v>5.68</v>
      </c>
      <c r="AB2" s="5">
        <v>108.65</v>
      </c>
      <c r="AC2">
        <v>19</v>
      </c>
      <c r="AD2">
        <v>5.2</v>
      </c>
      <c r="AE2" s="19" t="s">
        <v>31</v>
      </c>
      <c r="AF2" s="2">
        <v>0.42</v>
      </c>
      <c r="AG2">
        <v>1</v>
      </c>
      <c r="AH2">
        <v>-1</v>
      </c>
    </row>
    <row r="3" spans="1:34" ht="17.149999999999999" customHeight="1">
      <c r="A3" t="s">
        <v>26</v>
      </c>
      <c r="B3" t="s">
        <v>245</v>
      </c>
      <c r="C3" t="s">
        <v>215</v>
      </c>
      <c r="D3" s="4" t="s">
        <v>27</v>
      </c>
      <c r="E3">
        <v>1837</v>
      </c>
      <c r="F3" t="s">
        <v>28</v>
      </c>
      <c r="G3" t="s">
        <v>29</v>
      </c>
      <c r="H3" t="s">
        <v>30</v>
      </c>
      <c r="I3">
        <v>1.22</v>
      </c>
      <c r="J3">
        <v>1.73</v>
      </c>
      <c r="K3">
        <v>5.58</v>
      </c>
      <c r="L3">
        <v>24.61</v>
      </c>
      <c r="M3">
        <f t="shared" si="0"/>
        <v>-4.0633888663144917E-3</v>
      </c>
      <c r="N3">
        <v>2</v>
      </c>
      <c r="O3">
        <v>2013</v>
      </c>
      <c r="P3">
        <v>38.26</v>
      </c>
      <c r="Q3">
        <v>19</v>
      </c>
      <c r="R3">
        <v>14.58</v>
      </c>
      <c r="S3" t="s">
        <v>237</v>
      </c>
      <c r="T3" t="s">
        <v>32</v>
      </c>
      <c r="U3">
        <v>0</v>
      </c>
      <c r="V3">
        <v>1</v>
      </c>
      <c r="W3" s="2">
        <v>0.37</v>
      </c>
      <c r="X3">
        <v>0</v>
      </c>
      <c r="Y3">
        <v>0.25</v>
      </c>
      <c r="Z3">
        <v>0.23</v>
      </c>
      <c r="AA3">
        <v>5.68</v>
      </c>
      <c r="AB3" s="5">
        <v>108.65</v>
      </c>
      <c r="AC3">
        <v>19</v>
      </c>
      <c r="AD3">
        <v>5.2</v>
      </c>
      <c r="AE3" s="19" t="s">
        <v>33</v>
      </c>
      <c r="AF3" s="2">
        <v>0.42</v>
      </c>
      <c r="AG3">
        <v>2</v>
      </c>
      <c r="AH3">
        <v>-1</v>
      </c>
    </row>
    <row r="4" spans="1:34" ht="17.149999999999999" customHeight="1">
      <c r="A4" t="s">
        <v>26</v>
      </c>
      <c r="B4" t="s">
        <v>245</v>
      </c>
      <c r="C4" t="s">
        <v>215</v>
      </c>
      <c r="D4" s="4" t="s">
        <v>27</v>
      </c>
      <c r="E4">
        <v>1837</v>
      </c>
      <c r="F4" t="s">
        <v>28</v>
      </c>
      <c r="G4" t="s">
        <v>29</v>
      </c>
      <c r="H4" t="s">
        <v>30</v>
      </c>
      <c r="I4">
        <v>0.8</v>
      </c>
      <c r="J4">
        <v>0.79</v>
      </c>
      <c r="K4">
        <v>5.58</v>
      </c>
      <c r="L4">
        <v>24.61</v>
      </c>
      <c r="M4">
        <f t="shared" si="0"/>
        <v>-4.0633888663144917E-3</v>
      </c>
      <c r="N4">
        <v>2</v>
      </c>
      <c r="O4">
        <v>2013</v>
      </c>
      <c r="P4">
        <v>38.26</v>
      </c>
      <c r="Q4">
        <v>19</v>
      </c>
      <c r="R4">
        <v>14.58</v>
      </c>
      <c r="S4" t="s">
        <v>34</v>
      </c>
      <c r="T4" t="s">
        <v>34</v>
      </c>
      <c r="U4">
        <v>0</v>
      </c>
      <c r="V4">
        <v>1</v>
      </c>
      <c r="W4" s="2">
        <v>0.37</v>
      </c>
      <c r="X4">
        <v>0</v>
      </c>
      <c r="Y4">
        <v>1.47</v>
      </c>
      <c r="Z4">
        <v>0.96</v>
      </c>
      <c r="AA4">
        <v>5.68</v>
      </c>
      <c r="AB4" s="5">
        <v>108.65</v>
      </c>
      <c r="AC4">
        <v>19</v>
      </c>
      <c r="AD4">
        <v>5.2</v>
      </c>
      <c r="AE4" s="19" t="s">
        <v>35</v>
      </c>
      <c r="AF4" s="2">
        <v>0.42</v>
      </c>
      <c r="AG4">
        <v>3</v>
      </c>
      <c r="AH4">
        <v>-1</v>
      </c>
    </row>
    <row r="5" spans="1:34" ht="17.149999999999999" customHeight="1">
      <c r="A5" t="s">
        <v>36</v>
      </c>
      <c r="B5" t="s">
        <v>299</v>
      </c>
      <c r="C5" t="s">
        <v>300</v>
      </c>
      <c r="D5" s="4" t="s">
        <v>37</v>
      </c>
      <c r="E5">
        <v>964</v>
      </c>
      <c r="F5" t="s">
        <v>38</v>
      </c>
      <c r="G5" t="s">
        <v>39</v>
      </c>
      <c r="H5" t="s">
        <v>30</v>
      </c>
      <c r="I5">
        <v>5.04</v>
      </c>
      <c r="J5">
        <v>3.76</v>
      </c>
      <c r="K5">
        <v>6.17</v>
      </c>
      <c r="L5">
        <v>1.5</v>
      </c>
      <c r="M5">
        <f t="shared" si="0"/>
        <v>-0.22000000000000006</v>
      </c>
      <c r="N5">
        <v>1</v>
      </c>
      <c r="O5">
        <v>2010</v>
      </c>
      <c r="Q5">
        <v>28</v>
      </c>
      <c r="R5">
        <v>38.299999999999997</v>
      </c>
      <c r="S5" t="s">
        <v>40</v>
      </c>
      <c r="T5" t="s">
        <v>40</v>
      </c>
      <c r="U5">
        <v>0</v>
      </c>
      <c r="V5">
        <v>1</v>
      </c>
      <c r="W5" s="2">
        <v>0.54</v>
      </c>
      <c r="X5">
        <v>1</v>
      </c>
      <c r="Y5">
        <v>7.29</v>
      </c>
      <c r="Z5">
        <v>3.98</v>
      </c>
      <c r="AA5">
        <v>6.5</v>
      </c>
      <c r="AB5" s="5"/>
      <c r="AC5">
        <v>28</v>
      </c>
      <c r="AD5">
        <v>6.4</v>
      </c>
      <c r="AE5" s="19" t="s">
        <v>41</v>
      </c>
      <c r="AF5" s="2">
        <v>0.54</v>
      </c>
      <c r="AG5">
        <v>4</v>
      </c>
      <c r="AH5">
        <v>1</v>
      </c>
    </row>
    <row r="6" spans="1:34" ht="17.149999999999999" customHeight="1">
      <c r="A6" t="s">
        <v>42</v>
      </c>
      <c r="B6" t="s">
        <v>246</v>
      </c>
      <c r="C6" t="s">
        <v>43</v>
      </c>
      <c r="D6" s="4" t="s">
        <v>27</v>
      </c>
      <c r="E6">
        <v>2944</v>
      </c>
      <c r="F6" t="s">
        <v>38</v>
      </c>
      <c r="G6" t="s">
        <v>29</v>
      </c>
      <c r="H6" t="s">
        <v>30</v>
      </c>
      <c r="I6">
        <v>17.7</v>
      </c>
      <c r="J6">
        <v>22.6</v>
      </c>
      <c r="K6">
        <v>7.42</v>
      </c>
      <c r="L6">
        <f>19/12</f>
        <v>1.5833333333333333</v>
      </c>
      <c r="M6">
        <f t="shared" si="0"/>
        <v>-0.36631578947368426</v>
      </c>
      <c r="N6">
        <v>1</v>
      </c>
      <c r="O6">
        <v>2012</v>
      </c>
      <c r="P6">
        <v>56.33</v>
      </c>
      <c r="Q6">
        <v>22</v>
      </c>
      <c r="R6">
        <v>13.17</v>
      </c>
      <c r="S6" t="s">
        <v>44</v>
      </c>
      <c r="T6" t="s">
        <v>293</v>
      </c>
      <c r="U6">
        <v>0</v>
      </c>
      <c r="V6">
        <v>2</v>
      </c>
      <c r="W6" s="2">
        <v>0.55000000000000004</v>
      </c>
      <c r="X6">
        <v>1</v>
      </c>
      <c r="Y6">
        <v>7</v>
      </c>
      <c r="Z6">
        <v>4.8</v>
      </c>
      <c r="AA6">
        <v>8</v>
      </c>
      <c r="AB6" s="6">
        <v>109</v>
      </c>
      <c r="AC6">
        <v>22</v>
      </c>
      <c r="AD6">
        <v>7.33</v>
      </c>
      <c r="AE6" s="19" t="s">
        <v>45</v>
      </c>
      <c r="AF6" s="2">
        <v>0.68</v>
      </c>
      <c r="AG6">
        <v>5</v>
      </c>
      <c r="AH6">
        <v>-1</v>
      </c>
    </row>
    <row r="7" spans="1:34" ht="17.149999999999999" customHeight="1">
      <c r="A7" t="s">
        <v>42</v>
      </c>
      <c r="B7" t="s">
        <v>246</v>
      </c>
      <c r="C7" t="s">
        <v>43</v>
      </c>
      <c r="D7" s="4" t="s">
        <v>27</v>
      </c>
      <c r="E7">
        <v>2944</v>
      </c>
      <c r="F7" t="s">
        <v>38</v>
      </c>
      <c r="G7" t="s">
        <v>29</v>
      </c>
      <c r="H7" t="s">
        <v>46</v>
      </c>
      <c r="I7">
        <v>37.299999999999997</v>
      </c>
      <c r="J7">
        <v>26.7</v>
      </c>
      <c r="K7">
        <v>7.42</v>
      </c>
      <c r="L7">
        <f t="shared" ref="L7:L14" si="1">19/12</f>
        <v>1.5833333333333333</v>
      </c>
      <c r="M7">
        <f t="shared" si="0"/>
        <v>-0.36631578947368426</v>
      </c>
      <c r="N7">
        <v>1</v>
      </c>
      <c r="O7">
        <v>2012</v>
      </c>
      <c r="P7">
        <v>56.33</v>
      </c>
      <c r="Q7">
        <v>22</v>
      </c>
      <c r="R7">
        <v>13.17</v>
      </c>
      <c r="S7" t="s">
        <v>47</v>
      </c>
      <c r="T7" t="s">
        <v>294</v>
      </c>
      <c r="U7">
        <v>0</v>
      </c>
      <c r="V7">
        <v>2</v>
      </c>
      <c r="W7" s="2">
        <v>0.55000000000000004</v>
      </c>
      <c r="X7">
        <v>1</v>
      </c>
      <c r="Y7">
        <v>17.600000000000001</v>
      </c>
      <c r="Z7">
        <v>4.7</v>
      </c>
      <c r="AA7">
        <v>8</v>
      </c>
      <c r="AB7" s="6">
        <v>109</v>
      </c>
      <c r="AC7">
        <v>22</v>
      </c>
      <c r="AD7">
        <v>7.33</v>
      </c>
      <c r="AE7" s="19" t="s">
        <v>45</v>
      </c>
      <c r="AF7" s="2">
        <v>0.68</v>
      </c>
      <c r="AG7">
        <v>6</v>
      </c>
      <c r="AH7">
        <v>-1</v>
      </c>
    </row>
    <row r="8" spans="1:34" ht="17.149999999999999" customHeight="1">
      <c r="A8" t="s">
        <v>42</v>
      </c>
      <c r="B8" t="s">
        <v>246</v>
      </c>
      <c r="C8" t="s">
        <v>43</v>
      </c>
      <c r="D8" s="4" t="s">
        <v>27</v>
      </c>
      <c r="E8">
        <v>2944</v>
      </c>
      <c r="F8" t="s">
        <v>38</v>
      </c>
      <c r="G8" t="s">
        <v>48</v>
      </c>
      <c r="H8" t="s">
        <v>30</v>
      </c>
      <c r="I8">
        <v>0.95</v>
      </c>
      <c r="J8">
        <v>0.83</v>
      </c>
      <c r="K8">
        <v>7.42</v>
      </c>
      <c r="L8">
        <f t="shared" si="1"/>
        <v>1.5833333333333333</v>
      </c>
      <c r="M8">
        <f t="shared" si="0"/>
        <v>-0.36631578947368426</v>
      </c>
      <c r="N8">
        <v>1</v>
      </c>
      <c r="O8">
        <v>2012</v>
      </c>
      <c r="P8">
        <v>56.33</v>
      </c>
      <c r="Q8">
        <v>22</v>
      </c>
      <c r="R8">
        <v>13.17</v>
      </c>
      <c r="S8" t="s">
        <v>218</v>
      </c>
      <c r="T8" t="s">
        <v>218</v>
      </c>
      <c r="U8">
        <v>0</v>
      </c>
      <c r="V8">
        <v>2</v>
      </c>
      <c r="W8" s="2">
        <v>0.55000000000000004</v>
      </c>
      <c r="X8">
        <v>1</v>
      </c>
      <c r="Y8">
        <v>2.1</v>
      </c>
      <c r="Z8">
        <v>1.1000000000000001</v>
      </c>
      <c r="AA8">
        <v>8</v>
      </c>
      <c r="AB8" s="6">
        <v>109</v>
      </c>
      <c r="AC8">
        <v>22</v>
      </c>
      <c r="AD8">
        <v>7.33</v>
      </c>
      <c r="AE8" s="19" t="s">
        <v>49</v>
      </c>
      <c r="AF8" s="2">
        <v>0.68</v>
      </c>
      <c r="AG8">
        <v>7</v>
      </c>
      <c r="AH8">
        <v>1</v>
      </c>
    </row>
    <row r="9" spans="1:34" ht="17.149999999999999" customHeight="1">
      <c r="A9" t="s">
        <v>42</v>
      </c>
      <c r="B9" t="s">
        <v>246</v>
      </c>
      <c r="C9" t="s">
        <v>43</v>
      </c>
      <c r="D9" s="4" t="s">
        <v>27</v>
      </c>
      <c r="E9">
        <v>2944</v>
      </c>
      <c r="F9" t="s">
        <v>38</v>
      </c>
      <c r="G9" t="s">
        <v>48</v>
      </c>
      <c r="H9" t="s">
        <v>46</v>
      </c>
      <c r="I9">
        <v>1.75</v>
      </c>
      <c r="J9">
        <v>1.8</v>
      </c>
      <c r="K9">
        <v>7.42</v>
      </c>
      <c r="L9">
        <f t="shared" si="1"/>
        <v>1.5833333333333333</v>
      </c>
      <c r="M9">
        <f t="shared" si="0"/>
        <v>-0.36631578947368426</v>
      </c>
      <c r="N9">
        <v>1</v>
      </c>
      <c r="O9">
        <v>2012</v>
      </c>
      <c r="P9">
        <v>56.33</v>
      </c>
      <c r="Q9">
        <v>22</v>
      </c>
      <c r="R9">
        <v>13.17</v>
      </c>
      <c r="S9" t="s">
        <v>218</v>
      </c>
      <c r="T9" t="s">
        <v>218</v>
      </c>
      <c r="U9">
        <v>0</v>
      </c>
      <c r="V9">
        <v>2</v>
      </c>
      <c r="W9" s="2">
        <v>0.55000000000000004</v>
      </c>
      <c r="X9">
        <v>1</v>
      </c>
      <c r="Y9">
        <v>3.32</v>
      </c>
      <c r="Z9">
        <v>1.9</v>
      </c>
      <c r="AA9">
        <v>8</v>
      </c>
      <c r="AB9" s="6">
        <v>109</v>
      </c>
      <c r="AC9">
        <v>22</v>
      </c>
      <c r="AD9">
        <v>7.33</v>
      </c>
      <c r="AE9" s="19" t="s">
        <v>49</v>
      </c>
      <c r="AF9" s="2">
        <v>0.68</v>
      </c>
      <c r="AG9">
        <v>8</v>
      </c>
      <c r="AH9">
        <v>1</v>
      </c>
    </row>
    <row r="10" spans="1:34" ht="17.149999999999999" customHeight="1">
      <c r="A10" t="s">
        <v>42</v>
      </c>
      <c r="B10" t="s">
        <v>246</v>
      </c>
      <c r="C10" t="s">
        <v>43</v>
      </c>
      <c r="D10" s="4" t="s">
        <v>27</v>
      </c>
      <c r="E10">
        <v>2944</v>
      </c>
      <c r="F10" t="s">
        <v>38</v>
      </c>
      <c r="G10" t="s">
        <v>50</v>
      </c>
      <c r="H10" t="s">
        <v>30</v>
      </c>
      <c r="I10">
        <v>7.15</v>
      </c>
      <c r="J10">
        <v>2.87</v>
      </c>
      <c r="K10">
        <v>7.42</v>
      </c>
      <c r="L10">
        <f t="shared" si="1"/>
        <v>1.5833333333333333</v>
      </c>
      <c r="M10">
        <f t="shared" si="0"/>
        <v>-0.36631578947368426</v>
      </c>
      <c r="N10">
        <v>1</v>
      </c>
      <c r="O10">
        <v>2012</v>
      </c>
      <c r="P10">
        <v>56.33</v>
      </c>
      <c r="Q10">
        <v>22</v>
      </c>
      <c r="R10">
        <v>13.17</v>
      </c>
      <c r="S10" s="20" t="s">
        <v>273</v>
      </c>
      <c r="T10" t="s">
        <v>51</v>
      </c>
      <c r="U10">
        <v>0</v>
      </c>
      <c r="V10">
        <v>2</v>
      </c>
      <c r="W10" s="2">
        <v>0.55000000000000004</v>
      </c>
      <c r="X10">
        <v>1</v>
      </c>
      <c r="Y10">
        <v>8.0500000000000007</v>
      </c>
      <c r="Z10">
        <v>1.86</v>
      </c>
      <c r="AA10">
        <v>8</v>
      </c>
      <c r="AB10" s="6">
        <v>109</v>
      </c>
      <c r="AC10">
        <v>22</v>
      </c>
      <c r="AD10">
        <v>7.33</v>
      </c>
      <c r="AE10" s="19" t="s">
        <v>49</v>
      </c>
      <c r="AF10" s="2">
        <v>0.68</v>
      </c>
      <c r="AG10">
        <v>9</v>
      </c>
      <c r="AH10">
        <v>1</v>
      </c>
    </row>
    <row r="11" spans="1:34" ht="17.149999999999999" customHeight="1">
      <c r="A11" t="s">
        <v>42</v>
      </c>
      <c r="B11" t="s">
        <v>246</v>
      </c>
      <c r="C11" t="s">
        <v>43</v>
      </c>
      <c r="D11" s="4" t="s">
        <v>27</v>
      </c>
      <c r="E11">
        <v>2944</v>
      </c>
      <c r="F11" t="s">
        <v>38</v>
      </c>
      <c r="G11" t="s">
        <v>50</v>
      </c>
      <c r="H11" t="s">
        <v>46</v>
      </c>
      <c r="I11">
        <v>38</v>
      </c>
      <c r="J11">
        <v>16.2</v>
      </c>
      <c r="K11">
        <v>7.42</v>
      </c>
      <c r="L11">
        <f t="shared" si="1"/>
        <v>1.5833333333333333</v>
      </c>
      <c r="M11">
        <f t="shared" si="0"/>
        <v>-0.36631578947368426</v>
      </c>
      <c r="N11">
        <v>1</v>
      </c>
      <c r="O11">
        <v>2012</v>
      </c>
      <c r="P11">
        <v>56.33</v>
      </c>
      <c r="Q11">
        <v>22</v>
      </c>
      <c r="R11">
        <v>13.17</v>
      </c>
      <c r="S11" t="s">
        <v>52</v>
      </c>
      <c r="T11" t="s">
        <v>52</v>
      </c>
      <c r="U11">
        <v>0</v>
      </c>
      <c r="V11">
        <v>2</v>
      </c>
      <c r="W11" s="2">
        <v>0.55000000000000004</v>
      </c>
      <c r="X11">
        <v>1</v>
      </c>
      <c r="Y11">
        <v>34.299999999999997</v>
      </c>
      <c r="Z11">
        <v>8.1999999999999993</v>
      </c>
      <c r="AA11">
        <v>8</v>
      </c>
      <c r="AB11" s="6">
        <v>109</v>
      </c>
      <c r="AC11">
        <v>22</v>
      </c>
      <c r="AD11">
        <v>7.33</v>
      </c>
      <c r="AE11" s="19" t="s">
        <v>49</v>
      </c>
      <c r="AF11" s="2">
        <v>0.68</v>
      </c>
      <c r="AG11">
        <v>10</v>
      </c>
      <c r="AH11">
        <v>-1</v>
      </c>
    </row>
    <row r="12" spans="1:34" ht="17.149999999999999" customHeight="1">
      <c r="A12" t="s">
        <v>42</v>
      </c>
      <c r="B12" t="s">
        <v>246</v>
      </c>
      <c r="C12" t="s">
        <v>43</v>
      </c>
      <c r="D12" s="4" t="s">
        <v>27</v>
      </c>
      <c r="E12">
        <v>2944</v>
      </c>
      <c r="F12" t="s">
        <v>38</v>
      </c>
      <c r="G12" s="11" t="s">
        <v>53</v>
      </c>
      <c r="H12" t="s">
        <v>30</v>
      </c>
      <c r="I12" s="21">
        <v>13.6</v>
      </c>
      <c r="J12" s="12">
        <v>8.6</v>
      </c>
      <c r="K12" s="20">
        <v>7.42</v>
      </c>
      <c r="L12">
        <f t="shared" si="1"/>
        <v>1.5833333333333333</v>
      </c>
      <c r="M12">
        <f t="shared" si="0"/>
        <v>-0.36631578947368426</v>
      </c>
      <c r="N12">
        <v>1</v>
      </c>
      <c r="O12" s="20">
        <v>2012</v>
      </c>
      <c r="P12" s="20">
        <v>56.33</v>
      </c>
      <c r="Q12" s="20">
        <v>22</v>
      </c>
      <c r="R12" s="20">
        <v>13.17</v>
      </c>
      <c r="S12" s="20" t="s">
        <v>219</v>
      </c>
      <c r="T12" s="20" t="s">
        <v>219</v>
      </c>
      <c r="U12" s="25">
        <v>0</v>
      </c>
      <c r="V12" s="25">
        <v>2</v>
      </c>
      <c r="W12" s="22">
        <v>0.55000000000000004</v>
      </c>
      <c r="X12" s="20">
        <v>1</v>
      </c>
      <c r="Y12" s="12">
        <v>24.45</v>
      </c>
      <c r="Z12" s="12">
        <v>5.0999999999999996</v>
      </c>
      <c r="AA12">
        <v>8</v>
      </c>
      <c r="AB12" s="6">
        <v>109</v>
      </c>
      <c r="AC12">
        <v>22</v>
      </c>
      <c r="AD12">
        <v>7.33</v>
      </c>
      <c r="AE12" s="19" t="s">
        <v>49</v>
      </c>
      <c r="AF12" s="2">
        <v>0.68</v>
      </c>
      <c r="AG12">
        <v>11</v>
      </c>
      <c r="AH12">
        <v>1</v>
      </c>
    </row>
    <row r="13" spans="1:34" ht="17.149999999999999" customHeight="1">
      <c r="A13" t="s">
        <v>42</v>
      </c>
      <c r="B13" t="s">
        <v>246</v>
      </c>
      <c r="C13" t="s">
        <v>43</v>
      </c>
      <c r="D13" s="4" t="s">
        <v>27</v>
      </c>
      <c r="E13">
        <v>2944</v>
      </c>
      <c r="F13" t="s">
        <v>38</v>
      </c>
      <c r="G13" s="11" t="s">
        <v>53</v>
      </c>
      <c r="H13" t="s">
        <v>30</v>
      </c>
      <c r="I13" s="21">
        <v>24.1</v>
      </c>
      <c r="J13" s="12">
        <v>9.4</v>
      </c>
      <c r="K13" s="20">
        <v>7.42</v>
      </c>
      <c r="L13">
        <f t="shared" si="1"/>
        <v>1.5833333333333333</v>
      </c>
      <c r="M13">
        <f t="shared" si="0"/>
        <v>-0.36631578947368426</v>
      </c>
      <c r="N13">
        <v>1</v>
      </c>
      <c r="O13" s="20">
        <v>2012</v>
      </c>
      <c r="P13" s="20">
        <v>56.33</v>
      </c>
      <c r="Q13" s="20">
        <v>22</v>
      </c>
      <c r="R13" s="20">
        <v>13.17</v>
      </c>
      <c r="S13" s="20" t="s">
        <v>220</v>
      </c>
      <c r="T13" s="20" t="s">
        <v>220</v>
      </c>
      <c r="U13" s="25">
        <v>0</v>
      </c>
      <c r="V13" s="25">
        <v>2</v>
      </c>
      <c r="W13" s="22">
        <v>0.55000000000000004</v>
      </c>
      <c r="X13" s="20">
        <v>1</v>
      </c>
      <c r="Y13" s="12">
        <v>26.7</v>
      </c>
      <c r="Z13" s="12">
        <v>4.5999999999999996</v>
      </c>
      <c r="AA13">
        <v>8</v>
      </c>
      <c r="AB13" s="6">
        <v>109</v>
      </c>
      <c r="AC13">
        <v>22</v>
      </c>
      <c r="AD13">
        <v>7.33</v>
      </c>
      <c r="AE13" s="19" t="s">
        <v>49</v>
      </c>
      <c r="AF13" s="2">
        <v>0.68</v>
      </c>
      <c r="AG13">
        <v>12</v>
      </c>
      <c r="AH13">
        <v>1</v>
      </c>
    </row>
    <row r="14" spans="1:34" ht="17.149999999999999" customHeight="1">
      <c r="A14" t="s">
        <v>42</v>
      </c>
      <c r="B14" t="s">
        <v>246</v>
      </c>
      <c r="C14" t="s">
        <v>43</v>
      </c>
      <c r="D14" s="4" t="s">
        <v>27</v>
      </c>
      <c r="E14">
        <v>2944</v>
      </c>
      <c r="F14" t="s">
        <v>38</v>
      </c>
      <c r="G14" s="11" t="s">
        <v>53</v>
      </c>
      <c r="H14" t="s">
        <v>46</v>
      </c>
      <c r="I14" s="21">
        <v>8.5500000000000007</v>
      </c>
      <c r="J14" s="12">
        <v>5.57</v>
      </c>
      <c r="K14" s="20">
        <v>7.42</v>
      </c>
      <c r="L14">
        <f t="shared" si="1"/>
        <v>1.5833333333333333</v>
      </c>
      <c r="M14">
        <f t="shared" si="0"/>
        <v>-0.36631578947368426</v>
      </c>
      <c r="N14">
        <v>1</v>
      </c>
      <c r="O14" s="20">
        <v>2012</v>
      </c>
      <c r="P14" s="20">
        <v>56.33</v>
      </c>
      <c r="Q14" s="20">
        <v>22</v>
      </c>
      <c r="R14" s="20">
        <v>13.17</v>
      </c>
      <c r="S14" s="20" t="s">
        <v>200</v>
      </c>
      <c r="T14" s="20" t="s">
        <v>200</v>
      </c>
      <c r="U14" s="25">
        <v>0</v>
      </c>
      <c r="V14" s="25">
        <v>2</v>
      </c>
      <c r="W14" s="22">
        <v>0.55000000000000004</v>
      </c>
      <c r="X14" s="20">
        <v>1</v>
      </c>
      <c r="Y14" s="12">
        <v>9.82</v>
      </c>
      <c r="Z14" s="12">
        <v>3.26</v>
      </c>
      <c r="AA14">
        <v>8</v>
      </c>
      <c r="AB14" s="6">
        <v>109</v>
      </c>
      <c r="AC14">
        <v>22</v>
      </c>
      <c r="AD14">
        <v>7.33</v>
      </c>
      <c r="AE14" s="19" t="s">
        <v>49</v>
      </c>
      <c r="AF14" s="2">
        <v>0.68</v>
      </c>
      <c r="AG14">
        <v>13</v>
      </c>
      <c r="AH14">
        <v>1</v>
      </c>
    </row>
    <row r="15" spans="1:34" ht="17.149999999999999" customHeight="1">
      <c r="A15" t="s">
        <v>54</v>
      </c>
      <c r="B15" t="s">
        <v>247</v>
      </c>
      <c r="C15" t="s">
        <v>55</v>
      </c>
      <c r="D15" s="4" t="s">
        <v>56</v>
      </c>
      <c r="E15">
        <v>1315</v>
      </c>
      <c r="F15" t="s">
        <v>57</v>
      </c>
      <c r="G15" t="s">
        <v>29</v>
      </c>
      <c r="H15" t="s">
        <v>46</v>
      </c>
      <c r="I15">
        <v>9.24</v>
      </c>
      <c r="J15">
        <v>5.09</v>
      </c>
      <c r="K15">
        <f>65.3/12</f>
        <v>5.4416666666666664</v>
      </c>
      <c r="L15">
        <f>7.1/12</f>
        <v>0.59166666666666667</v>
      </c>
      <c r="M15">
        <f t="shared" si="0"/>
        <v>0.23943661971830976</v>
      </c>
      <c r="N15">
        <v>1</v>
      </c>
      <c r="O15">
        <v>2008</v>
      </c>
      <c r="P15">
        <v>56.1</v>
      </c>
      <c r="Q15">
        <v>42</v>
      </c>
      <c r="R15">
        <v>10.1</v>
      </c>
      <c r="S15" t="s">
        <v>58</v>
      </c>
      <c r="T15" t="s">
        <v>58</v>
      </c>
      <c r="U15" s="25">
        <v>0</v>
      </c>
      <c r="V15" s="25">
        <v>2</v>
      </c>
      <c r="W15" s="2">
        <v>1</v>
      </c>
      <c r="X15">
        <v>0</v>
      </c>
      <c r="Y15">
        <v>13.07</v>
      </c>
      <c r="Z15">
        <v>2.96</v>
      </c>
      <c r="AA15">
        <v>5.3</v>
      </c>
      <c r="AB15" s="5"/>
      <c r="AC15">
        <v>48</v>
      </c>
      <c r="AE15" s="19" t="s">
        <v>277</v>
      </c>
      <c r="AF15" s="2">
        <v>1</v>
      </c>
      <c r="AG15">
        <v>14</v>
      </c>
      <c r="AH15">
        <v>1</v>
      </c>
    </row>
    <row r="16" spans="1:34" ht="17.149999999999999" customHeight="1">
      <c r="A16" t="s">
        <v>54</v>
      </c>
      <c r="B16" t="s">
        <v>247</v>
      </c>
      <c r="C16" t="s">
        <v>55</v>
      </c>
      <c r="D16" s="4" t="s">
        <v>56</v>
      </c>
      <c r="E16">
        <v>1315</v>
      </c>
      <c r="F16" t="s">
        <v>57</v>
      </c>
      <c r="G16" t="s">
        <v>29</v>
      </c>
      <c r="H16" t="s">
        <v>30</v>
      </c>
      <c r="I16">
        <v>4.6100000000000003</v>
      </c>
      <c r="J16">
        <v>3.32</v>
      </c>
      <c r="K16">
        <f>66.6/12</f>
        <v>5.55</v>
      </c>
      <c r="L16">
        <f>6.7/12</f>
        <v>0.55833333333333335</v>
      </c>
      <c r="M16">
        <f t="shared" si="0"/>
        <v>0.44776119402985076</v>
      </c>
      <c r="N16">
        <v>0</v>
      </c>
      <c r="O16">
        <v>2008</v>
      </c>
      <c r="P16">
        <v>56.4</v>
      </c>
      <c r="Q16">
        <v>31</v>
      </c>
      <c r="R16">
        <v>10.1</v>
      </c>
      <c r="S16" t="s">
        <v>269</v>
      </c>
      <c r="T16" t="s">
        <v>279</v>
      </c>
      <c r="U16" s="25">
        <v>0</v>
      </c>
      <c r="V16" s="25">
        <v>2</v>
      </c>
      <c r="W16" s="2">
        <v>1</v>
      </c>
      <c r="X16">
        <v>0</v>
      </c>
      <c r="Y16">
        <v>2.74</v>
      </c>
      <c r="Z16">
        <v>1.82</v>
      </c>
      <c r="AA16">
        <v>5.3</v>
      </c>
      <c r="AB16" s="5"/>
      <c r="AC16">
        <v>48</v>
      </c>
      <c r="AE16" s="19" t="s">
        <v>59</v>
      </c>
      <c r="AF16" s="2">
        <v>1</v>
      </c>
      <c r="AG16">
        <v>15</v>
      </c>
      <c r="AH16">
        <v>-1</v>
      </c>
    </row>
    <row r="17" spans="1:34" ht="17.149999999999999" customHeight="1">
      <c r="A17" t="s">
        <v>54</v>
      </c>
      <c r="B17" t="s">
        <v>247</v>
      </c>
      <c r="C17" t="s">
        <v>55</v>
      </c>
      <c r="D17" s="4" t="s">
        <v>56</v>
      </c>
      <c r="E17">
        <v>1315</v>
      </c>
      <c r="F17" t="s">
        <v>57</v>
      </c>
      <c r="G17" t="s">
        <v>50</v>
      </c>
      <c r="H17" t="s">
        <v>30</v>
      </c>
      <c r="I17">
        <v>12.5</v>
      </c>
      <c r="J17">
        <v>5.5</v>
      </c>
      <c r="K17">
        <f>67.1/12</f>
        <v>5.5916666666666659</v>
      </c>
      <c r="L17">
        <f>6.5/12</f>
        <v>0.54166666666666663</v>
      </c>
      <c r="M17">
        <f t="shared" si="0"/>
        <v>0.53846153846153744</v>
      </c>
      <c r="N17">
        <v>0</v>
      </c>
      <c r="O17">
        <v>2008</v>
      </c>
      <c r="P17">
        <v>54.1</v>
      </c>
      <c r="Q17">
        <v>14</v>
      </c>
      <c r="R17">
        <v>10.1</v>
      </c>
      <c r="S17" t="s">
        <v>268</v>
      </c>
      <c r="T17" t="s">
        <v>278</v>
      </c>
      <c r="U17" s="25">
        <v>0</v>
      </c>
      <c r="V17" s="25">
        <v>2</v>
      </c>
      <c r="W17" s="2">
        <v>1</v>
      </c>
      <c r="X17">
        <v>0</v>
      </c>
      <c r="Y17">
        <v>3.68</v>
      </c>
      <c r="Z17">
        <v>5.07</v>
      </c>
      <c r="AA17">
        <v>5.3</v>
      </c>
      <c r="AB17" s="5"/>
      <c r="AC17">
        <v>48</v>
      </c>
      <c r="AE17" s="19" t="s">
        <v>59</v>
      </c>
      <c r="AF17" s="2">
        <v>1</v>
      </c>
      <c r="AG17">
        <v>16</v>
      </c>
      <c r="AH17">
        <v>-1</v>
      </c>
    </row>
    <row r="18" spans="1:34" ht="17.149999999999999" customHeight="1">
      <c r="A18" t="s">
        <v>54</v>
      </c>
      <c r="B18" t="s">
        <v>247</v>
      </c>
      <c r="C18" t="s">
        <v>55</v>
      </c>
      <c r="D18" s="4" t="s">
        <v>56</v>
      </c>
      <c r="E18">
        <v>1315</v>
      </c>
      <c r="F18" t="s">
        <v>57</v>
      </c>
      <c r="G18" s="11" t="s">
        <v>48</v>
      </c>
      <c r="H18" t="s">
        <v>46</v>
      </c>
      <c r="I18">
        <v>16.18</v>
      </c>
      <c r="J18">
        <v>15.98</v>
      </c>
      <c r="K18">
        <f>66.5/12</f>
        <v>5.541666666666667</v>
      </c>
      <c r="L18">
        <f>6.3/12</f>
        <v>0.52500000000000002</v>
      </c>
      <c r="M18">
        <f t="shared" si="0"/>
        <v>0.46031746031746118</v>
      </c>
      <c r="N18">
        <v>0</v>
      </c>
      <c r="O18">
        <v>2008</v>
      </c>
      <c r="P18">
        <v>56.3</v>
      </c>
      <c r="Q18">
        <v>38</v>
      </c>
      <c r="R18">
        <v>10.1</v>
      </c>
      <c r="S18" s="15" t="s">
        <v>241</v>
      </c>
      <c r="T18" s="15" t="s">
        <v>308</v>
      </c>
      <c r="U18" s="26">
        <v>0</v>
      </c>
      <c r="V18" s="26">
        <v>2</v>
      </c>
      <c r="W18" s="2">
        <v>1</v>
      </c>
      <c r="X18">
        <v>0</v>
      </c>
      <c r="Y18">
        <v>57.86</v>
      </c>
      <c r="Z18">
        <v>47.75</v>
      </c>
      <c r="AA18">
        <v>5.3</v>
      </c>
      <c r="AB18" s="5"/>
      <c r="AC18">
        <v>48</v>
      </c>
      <c r="AE18" s="19" t="s">
        <v>60</v>
      </c>
      <c r="AF18" s="2">
        <v>1</v>
      </c>
      <c r="AG18">
        <v>17</v>
      </c>
      <c r="AH18">
        <v>1</v>
      </c>
    </row>
    <row r="19" spans="1:34" ht="17.149999999999999" customHeight="1">
      <c r="A19" t="s">
        <v>54</v>
      </c>
      <c r="B19" t="s">
        <v>247</v>
      </c>
      <c r="C19" t="s">
        <v>55</v>
      </c>
      <c r="D19" s="4" t="s">
        <v>56</v>
      </c>
      <c r="E19">
        <v>1315</v>
      </c>
      <c r="F19" t="s">
        <v>57</v>
      </c>
      <c r="G19" t="s">
        <v>29</v>
      </c>
      <c r="H19" t="s">
        <v>46</v>
      </c>
      <c r="I19">
        <v>3.89</v>
      </c>
      <c r="J19">
        <v>2.4700000000000002</v>
      </c>
      <c r="K19">
        <f>66.6/12</f>
        <v>5.55</v>
      </c>
      <c r="L19">
        <f>6.5/12</f>
        <v>0.54166666666666663</v>
      </c>
      <c r="M19">
        <f t="shared" si="0"/>
        <v>0.46153846153846156</v>
      </c>
      <c r="N19">
        <v>0</v>
      </c>
      <c r="O19">
        <v>2008</v>
      </c>
      <c r="P19">
        <v>56.6</v>
      </c>
      <c r="Q19">
        <v>35</v>
      </c>
      <c r="R19">
        <v>10.1</v>
      </c>
      <c r="S19" t="s">
        <v>61</v>
      </c>
      <c r="T19" t="s">
        <v>281</v>
      </c>
      <c r="U19" s="26">
        <v>0</v>
      </c>
      <c r="V19" s="26">
        <v>2</v>
      </c>
      <c r="W19" s="2">
        <v>1</v>
      </c>
      <c r="X19">
        <v>0</v>
      </c>
      <c r="Y19">
        <v>8.61</v>
      </c>
      <c r="Z19">
        <v>3.43</v>
      </c>
      <c r="AA19">
        <v>5.3</v>
      </c>
      <c r="AB19" s="5"/>
      <c r="AC19">
        <v>48</v>
      </c>
      <c r="AE19" s="19" t="s">
        <v>280</v>
      </c>
      <c r="AF19" s="2">
        <v>1</v>
      </c>
      <c r="AG19">
        <v>18</v>
      </c>
      <c r="AH19">
        <v>1</v>
      </c>
    </row>
    <row r="20" spans="1:34" ht="17.149999999999999" customHeight="1">
      <c r="A20" t="s">
        <v>62</v>
      </c>
      <c r="B20" t="s">
        <v>248</v>
      </c>
      <c r="C20" t="s">
        <v>63</v>
      </c>
      <c r="D20" s="4" t="s">
        <v>64</v>
      </c>
      <c r="E20">
        <v>1833</v>
      </c>
      <c r="F20" t="s">
        <v>38</v>
      </c>
      <c r="G20" t="s">
        <v>29</v>
      </c>
      <c r="H20" t="s">
        <v>46</v>
      </c>
      <c r="I20">
        <v>1.89</v>
      </c>
      <c r="J20">
        <v>5.0599999999999996</v>
      </c>
      <c r="K20">
        <v>8.86</v>
      </c>
      <c r="L20">
        <v>1.73</v>
      </c>
      <c r="M20">
        <f t="shared" si="0"/>
        <v>0.23121387283236913</v>
      </c>
      <c r="N20">
        <v>1</v>
      </c>
      <c r="O20">
        <v>2014</v>
      </c>
      <c r="P20">
        <v>59.1</v>
      </c>
      <c r="Q20">
        <v>11</v>
      </c>
      <c r="R20">
        <v>15.83</v>
      </c>
      <c r="S20" t="s">
        <v>65</v>
      </c>
      <c r="T20" t="s">
        <v>282</v>
      </c>
      <c r="U20" s="26">
        <v>0</v>
      </c>
      <c r="V20" s="26">
        <v>2</v>
      </c>
      <c r="W20" s="2">
        <v>0.36</v>
      </c>
      <c r="X20">
        <v>1</v>
      </c>
      <c r="Y20">
        <v>1.85</v>
      </c>
      <c r="Z20">
        <v>2.19</v>
      </c>
      <c r="AA20">
        <v>8.4600000000000009</v>
      </c>
      <c r="AB20" s="5"/>
      <c r="AC20">
        <v>21</v>
      </c>
      <c r="AD20">
        <v>8.4600000000000009</v>
      </c>
      <c r="AE20" s="19" t="s">
        <v>66</v>
      </c>
      <c r="AF20" s="2">
        <v>0.52</v>
      </c>
      <c r="AG20">
        <v>19</v>
      </c>
      <c r="AH20">
        <v>-1</v>
      </c>
    </row>
    <row r="21" spans="1:34" ht="17.149999999999999" customHeight="1">
      <c r="A21" t="s">
        <v>62</v>
      </c>
      <c r="B21" t="s">
        <v>248</v>
      </c>
      <c r="C21" t="s">
        <v>63</v>
      </c>
      <c r="D21" s="4" t="s">
        <v>64</v>
      </c>
      <c r="E21">
        <v>1833</v>
      </c>
      <c r="F21" t="s">
        <v>38</v>
      </c>
      <c r="G21" t="s">
        <v>29</v>
      </c>
      <c r="H21" t="s">
        <v>46</v>
      </c>
      <c r="I21">
        <v>2.27</v>
      </c>
      <c r="J21">
        <v>5.0599999999999996</v>
      </c>
      <c r="K21">
        <v>8.86</v>
      </c>
      <c r="L21">
        <v>1.73</v>
      </c>
      <c r="M21">
        <f t="shared" si="0"/>
        <v>0.23121387283236913</v>
      </c>
      <c r="N21">
        <v>1</v>
      </c>
      <c r="O21">
        <v>2014</v>
      </c>
      <c r="P21">
        <v>59.1</v>
      </c>
      <c r="Q21">
        <v>11</v>
      </c>
      <c r="R21">
        <v>15.83</v>
      </c>
      <c r="S21" t="s">
        <v>67</v>
      </c>
      <c r="T21" t="s">
        <v>283</v>
      </c>
      <c r="U21" s="26">
        <v>0</v>
      </c>
      <c r="V21" s="26">
        <v>2</v>
      </c>
      <c r="W21" s="2">
        <v>0.36</v>
      </c>
      <c r="X21">
        <v>1</v>
      </c>
      <c r="Y21">
        <v>1.41</v>
      </c>
      <c r="Z21">
        <v>2.76</v>
      </c>
      <c r="AA21">
        <v>8.4600000000000009</v>
      </c>
      <c r="AB21" s="5"/>
      <c r="AC21">
        <v>21</v>
      </c>
      <c r="AD21">
        <v>8.4600000000000009</v>
      </c>
      <c r="AE21" s="19" t="s">
        <v>66</v>
      </c>
      <c r="AF21" s="2">
        <v>0.52</v>
      </c>
      <c r="AG21">
        <v>20</v>
      </c>
      <c r="AH21">
        <v>-1</v>
      </c>
    </row>
    <row r="22" spans="1:34" ht="17.149999999999999" customHeight="1">
      <c r="A22" t="s">
        <v>62</v>
      </c>
      <c r="B22" t="s">
        <v>248</v>
      </c>
      <c r="C22" t="s">
        <v>63</v>
      </c>
      <c r="D22" s="4" t="s">
        <v>64</v>
      </c>
      <c r="E22">
        <v>1833</v>
      </c>
      <c r="F22" t="s">
        <v>38</v>
      </c>
      <c r="G22" t="s">
        <v>29</v>
      </c>
      <c r="H22" t="s">
        <v>46</v>
      </c>
      <c r="I22">
        <v>0.76</v>
      </c>
      <c r="J22">
        <v>1.69</v>
      </c>
      <c r="K22">
        <v>8.86</v>
      </c>
      <c r="L22">
        <v>1.73</v>
      </c>
      <c r="M22">
        <f t="shared" si="0"/>
        <v>0.23121387283236913</v>
      </c>
      <c r="N22">
        <v>1</v>
      </c>
      <c r="O22">
        <v>2014</v>
      </c>
      <c r="P22">
        <v>59.1</v>
      </c>
      <c r="Q22">
        <v>11</v>
      </c>
      <c r="R22">
        <v>15.83</v>
      </c>
      <c r="S22" t="s">
        <v>68</v>
      </c>
      <c r="T22" t="s">
        <v>284</v>
      </c>
      <c r="U22" s="26">
        <v>0</v>
      </c>
      <c r="V22" s="26">
        <v>2</v>
      </c>
      <c r="W22" s="2">
        <v>0.36</v>
      </c>
      <c r="X22">
        <v>1</v>
      </c>
      <c r="Y22">
        <v>2.4</v>
      </c>
      <c r="Z22">
        <v>2.5</v>
      </c>
      <c r="AA22">
        <v>8.4600000000000009</v>
      </c>
      <c r="AB22" s="5"/>
      <c r="AC22">
        <v>21</v>
      </c>
      <c r="AD22">
        <v>8.4600000000000009</v>
      </c>
      <c r="AE22" s="19" t="s">
        <v>66</v>
      </c>
      <c r="AF22" s="2">
        <v>0.52</v>
      </c>
      <c r="AG22">
        <v>21</v>
      </c>
      <c r="AH22">
        <v>-1</v>
      </c>
    </row>
    <row r="23" spans="1:34" ht="17.149999999999999" customHeight="1">
      <c r="A23" t="s">
        <v>62</v>
      </c>
      <c r="B23" t="s">
        <v>248</v>
      </c>
      <c r="C23" t="s">
        <v>63</v>
      </c>
      <c r="D23" s="4" t="s">
        <v>64</v>
      </c>
      <c r="E23">
        <v>1833</v>
      </c>
      <c r="F23" t="s">
        <v>38</v>
      </c>
      <c r="G23" t="s">
        <v>29</v>
      </c>
      <c r="H23" t="s">
        <v>46</v>
      </c>
      <c r="I23">
        <v>1.53</v>
      </c>
      <c r="J23">
        <v>2.13</v>
      </c>
      <c r="K23">
        <v>8.86</v>
      </c>
      <c r="L23">
        <v>1.73</v>
      </c>
      <c r="M23">
        <f t="shared" si="0"/>
        <v>0.23121387283236913</v>
      </c>
      <c r="N23">
        <v>1</v>
      </c>
      <c r="O23">
        <v>2014</v>
      </c>
      <c r="P23">
        <v>59.1</v>
      </c>
      <c r="Q23">
        <v>11</v>
      </c>
      <c r="R23">
        <v>15.83</v>
      </c>
      <c r="S23" t="s">
        <v>69</v>
      </c>
      <c r="T23" t="s">
        <v>285</v>
      </c>
      <c r="U23" s="26">
        <v>0</v>
      </c>
      <c r="V23" s="26">
        <v>2</v>
      </c>
      <c r="W23" s="2">
        <v>0.36</v>
      </c>
      <c r="X23">
        <v>1</v>
      </c>
      <c r="Y23">
        <v>2.99</v>
      </c>
      <c r="Z23">
        <v>3.27</v>
      </c>
      <c r="AA23">
        <v>8.4600000000000009</v>
      </c>
      <c r="AB23" s="5"/>
      <c r="AC23">
        <v>21</v>
      </c>
      <c r="AD23">
        <v>8.4600000000000009</v>
      </c>
      <c r="AE23" s="19" t="s">
        <v>66</v>
      </c>
      <c r="AF23" s="2">
        <v>0.52</v>
      </c>
      <c r="AG23">
        <v>22</v>
      </c>
      <c r="AH23">
        <v>-1</v>
      </c>
    </row>
    <row r="24" spans="1:34" ht="17.149999999999999" customHeight="1">
      <c r="A24" t="s">
        <v>70</v>
      </c>
      <c r="B24" t="s">
        <v>249</v>
      </c>
      <c r="C24" t="s">
        <v>71</v>
      </c>
      <c r="D24" s="4" t="s">
        <v>37</v>
      </c>
      <c r="E24">
        <v>1291</v>
      </c>
      <c r="F24" t="s">
        <v>28</v>
      </c>
      <c r="G24" t="s">
        <v>29</v>
      </c>
      <c r="H24" t="s">
        <v>30</v>
      </c>
      <c r="I24">
        <v>13.87</v>
      </c>
      <c r="J24">
        <v>2.9</v>
      </c>
      <c r="K24">
        <v>5.75</v>
      </c>
      <c r="L24">
        <f>8/12</f>
        <v>0.66666666666666663</v>
      </c>
      <c r="N24">
        <v>0</v>
      </c>
      <c r="O24">
        <v>2010</v>
      </c>
      <c r="P24">
        <v>37.9</v>
      </c>
      <c r="Q24">
        <v>15</v>
      </c>
      <c r="R24">
        <v>15.17</v>
      </c>
      <c r="S24" t="s">
        <v>58</v>
      </c>
      <c r="T24" t="s">
        <v>58</v>
      </c>
      <c r="U24" s="26">
        <v>0</v>
      </c>
      <c r="V24" s="26">
        <v>2</v>
      </c>
      <c r="W24" s="2">
        <v>0.53</v>
      </c>
      <c r="X24">
        <v>0</v>
      </c>
      <c r="Y24">
        <v>15.67</v>
      </c>
      <c r="Z24">
        <v>0.82</v>
      </c>
      <c r="AB24" s="5"/>
      <c r="AC24">
        <v>15</v>
      </c>
      <c r="AD24">
        <v>5.75</v>
      </c>
      <c r="AE24" s="19" t="s">
        <v>72</v>
      </c>
      <c r="AF24" s="2">
        <v>0.53</v>
      </c>
      <c r="AG24">
        <v>23</v>
      </c>
      <c r="AH24">
        <v>1</v>
      </c>
    </row>
    <row r="25" spans="1:34" ht="17.149999999999999" customHeight="1">
      <c r="A25" t="s">
        <v>70</v>
      </c>
      <c r="B25" t="s">
        <v>249</v>
      </c>
      <c r="C25" t="s">
        <v>71</v>
      </c>
      <c r="D25" s="4" t="s">
        <v>37</v>
      </c>
      <c r="E25">
        <v>1291</v>
      </c>
      <c r="F25" t="s">
        <v>28</v>
      </c>
      <c r="G25" t="s">
        <v>50</v>
      </c>
      <c r="H25" t="s">
        <v>30</v>
      </c>
      <c r="I25">
        <v>19</v>
      </c>
      <c r="J25">
        <v>1.96</v>
      </c>
      <c r="K25">
        <v>5.75</v>
      </c>
      <c r="L25">
        <f t="shared" ref="L25:L31" si="2">8/12</f>
        <v>0.66666666666666663</v>
      </c>
      <c r="N25">
        <v>0</v>
      </c>
      <c r="O25">
        <v>2010</v>
      </c>
      <c r="P25">
        <v>37.9</v>
      </c>
      <c r="Q25">
        <v>15</v>
      </c>
      <c r="R25">
        <v>15.17</v>
      </c>
      <c r="S25" t="s">
        <v>222</v>
      </c>
      <c r="T25" t="s">
        <v>73</v>
      </c>
      <c r="U25" s="26">
        <v>0</v>
      </c>
      <c r="V25" s="26">
        <v>2</v>
      </c>
      <c r="W25" s="2">
        <v>0.53</v>
      </c>
      <c r="X25">
        <v>0</v>
      </c>
      <c r="Y25">
        <v>19.87</v>
      </c>
      <c r="Z25">
        <v>1.46</v>
      </c>
      <c r="AB25" s="5"/>
      <c r="AC25">
        <v>15</v>
      </c>
      <c r="AD25">
        <v>5.75</v>
      </c>
      <c r="AE25" s="19" t="s">
        <v>74</v>
      </c>
      <c r="AF25" s="2">
        <v>0.53</v>
      </c>
      <c r="AG25">
        <v>24</v>
      </c>
      <c r="AH25">
        <v>1</v>
      </c>
    </row>
    <row r="26" spans="1:34" ht="17.149999999999999" customHeight="1">
      <c r="A26" t="s">
        <v>70</v>
      </c>
      <c r="B26" t="s">
        <v>249</v>
      </c>
      <c r="C26" t="s">
        <v>71</v>
      </c>
      <c r="D26" s="4" t="s">
        <v>37</v>
      </c>
      <c r="E26">
        <v>1291</v>
      </c>
      <c r="F26" t="s">
        <v>28</v>
      </c>
      <c r="G26" t="s">
        <v>50</v>
      </c>
      <c r="H26" t="s">
        <v>30</v>
      </c>
      <c r="I26">
        <v>12.8</v>
      </c>
      <c r="J26">
        <v>2.4300000000000002</v>
      </c>
      <c r="K26">
        <v>5.75</v>
      </c>
      <c r="L26">
        <f t="shared" si="2"/>
        <v>0.66666666666666663</v>
      </c>
      <c r="N26">
        <v>0</v>
      </c>
      <c r="O26">
        <v>2010</v>
      </c>
      <c r="P26">
        <v>37.9</v>
      </c>
      <c r="Q26">
        <v>15</v>
      </c>
      <c r="R26">
        <v>15.17</v>
      </c>
      <c r="S26" t="s">
        <v>221</v>
      </c>
      <c r="T26" t="s">
        <v>75</v>
      </c>
      <c r="U26" s="26">
        <v>0</v>
      </c>
      <c r="V26" s="26">
        <v>2</v>
      </c>
      <c r="W26" s="2">
        <v>0.53</v>
      </c>
      <c r="X26">
        <v>0</v>
      </c>
      <c r="Y26">
        <v>15.4</v>
      </c>
      <c r="Z26">
        <v>3.5</v>
      </c>
      <c r="AB26" s="5"/>
      <c r="AC26">
        <v>15</v>
      </c>
      <c r="AD26">
        <v>5.75</v>
      </c>
      <c r="AE26" s="19" t="s">
        <v>74</v>
      </c>
      <c r="AF26" s="2">
        <v>0.53</v>
      </c>
      <c r="AG26">
        <v>25</v>
      </c>
      <c r="AH26">
        <v>1</v>
      </c>
    </row>
    <row r="27" spans="1:34" ht="17.149999999999999" customHeight="1">
      <c r="A27" t="s">
        <v>70</v>
      </c>
      <c r="B27" t="s">
        <v>249</v>
      </c>
      <c r="C27" t="s">
        <v>71</v>
      </c>
      <c r="D27" s="4" t="s">
        <v>37</v>
      </c>
      <c r="E27">
        <v>1291</v>
      </c>
      <c r="F27" t="s">
        <v>28</v>
      </c>
      <c r="G27" t="s">
        <v>50</v>
      </c>
      <c r="H27" t="s">
        <v>46</v>
      </c>
      <c r="I27">
        <v>2</v>
      </c>
      <c r="J27">
        <v>0.85</v>
      </c>
      <c r="K27">
        <v>5.75</v>
      </c>
      <c r="L27">
        <f t="shared" si="2"/>
        <v>0.66666666666666663</v>
      </c>
      <c r="N27">
        <v>0</v>
      </c>
      <c r="O27">
        <v>2010</v>
      </c>
      <c r="P27">
        <v>37.9</v>
      </c>
      <c r="Q27">
        <v>15</v>
      </c>
      <c r="R27">
        <v>15.17</v>
      </c>
      <c r="S27" t="s">
        <v>223</v>
      </c>
      <c r="T27" t="s">
        <v>76</v>
      </c>
      <c r="U27" s="26">
        <v>0</v>
      </c>
      <c r="V27" s="26">
        <v>2</v>
      </c>
      <c r="W27" s="2">
        <v>0.53</v>
      </c>
      <c r="X27">
        <v>0</v>
      </c>
      <c r="Y27">
        <v>3.87</v>
      </c>
      <c r="Z27">
        <v>1.3</v>
      </c>
      <c r="AB27" s="5"/>
      <c r="AC27">
        <v>15</v>
      </c>
      <c r="AD27">
        <v>5.75</v>
      </c>
      <c r="AE27" s="19" t="s">
        <v>77</v>
      </c>
      <c r="AF27" s="2">
        <v>0.53</v>
      </c>
      <c r="AG27">
        <v>26</v>
      </c>
      <c r="AH27">
        <v>1</v>
      </c>
    </row>
    <row r="28" spans="1:34" ht="17.149999999999999" customHeight="1">
      <c r="A28" t="s">
        <v>70</v>
      </c>
      <c r="B28" t="s">
        <v>249</v>
      </c>
      <c r="C28" t="s">
        <v>71</v>
      </c>
      <c r="D28" s="4" t="s">
        <v>37</v>
      </c>
      <c r="E28">
        <v>1291</v>
      </c>
      <c r="F28" t="s">
        <v>28</v>
      </c>
      <c r="G28" t="s">
        <v>29</v>
      </c>
      <c r="H28" t="s">
        <v>46</v>
      </c>
      <c r="I28">
        <v>3.8</v>
      </c>
      <c r="J28">
        <v>2.68</v>
      </c>
      <c r="K28">
        <v>5.75</v>
      </c>
      <c r="L28">
        <f t="shared" si="2"/>
        <v>0.66666666666666663</v>
      </c>
      <c r="N28">
        <v>0</v>
      </c>
      <c r="O28">
        <v>2010</v>
      </c>
      <c r="P28">
        <v>37.9</v>
      </c>
      <c r="Q28">
        <v>15</v>
      </c>
      <c r="R28">
        <v>15.17</v>
      </c>
      <c r="S28" t="s">
        <v>61</v>
      </c>
      <c r="T28" t="s">
        <v>288</v>
      </c>
      <c r="U28" s="26">
        <v>0</v>
      </c>
      <c r="V28" s="26">
        <v>2</v>
      </c>
      <c r="W28" s="2">
        <v>0.53</v>
      </c>
      <c r="X28">
        <v>0</v>
      </c>
      <c r="Y28">
        <v>9.67</v>
      </c>
      <c r="Z28">
        <v>2.5</v>
      </c>
      <c r="AB28" s="5"/>
      <c r="AC28">
        <v>15</v>
      </c>
      <c r="AD28">
        <v>5.75</v>
      </c>
      <c r="AE28" s="19" t="s">
        <v>78</v>
      </c>
      <c r="AF28" s="2">
        <v>0.53</v>
      </c>
      <c r="AG28">
        <v>27</v>
      </c>
      <c r="AH28">
        <v>1</v>
      </c>
    </row>
    <row r="29" spans="1:34" ht="17.149999999999999" customHeight="1">
      <c r="A29" t="s">
        <v>70</v>
      </c>
      <c r="B29" t="s">
        <v>249</v>
      </c>
      <c r="C29" t="s">
        <v>71</v>
      </c>
      <c r="D29" s="4" t="s">
        <v>37</v>
      </c>
      <c r="E29">
        <v>1291</v>
      </c>
      <c r="F29" t="s">
        <v>28</v>
      </c>
      <c r="G29" s="14" t="s">
        <v>53</v>
      </c>
      <c r="H29" t="s">
        <v>30</v>
      </c>
      <c r="I29" s="12">
        <v>9.1300000000000008</v>
      </c>
      <c r="J29" s="12">
        <v>5.36</v>
      </c>
      <c r="K29">
        <v>5.75</v>
      </c>
      <c r="L29">
        <f t="shared" si="2"/>
        <v>0.66666666666666663</v>
      </c>
      <c r="N29">
        <v>0</v>
      </c>
      <c r="O29">
        <v>2010</v>
      </c>
      <c r="P29">
        <v>37.9</v>
      </c>
      <c r="Q29">
        <v>15</v>
      </c>
      <c r="R29">
        <v>15.17</v>
      </c>
      <c r="S29" t="s">
        <v>270</v>
      </c>
      <c r="T29" t="s">
        <v>79</v>
      </c>
      <c r="U29" s="26">
        <v>0</v>
      </c>
      <c r="V29" s="26">
        <v>2</v>
      </c>
      <c r="W29" s="2">
        <v>0.53</v>
      </c>
      <c r="X29">
        <v>0</v>
      </c>
      <c r="Y29" s="13">
        <v>8</v>
      </c>
      <c r="Z29" s="13">
        <v>4.47</v>
      </c>
      <c r="AB29" s="5"/>
      <c r="AC29">
        <v>15</v>
      </c>
      <c r="AD29">
        <v>5.75</v>
      </c>
      <c r="AE29" s="19" t="s">
        <v>80</v>
      </c>
      <c r="AF29" s="2">
        <v>0.53</v>
      </c>
      <c r="AG29">
        <v>28</v>
      </c>
      <c r="AH29">
        <v>1</v>
      </c>
    </row>
    <row r="30" spans="1:34" ht="17.149999999999999" customHeight="1">
      <c r="A30" t="s">
        <v>70</v>
      </c>
      <c r="B30" t="s">
        <v>249</v>
      </c>
      <c r="C30" t="s">
        <v>71</v>
      </c>
      <c r="D30" s="4" t="s">
        <v>37</v>
      </c>
      <c r="E30">
        <v>1291</v>
      </c>
      <c r="F30" t="s">
        <v>28</v>
      </c>
      <c r="G30" s="14" t="s">
        <v>53</v>
      </c>
      <c r="H30" t="s">
        <v>30</v>
      </c>
      <c r="I30" s="12">
        <v>19.600000000000001</v>
      </c>
      <c r="J30" s="12">
        <v>10.19</v>
      </c>
      <c r="K30">
        <v>5.75</v>
      </c>
      <c r="L30">
        <f t="shared" si="2"/>
        <v>0.66666666666666663</v>
      </c>
      <c r="N30">
        <v>0</v>
      </c>
      <c r="O30">
        <v>2010</v>
      </c>
      <c r="P30">
        <v>37.9</v>
      </c>
      <c r="Q30">
        <v>15</v>
      </c>
      <c r="R30">
        <v>15.17</v>
      </c>
      <c r="S30" t="s">
        <v>81</v>
      </c>
      <c r="T30" t="s">
        <v>81</v>
      </c>
      <c r="U30" s="26">
        <v>0</v>
      </c>
      <c r="V30" s="26">
        <v>2</v>
      </c>
      <c r="W30" s="2">
        <v>0.53</v>
      </c>
      <c r="X30">
        <v>0</v>
      </c>
      <c r="Y30" s="13">
        <v>13.2</v>
      </c>
      <c r="Z30" s="13">
        <v>7.1</v>
      </c>
      <c r="AB30" s="5"/>
      <c r="AC30">
        <v>15</v>
      </c>
      <c r="AD30">
        <v>5.75</v>
      </c>
      <c r="AE30" s="19" t="s">
        <v>80</v>
      </c>
      <c r="AF30" s="2">
        <v>0.53</v>
      </c>
      <c r="AG30">
        <v>29</v>
      </c>
      <c r="AH30">
        <v>1</v>
      </c>
    </row>
    <row r="31" spans="1:34" ht="17.149999999999999" customHeight="1">
      <c r="A31" t="s">
        <v>70</v>
      </c>
      <c r="B31" t="s">
        <v>249</v>
      </c>
      <c r="C31" t="s">
        <v>71</v>
      </c>
      <c r="D31" s="4" t="s">
        <v>37</v>
      </c>
      <c r="E31">
        <v>1291</v>
      </c>
      <c r="F31" t="s">
        <v>28</v>
      </c>
      <c r="G31" s="14" t="s">
        <v>82</v>
      </c>
      <c r="H31" t="s">
        <v>46</v>
      </c>
      <c r="I31" s="12">
        <v>10.199999999999999</v>
      </c>
      <c r="J31" s="12">
        <v>4.2300000000000004</v>
      </c>
      <c r="K31">
        <v>5.75</v>
      </c>
      <c r="L31">
        <f t="shared" si="2"/>
        <v>0.66666666666666663</v>
      </c>
      <c r="N31">
        <v>0</v>
      </c>
      <c r="O31">
        <v>2010</v>
      </c>
      <c r="P31">
        <v>37.9</v>
      </c>
      <c r="Q31">
        <v>15</v>
      </c>
      <c r="R31">
        <v>15.17</v>
      </c>
      <c r="S31" t="s">
        <v>224</v>
      </c>
      <c r="T31" t="s">
        <v>83</v>
      </c>
      <c r="U31" s="26">
        <v>0</v>
      </c>
      <c r="V31" s="26">
        <v>2</v>
      </c>
      <c r="W31" s="2">
        <v>0.53</v>
      </c>
      <c r="X31">
        <v>0</v>
      </c>
      <c r="Y31" s="13">
        <v>6.67</v>
      </c>
      <c r="Z31" s="13">
        <v>5.15</v>
      </c>
      <c r="AB31" s="5"/>
      <c r="AC31">
        <v>15</v>
      </c>
      <c r="AD31">
        <v>5.75</v>
      </c>
      <c r="AE31" s="19" t="s">
        <v>84</v>
      </c>
      <c r="AF31" s="2">
        <v>0.53</v>
      </c>
      <c r="AG31">
        <v>30</v>
      </c>
      <c r="AH31">
        <v>-1</v>
      </c>
    </row>
    <row r="32" spans="1:34" ht="17.149999999999999" customHeight="1">
      <c r="A32" t="s">
        <v>85</v>
      </c>
      <c r="B32" t="s">
        <v>250</v>
      </c>
      <c r="C32" t="s">
        <v>86</v>
      </c>
      <c r="D32" s="4" t="s">
        <v>27</v>
      </c>
      <c r="E32">
        <v>3282</v>
      </c>
      <c r="F32" t="s">
        <v>38</v>
      </c>
      <c r="G32" t="s">
        <v>29</v>
      </c>
      <c r="H32" t="s">
        <v>46</v>
      </c>
      <c r="I32">
        <v>18.329999999999998</v>
      </c>
      <c r="J32">
        <v>6.13</v>
      </c>
      <c r="K32">
        <v>5.63</v>
      </c>
      <c r="L32">
        <v>1.76</v>
      </c>
      <c r="M32">
        <f>(K32-AA32)/L32</f>
        <v>-2.2727272727272749E-2</v>
      </c>
      <c r="N32">
        <v>2</v>
      </c>
      <c r="O32">
        <v>2001</v>
      </c>
      <c r="Q32">
        <v>24</v>
      </c>
      <c r="R32">
        <v>49.88</v>
      </c>
      <c r="S32" t="s">
        <v>61</v>
      </c>
      <c r="T32" t="s">
        <v>289</v>
      </c>
      <c r="U32" s="26">
        <v>0</v>
      </c>
      <c r="V32" s="26">
        <v>1</v>
      </c>
      <c r="W32" s="2">
        <v>0.57999999999999996</v>
      </c>
      <c r="X32">
        <v>1</v>
      </c>
      <c r="Y32">
        <v>18.04</v>
      </c>
      <c r="Z32">
        <v>7</v>
      </c>
      <c r="AA32">
        <v>5.67</v>
      </c>
      <c r="AB32" s="5">
        <v>103.1</v>
      </c>
      <c r="AC32">
        <v>24</v>
      </c>
      <c r="AD32">
        <v>5.5</v>
      </c>
      <c r="AE32" s="19" t="s">
        <v>87</v>
      </c>
      <c r="AF32" s="2">
        <v>0.54</v>
      </c>
      <c r="AG32">
        <v>31</v>
      </c>
      <c r="AH32">
        <v>-1</v>
      </c>
    </row>
    <row r="33" spans="1:34" ht="17.149999999999999" customHeight="1">
      <c r="A33" t="s">
        <v>89</v>
      </c>
      <c r="B33" t="s">
        <v>251</v>
      </c>
      <c r="C33" t="s">
        <v>90</v>
      </c>
      <c r="D33" s="4" t="s">
        <v>91</v>
      </c>
      <c r="E33">
        <v>2718</v>
      </c>
      <c r="F33" t="s">
        <v>28</v>
      </c>
      <c r="G33" t="s">
        <v>29</v>
      </c>
      <c r="H33" t="s">
        <v>30</v>
      </c>
      <c r="I33">
        <v>14.38</v>
      </c>
      <c r="J33">
        <v>8.65</v>
      </c>
      <c r="K33">
        <f>74.4/12</f>
        <v>6.2</v>
      </c>
      <c r="M33">
        <f>(19.63-20.33)/5.03</f>
        <v>-0.13916500994035771</v>
      </c>
      <c r="N33">
        <v>2</v>
      </c>
      <c r="O33">
        <v>2018</v>
      </c>
      <c r="P33">
        <v>44.3</v>
      </c>
      <c r="Q33">
        <v>32</v>
      </c>
      <c r="R33">
        <v>14.48</v>
      </c>
      <c r="S33" t="s">
        <v>238</v>
      </c>
      <c r="T33" t="s">
        <v>92</v>
      </c>
      <c r="U33">
        <v>2</v>
      </c>
      <c r="V33">
        <v>2</v>
      </c>
      <c r="W33" s="2">
        <v>0.31</v>
      </c>
      <c r="X33">
        <v>0</v>
      </c>
      <c r="Y33">
        <v>10.8</v>
      </c>
      <c r="Z33">
        <v>4.97</v>
      </c>
      <c r="AA33">
        <v>6.4</v>
      </c>
      <c r="AB33" s="5">
        <v>107.2</v>
      </c>
      <c r="AC33">
        <v>65</v>
      </c>
      <c r="AD33">
        <v>5.91</v>
      </c>
      <c r="AE33" s="19" t="s">
        <v>93</v>
      </c>
      <c r="AF33" s="2">
        <v>0.53</v>
      </c>
      <c r="AG33">
        <v>39</v>
      </c>
      <c r="AH33">
        <v>-1</v>
      </c>
    </row>
    <row r="34" spans="1:34" ht="17.149999999999999" customHeight="1">
      <c r="A34" t="s">
        <v>89</v>
      </c>
      <c r="B34" t="s">
        <v>251</v>
      </c>
      <c r="C34" t="s">
        <v>90</v>
      </c>
      <c r="D34" s="4" t="s">
        <v>91</v>
      </c>
      <c r="E34">
        <v>2718</v>
      </c>
      <c r="F34" t="s">
        <v>28</v>
      </c>
      <c r="G34" t="s">
        <v>29</v>
      </c>
      <c r="H34" t="s">
        <v>46</v>
      </c>
      <c r="I34">
        <v>4.13</v>
      </c>
      <c r="J34">
        <v>2.09</v>
      </c>
      <c r="K34">
        <f t="shared" ref="K34:K36" si="3">74.4/12</f>
        <v>6.2</v>
      </c>
      <c r="M34">
        <f t="shared" ref="M34:M36" si="4">(19.63-20.33)/5.03</f>
        <v>-0.13916500994035771</v>
      </c>
      <c r="N34">
        <v>2</v>
      </c>
      <c r="O34">
        <v>2018</v>
      </c>
      <c r="P34">
        <v>44.3</v>
      </c>
      <c r="Q34">
        <v>32</v>
      </c>
      <c r="R34">
        <v>14.48</v>
      </c>
      <c r="S34" t="s">
        <v>229</v>
      </c>
      <c r="T34" t="s">
        <v>94</v>
      </c>
      <c r="U34">
        <v>2</v>
      </c>
      <c r="V34">
        <v>1</v>
      </c>
      <c r="W34" s="2">
        <v>0.31</v>
      </c>
      <c r="X34">
        <v>0</v>
      </c>
      <c r="Y34">
        <v>5.22</v>
      </c>
      <c r="Z34">
        <v>1.31</v>
      </c>
      <c r="AA34">
        <v>6.4</v>
      </c>
      <c r="AB34" s="5">
        <v>107.2</v>
      </c>
      <c r="AC34">
        <v>65</v>
      </c>
      <c r="AD34">
        <v>5.91</v>
      </c>
      <c r="AE34" s="19" t="s">
        <v>95</v>
      </c>
      <c r="AF34" s="2">
        <v>0.53</v>
      </c>
      <c r="AG34">
        <v>40</v>
      </c>
      <c r="AH34">
        <v>1</v>
      </c>
    </row>
    <row r="35" spans="1:34" ht="17.149999999999999" customHeight="1">
      <c r="A35" t="s">
        <v>89</v>
      </c>
      <c r="B35" t="s">
        <v>251</v>
      </c>
      <c r="C35" t="s">
        <v>90</v>
      </c>
      <c r="D35" s="4" t="s">
        <v>91</v>
      </c>
      <c r="E35">
        <v>2718</v>
      </c>
      <c r="F35" t="s">
        <v>28</v>
      </c>
      <c r="G35" t="s">
        <v>29</v>
      </c>
      <c r="H35" t="s">
        <v>30</v>
      </c>
      <c r="I35">
        <v>10.3</v>
      </c>
      <c r="J35">
        <v>4.08</v>
      </c>
      <c r="K35">
        <f t="shared" si="3"/>
        <v>6.2</v>
      </c>
      <c r="M35">
        <f t="shared" si="4"/>
        <v>-0.13916500994035771</v>
      </c>
      <c r="N35">
        <v>2</v>
      </c>
      <c r="O35">
        <v>2018</v>
      </c>
      <c r="P35">
        <v>44.3</v>
      </c>
      <c r="Q35">
        <v>32</v>
      </c>
      <c r="R35">
        <v>14.48</v>
      </c>
      <c r="S35" t="s">
        <v>239</v>
      </c>
      <c r="T35" t="s">
        <v>96</v>
      </c>
      <c r="U35">
        <v>2</v>
      </c>
      <c r="V35">
        <v>1</v>
      </c>
      <c r="W35" s="2">
        <v>0.31</v>
      </c>
      <c r="X35">
        <v>0</v>
      </c>
      <c r="Y35">
        <v>10.58</v>
      </c>
      <c r="Z35">
        <v>4.3</v>
      </c>
      <c r="AA35">
        <v>6.4</v>
      </c>
      <c r="AB35" s="5">
        <v>107.2</v>
      </c>
      <c r="AC35">
        <v>65</v>
      </c>
      <c r="AD35">
        <v>5.91</v>
      </c>
      <c r="AE35" s="19" t="s">
        <v>97</v>
      </c>
      <c r="AF35" s="2">
        <v>0.53</v>
      </c>
      <c r="AG35">
        <v>41</v>
      </c>
      <c r="AH35">
        <v>1</v>
      </c>
    </row>
    <row r="36" spans="1:34" ht="17.149999999999999" customHeight="1">
      <c r="A36" t="s">
        <v>89</v>
      </c>
      <c r="B36" t="s">
        <v>251</v>
      </c>
      <c r="C36" t="s">
        <v>90</v>
      </c>
      <c r="D36" s="4" t="s">
        <v>91</v>
      </c>
      <c r="E36">
        <v>2718</v>
      </c>
      <c r="F36" t="s">
        <v>28</v>
      </c>
      <c r="G36" t="s">
        <v>29</v>
      </c>
      <c r="H36" t="s">
        <v>46</v>
      </c>
      <c r="I36">
        <v>10.63</v>
      </c>
      <c r="J36">
        <v>1.54</v>
      </c>
      <c r="K36">
        <f t="shared" si="3"/>
        <v>6.2</v>
      </c>
      <c r="M36">
        <f t="shared" si="4"/>
        <v>-0.13916500994035771</v>
      </c>
      <c r="N36">
        <v>2</v>
      </c>
      <c r="O36">
        <v>2018</v>
      </c>
      <c r="P36">
        <v>44.3</v>
      </c>
      <c r="Q36">
        <v>32</v>
      </c>
      <c r="R36">
        <v>14.48</v>
      </c>
      <c r="S36" t="s">
        <v>240</v>
      </c>
      <c r="T36" t="s">
        <v>98</v>
      </c>
      <c r="U36">
        <v>2</v>
      </c>
      <c r="V36">
        <v>2</v>
      </c>
      <c r="W36" s="2">
        <v>0.31</v>
      </c>
      <c r="X36">
        <v>0</v>
      </c>
      <c r="Y36">
        <v>13.82</v>
      </c>
      <c r="Z36">
        <v>3.78</v>
      </c>
      <c r="AA36">
        <v>6.4</v>
      </c>
      <c r="AB36" s="5">
        <v>107.2</v>
      </c>
      <c r="AC36">
        <v>65</v>
      </c>
      <c r="AD36">
        <v>5.91</v>
      </c>
      <c r="AE36" s="19" t="s">
        <v>99</v>
      </c>
      <c r="AF36" s="2">
        <v>0.53</v>
      </c>
      <c r="AG36">
        <v>42</v>
      </c>
      <c r="AH36">
        <v>1</v>
      </c>
    </row>
    <row r="37" spans="1:34" ht="17.149999999999999" customHeight="1">
      <c r="A37" t="s">
        <v>100</v>
      </c>
      <c r="B37" t="s">
        <v>252</v>
      </c>
      <c r="C37" t="s">
        <v>101</v>
      </c>
      <c r="D37" s="4" t="s">
        <v>37</v>
      </c>
      <c r="E37">
        <v>2047</v>
      </c>
      <c r="F37" t="s">
        <v>38</v>
      </c>
      <c r="G37" t="s">
        <v>48</v>
      </c>
      <c r="H37" t="s">
        <v>46</v>
      </c>
      <c r="I37">
        <v>3.8800000000000001E-2</v>
      </c>
      <c r="J37">
        <v>1.1100000000000001</v>
      </c>
      <c r="K37">
        <v>8.43</v>
      </c>
      <c r="L37">
        <v>1.43</v>
      </c>
      <c r="M37">
        <f>(K37-AA37)/L37</f>
        <v>-8.3916083916084613E-2</v>
      </c>
      <c r="N37">
        <v>2</v>
      </c>
      <c r="O37">
        <v>2020</v>
      </c>
      <c r="P37">
        <f>K37/R37*100</f>
        <v>46.574585635359114</v>
      </c>
      <c r="Q37">
        <v>65</v>
      </c>
      <c r="R37">
        <v>18.100000000000001</v>
      </c>
      <c r="S37" t="s">
        <v>102</v>
      </c>
      <c r="T37" t="s">
        <v>102</v>
      </c>
      <c r="U37">
        <v>0</v>
      </c>
      <c r="V37">
        <f>(0+1+1+2)/4</f>
        <v>1</v>
      </c>
      <c r="W37" s="2"/>
      <c r="X37">
        <v>1</v>
      </c>
      <c r="Y37">
        <v>3.4299999999999997E-2</v>
      </c>
      <c r="Z37">
        <v>0.78300000000000003</v>
      </c>
      <c r="AA37">
        <v>8.5500000000000007</v>
      </c>
      <c r="AB37" s="5"/>
      <c r="AC37">
        <v>62</v>
      </c>
      <c r="AD37">
        <v>7.84</v>
      </c>
      <c r="AE37" s="17" t="s">
        <v>103</v>
      </c>
      <c r="AF37" s="2"/>
      <c r="AG37">
        <v>43</v>
      </c>
      <c r="AH37">
        <v>1</v>
      </c>
    </row>
    <row r="38" spans="1:34" ht="17.149999999999999" customHeight="1">
      <c r="A38" t="s">
        <v>100</v>
      </c>
      <c r="B38" t="s">
        <v>252</v>
      </c>
      <c r="C38" t="s">
        <v>101</v>
      </c>
      <c r="D38" s="4" t="s">
        <v>37</v>
      </c>
      <c r="E38">
        <v>2047</v>
      </c>
      <c r="F38" t="s">
        <v>38</v>
      </c>
      <c r="G38" t="s">
        <v>53</v>
      </c>
      <c r="H38" t="s">
        <v>30</v>
      </c>
      <c r="I38">
        <v>38.299999999999997</v>
      </c>
      <c r="J38">
        <v>12.1</v>
      </c>
      <c r="K38">
        <v>8.39</v>
      </c>
      <c r="L38">
        <v>1.4</v>
      </c>
      <c r="M38">
        <f t="shared" ref="M38:M51" si="5">(K38-AA38)/L38</f>
        <v>-0.11428571428571439</v>
      </c>
      <c r="N38">
        <v>2</v>
      </c>
      <c r="O38">
        <v>2020</v>
      </c>
      <c r="P38">
        <f t="shared" ref="P38:P39" si="6">K38/R38*100</f>
        <v>46.353591160220994</v>
      </c>
      <c r="Q38">
        <v>68</v>
      </c>
      <c r="R38">
        <v>18.100000000000001</v>
      </c>
      <c r="S38" t="s">
        <v>81</v>
      </c>
      <c r="T38" t="s">
        <v>81</v>
      </c>
      <c r="U38">
        <v>0</v>
      </c>
      <c r="V38">
        <v>1</v>
      </c>
      <c r="W38" s="2"/>
      <c r="X38">
        <v>1</v>
      </c>
      <c r="Y38">
        <v>37</v>
      </c>
      <c r="Z38">
        <v>8.73</v>
      </c>
      <c r="AA38">
        <v>8.5500000000000007</v>
      </c>
      <c r="AB38" s="5"/>
      <c r="AC38">
        <v>62</v>
      </c>
      <c r="AD38">
        <v>7.84</v>
      </c>
      <c r="AE38" s="17" t="s">
        <v>104</v>
      </c>
      <c r="AF38" s="2"/>
      <c r="AG38">
        <v>44</v>
      </c>
      <c r="AH38">
        <v>1</v>
      </c>
    </row>
    <row r="39" spans="1:34" ht="17.149999999999999" customHeight="1">
      <c r="A39" t="s">
        <v>100</v>
      </c>
      <c r="B39" t="s">
        <v>252</v>
      </c>
      <c r="C39" t="s">
        <v>101</v>
      </c>
      <c r="D39" s="4" t="s">
        <v>37</v>
      </c>
      <c r="E39">
        <v>2047</v>
      </c>
      <c r="F39" t="s">
        <v>38</v>
      </c>
      <c r="G39" t="s">
        <v>50</v>
      </c>
      <c r="H39" t="s">
        <v>46</v>
      </c>
      <c r="I39">
        <v>3.07</v>
      </c>
      <c r="J39">
        <v>3.24</v>
      </c>
      <c r="K39">
        <v>8.33</v>
      </c>
      <c r="L39">
        <v>1.37</v>
      </c>
      <c r="M39">
        <f t="shared" si="5"/>
        <v>-0.16058394160583986</v>
      </c>
      <c r="N39">
        <v>2</v>
      </c>
      <c r="O39">
        <v>2019</v>
      </c>
      <c r="P39">
        <f t="shared" si="6"/>
        <v>46.02209944751381</v>
      </c>
      <c r="Q39">
        <v>67</v>
      </c>
      <c r="R39">
        <v>18.100000000000001</v>
      </c>
      <c r="S39" t="s">
        <v>105</v>
      </c>
      <c r="T39" t="s">
        <v>290</v>
      </c>
      <c r="U39">
        <v>0</v>
      </c>
      <c r="V39">
        <v>2</v>
      </c>
      <c r="W39" s="2">
        <v>0.34</v>
      </c>
      <c r="X39">
        <v>1</v>
      </c>
      <c r="Y39">
        <v>2.68</v>
      </c>
      <c r="Z39">
        <v>2.94</v>
      </c>
      <c r="AA39">
        <v>8.5500000000000007</v>
      </c>
      <c r="AB39" s="5"/>
      <c r="AC39">
        <v>62</v>
      </c>
      <c r="AD39">
        <v>7.84</v>
      </c>
      <c r="AE39" s="19" t="s">
        <v>106</v>
      </c>
      <c r="AF39" s="2">
        <v>0.53</v>
      </c>
      <c r="AG39">
        <v>46</v>
      </c>
      <c r="AH39">
        <v>1</v>
      </c>
    </row>
    <row r="40" spans="1:34" ht="17.149999999999999" customHeight="1">
      <c r="A40" t="s">
        <v>107</v>
      </c>
      <c r="B40" t="s">
        <v>253</v>
      </c>
      <c r="C40" t="s">
        <v>108</v>
      </c>
      <c r="D40" s="4" t="s">
        <v>27</v>
      </c>
      <c r="E40">
        <v>1314</v>
      </c>
      <c r="F40" t="s">
        <v>88</v>
      </c>
      <c r="G40" s="11" t="s">
        <v>82</v>
      </c>
      <c r="H40" t="s">
        <v>30</v>
      </c>
      <c r="I40" s="12">
        <v>33.799999999999997</v>
      </c>
      <c r="J40" s="12">
        <v>10.8</v>
      </c>
      <c r="K40">
        <v>6.7</v>
      </c>
      <c r="L40">
        <v>0.9</v>
      </c>
      <c r="M40">
        <f t="shared" si="5"/>
        <v>-0.2222222222222224</v>
      </c>
      <c r="N40">
        <v>1</v>
      </c>
      <c r="O40">
        <v>2013</v>
      </c>
      <c r="P40">
        <v>53</v>
      </c>
      <c r="Q40">
        <v>15</v>
      </c>
      <c r="R40">
        <v>17.600000000000001</v>
      </c>
      <c r="S40" t="s">
        <v>109</v>
      </c>
      <c r="T40" s="7" t="s">
        <v>307</v>
      </c>
      <c r="U40">
        <v>0</v>
      </c>
      <c r="V40">
        <v>2</v>
      </c>
      <c r="W40" s="2">
        <v>0.53</v>
      </c>
      <c r="X40">
        <v>0</v>
      </c>
      <c r="Y40" s="12">
        <v>35.4</v>
      </c>
      <c r="Z40" s="12">
        <v>4.4000000000000004</v>
      </c>
      <c r="AA40">
        <v>6.9</v>
      </c>
      <c r="AB40">
        <v>94</v>
      </c>
      <c r="AC40">
        <v>16</v>
      </c>
      <c r="AD40">
        <v>7.4</v>
      </c>
      <c r="AE40" s="17" t="s">
        <v>110</v>
      </c>
      <c r="AF40" s="2">
        <v>0.5</v>
      </c>
      <c r="AG40">
        <v>47</v>
      </c>
      <c r="AH40">
        <v>1</v>
      </c>
    </row>
    <row r="41" spans="1:34" ht="17.149999999999999" customHeight="1">
      <c r="A41" t="s">
        <v>107</v>
      </c>
      <c r="B41" t="s">
        <v>253</v>
      </c>
      <c r="C41" t="s">
        <v>108</v>
      </c>
      <c r="D41" s="4" t="s">
        <v>27</v>
      </c>
      <c r="E41">
        <v>1314</v>
      </c>
      <c r="F41" t="s">
        <v>88</v>
      </c>
      <c r="G41" s="11" t="s">
        <v>82</v>
      </c>
      <c r="H41" t="s">
        <v>46</v>
      </c>
      <c r="I41" s="12">
        <v>5.3</v>
      </c>
      <c r="J41" s="12">
        <v>3.2</v>
      </c>
      <c r="K41">
        <v>6.7</v>
      </c>
      <c r="L41">
        <v>0.9</v>
      </c>
      <c r="M41">
        <f t="shared" si="5"/>
        <v>-0.2222222222222224</v>
      </c>
      <c r="N41">
        <v>1</v>
      </c>
      <c r="O41">
        <v>2013</v>
      </c>
      <c r="P41">
        <v>53</v>
      </c>
      <c r="Q41">
        <v>15</v>
      </c>
      <c r="R41">
        <v>17.600000000000001</v>
      </c>
      <c r="S41" t="s">
        <v>230</v>
      </c>
      <c r="T41" t="s">
        <v>111</v>
      </c>
      <c r="U41">
        <v>0</v>
      </c>
      <c r="V41">
        <v>2</v>
      </c>
      <c r="W41" s="2">
        <v>0.53</v>
      </c>
      <c r="X41">
        <v>0</v>
      </c>
      <c r="Y41" s="12">
        <v>8.6</v>
      </c>
      <c r="Z41" s="12">
        <v>1.6</v>
      </c>
      <c r="AA41">
        <v>6.9</v>
      </c>
      <c r="AB41">
        <v>94</v>
      </c>
      <c r="AC41">
        <v>16</v>
      </c>
      <c r="AD41">
        <v>7.4</v>
      </c>
      <c r="AE41" s="17" t="s">
        <v>112</v>
      </c>
      <c r="AF41" s="2">
        <v>0.5</v>
      </c>
      <c r="AG41">
        <v>48</v>
      </c>
      <c r="AH41">
        <v>1</v>
      </c>
    </row>
    <row r="42" spans="1:34" ht="17.149999999999999" customHeight="1">
      <c r="A42" t="s">
        <v>107</v>
      </c>
      <c r="B42" t="s">
        <v>253</v>
      </c>
      <c r="C42" t="s">
        <v>108</v>
      </c>
      <c r="D42" s="4" t="s">
        <v>27</v>
      </c>
      <c r="E42">
        <v>1314</v>
      </c>
      <c r="F42" t="s">
        <v>88</v>
      </c>
      <c r="G42" s="11" t="s">
        <v>82</v>
      </c>
      <c r="H42" t="s">
        <v>30</v>
      </c>
      <c r="I42" s="12">
        <v>14.2</v>
      </c>
      <c r="J42" s="12">
        <v>6.6</v>
      </c>
      <c r="K42">
        <v>6.7</v>
      </c>
      <c r="L42">
        <v>0.9</v>
      </c>
      <c r="M42">
        <f t="shared" si="5"/>
        <v>-0.2222222222222224</v>
      </c>
      <c r="N42">
        <v>1</v>
      </c>
      <c r="O42">
        <v>2013</v>
      </c>
      <c r="P42">
        <v>53</v>
      </c>
      <c r="Q42">
        <v>15</v>
      </c>
      <c r="R42">
        <v>17.600000000000001</v>
      </c>
      <c r="S42" t="s">
        <v>113</v>
      </c>
      <c r="T42" t="s">
        <v>113</v>
      </c>
      <c r="U42">
        <v>0</v>
      </c>
      <c r="V42">
        <v>2</v>
      </c>
      <c r="W42" s="2">
        <v>0.53</v>
      </c>
      <c r="X42">
        <v>0</v>
      </c>
      <c r="Y42" s="12">
        <v>8</v>
      </c>
      <c r="Z42" s="12">
        <v>3.7</v>
      </c>
      <c r="AA42">
        <v>6.9</v>
      </c>
      <c r="AB42">
        <v>94</v>
      </c>
      <c r="AC42">
        <v>16</v>
      </c>
      <c r="AD42">
        <v>7.4</v>
      </c>
      <c r="AE42" s="17" t="s">
        <v>114</v>
      </c>
      <c r="AF42" s="2">
        <v>0.5</v>
      </c>
      <c r="AG42">
        <v>49</v>
      </c>
      <c r="AH42">
        <v>-1</v>
      </c>
    </row>
    <row r="43" spans="1:34" ht="17.149999999999999" customHeight="1">
      <c r="A43" t="s">
        <v>107</v>
      </c>
      <c r="B43" t="s">
        <v>253</v>
      </c>
      <c r="C43" t="s">
        <v>108</v>
      </c>
      <c r="D43" s="4" t="s">
        <v>27</v>
      </c>
      <c r="E43">
        <v>1314</v>
      </c>
      <c r="F43" t="s">
        <v>88</v>
      </c>
      <c r="G43" s="11" t="s">
        <v>82</v>
      </c>
      <c r="H43" t="s">
        <v>46</v>
      </c>
      <c r="I43" s="12">
        <v>103.6</v>
      </c>
      <c r="J43" s="12">
        <v>16</v>
      </c>
      <c r="K43">
        <v>6.7</v>
      </c>
      <c r="L43">
        <v>0.9</v>
      </c>
      <c r="M43">
        <f t="shared" si="5"/>
        <v>-0.2222222222222224</v>
      </c>
      <c r="N43">
        <v>1</v>
      </c>
      <c r="O43">
        <v>2013</v>
      </c>
      <c r="P43">
        <v>53</v>
      </c>
      <c r="Q43">
        <v>15</v>
      </c>
      <c r="R43">
        <v>17.600000000000001</v>
      </c>
      <c r="S43" t="s">
        <v>225</v>
      </c>
      <c r="T43" t="s">
        <v>115</v>
      </c>
      <c r="U43">
        <v>0</v>
      </c>
      <c r="V43">
        <v>2</v>
      </c>
      <c r="W43" s="2">
        <v>0.53</v>
      </c>
      <c r="X43">
        <v>0</v>
      </c>
      <c r="Y43" s="12">
        <v>96.8</v>
      </c>
      <c r="Z43" s="12">
        <v>17.600000000000001</v>
      </c>
      <c r="AA43">
        <v>6.9</v>
      </c>
      <c r="AB43">
        <v>94</v>
      </c>
      <c r="AC43">
        <v>16</v>
      </c>
      <c r="AD43">
        <v>7.4</v>
      </c>
      <c r="AE43" s="17" t="s">
        <v>116</v>
      </c>
      <c r="AF43" s="2">
        <v>0.5</v>
      </c>
      <c r="AG43">
        <v>50</v>
      </c>
      <c r="AH43">
        <v>-1</v>
      </c>
    </row>
    <row r="44" spans="1:34" ht="17.149999999999999" customHeight="1">
      <c r="A44" t="s">
        <v>107</v>
      </c>
      <c r="B44" t="s">
        <v>253</v>
      </c>
      <c r="C44" t="s">
        <v>108</v>
      </c>
      <c r="D44" s="4" t="s">
        <v>27</v>
      </c>
      <c r="E44">
        <v>1314</v>
      </c>
      <c r="F44" t="s">
        <v>88</v>
      </c>
      <c r="G44" s="11" t="s">
        <v>29</v>
      </c>
      <c r="H44" t="s">
        <v>46</v>
      </c>
      <c r="I44" s="20">
        <v>16.399999999999999</v>
      </c>
      <c r="J44" s="20">
        <v>6.2</v>
      </c>
      <c r="K44">
        <v>6.7</v>
      </c>
      <c r="L44">
        <v>0.9</v>
      </c>
      <c r="M44">
        <f t="shared" si="5"/>
        <v>-0.2222222222222224</v>
      </c>
      <c r="N44">
        <v>1</v>
      </c>
      <c r="O44">
        <v>2013</v>
      </c>
      <c r="P44">
        <v>53</v>
      </c>
      <c r="Q44">
        <v>15</v>
      </c>
      <c r="R44">
        <v>17.600000000000001</v>
      </c>
      <c r="S44" t="s">
        <v>61</v>
      </c>
      <c r="T44" t="s">
        <v>288</v>
      </c>
      <c r="U44">
        <v>0</v>
      </c>
      <c r="V44">
        <v>2</v>
      </c>
      <c r="W44" s="2">
        <v>0.53</v>
      </c>
      <c r="X44">
        <v>0</v>
      </c>
      <c r="Y44" s="20">
        <v>25.7</v>
      </c>
      <c r="Z44" s="20">
        <v>3.2</v>
      </c>
      <c r="AA44">
        <v>6.9</v>
      </c>
      <c r="AB44" s="6">
        <v>94</v>
      </c>
      <c r="AC44">
        <v>16</v>
      </c>
      <c r="AD44">
        <v>7.4</v>
      </c>
      <c r="AE44" s="19" t="s">
        <v>117</v>
      </c>
      <c r="AF44" s="2">
        <v>0.5</v>
      </c>
      <c r="AG44">
        <v>51</v>
      </c>
      <c r="AH44">
        <v>1</v>
      </c>
    </row>
    <row r="45" spans="1:34" ht="17.149999999999999" customHeight="1">
      <c r="A45" t="s">
        <v>107</v>
      </c>
      <c r="B45" t="s">
        <v>253</v>
      </c>
      <c r="C45" t="s">
        <v>108</v>
      </c>
      <c r="D45" s="4" t="s">
        <v>27</v>
      </c>
      <c r="E45">
        <v>1314</v>
      </c>
      <c r="F45" t="s">
        <v>88</v>
      </c>
      <c r="G45" s="11" t="s">
        <v>48</v>
      </c>
      <c r="H45" t="s">
        <v>30</v>
      </c>
      <c r="I45" s="12">
        <v>23.4</v>
      </c>
      <c r="J45" s="12">
        <v>5.8</v>
      </c>
      <c r="K45">
        <v>6.7</v>
      </c>
      <c r="L45">
        <v>0.9</v>
      </c>
      <c r="M45">
        <f t="shared" si="5"/>
        <v>-0.2222222222222224</v>
      </c>
      <c r="N45">
        <v>1</v>
      </c>
      <c r="O45">
        <v>2013</v>
      </c>
      <c r="P45">
        <v>53</v>
      </c>
      <c r="Q45">
        <v>15</v>
      </c>
      <c r="R45">
        <v>17.600000000000001</v>
      </c>
      <c r="S45" t="s">
        <v>118</v>
      </c>
      <c r="T45" t="s">
        <v>286</v>
      </c>
      <c r="U45">
        <v>0</v>
      </c>
      <c r="V45">
        <v>2</v>
      </c>
      <c r="W45" s="2">
        <v>0.53</v>
      </c>
      <c r="X45">
        <v>0</v>
      </c>
      <c r="Y45" s="12">
        <v>21.7</v>
      </c>
      <c r="Z45" s="12">
        <v>4.4000000000000004</v>
      </c>
      <c r="AA45">
        <v>6.9</v>
      </c>
      <c r="AB45" s="6">
        <v>94</v>
      </c>
      <c r="AC45">
        <v>16</v>
      </c>
      <c r="AD45">
        <v>7.4</v>
      </c>
      <c r="AE45" s="19" t="s">
        <v>119</v>
      </c>
      <c r="AF45" s="2">
        <v>0.5</v>
      </c>
      <c r="AG45">
        <v>52</v>
      </c>
      <c r="AH45">
        <v>1</v>
      </c>
    </row>
    <row r="46" spans="1:34" ht="17.149999999999999" customHeight="1">
      <c r="A46" t="s">
        <v>107</v>
      </c>
      <c r="B46" t="s">
        <v>253</v>
      </c>
      <c r="C46" t="s">
        <v>108</v>
      </c>
      <c r="D46" s="4" t="s">
        <v>27</v>
      </c>
      <c r="E46">
        <v>1314</v>
      </c>
      <c r="F46" t="s">
        <v>88</v>
      </c>
      <c r="G46" s="11" t="s">
        <v>48</v>
      </c>
      <c r="H46" t="s">
        <v>46</v>
      </c>
      <c r="I46" s="12">
        <v>7.3</v>
      </c>
      <c r="J46" s="12">
        <v>3.7</v>
      </c>
      <c r="K46">
        <v>6.7</v>
      </c>
      <c r="L46">
        <v>0.9</v>
      </c>
      <c r="M46">
        <f t="shared" si="5"/>
        <v>-0.2222222222222224</v>
      </c>
      <c r="N46">
        <v>1</v>
      </c>
      <c r="O46">
        <v>2013</v>
      </c>
      <c r="P46">
        <v>53</v>
      </c>
      <c r="Q46">
        <v>15</v>
      </c>
      <c r="R46">
        <v>17.600000000000001</v>
      </c>
      <c r="S46" t="s">
        <v>226</v>
      </c>
      <c r="T46" t="s">
        <v>120</v>
      </c>
      <c r="U46">
        <v>0</v>
      </c>
      <c r="V46">
        <v>2</v>
      </c>
      <c r="W46" s="2">
        <v>0.53</v>
      </c>
      <c r="X46">
        <v>0</v>
      </c>
      <c r="Y46" s="12">
        <v>12.5</v>
      </c>
      <c r="Z46" s="12">
        <v>2.1</v>
      </c>
      <c r="AA46">
        <v>6.9</v>
      </c>
      <c r="AB46" s="6">
        <v>94</v>
      </c>
      <c r="AC46">
        <v>16</v>
      </c>
      <c r="AD46">
        <v>7.4</v>
      </c>
      <c r="AE46" s="17" t="s">
        <v>121</v>
      </c>
      <c r="AF46" s="2">
        <v>0.5</v>
      </c>
      <c r="AG46">
        <v>53</v>
      </c>
      <c r="AH46">
        <v>1</v>
      </c>
    </row>
    <row r="47" spans="1:34" ht="17.149999999999999" customHeight="1">
      <c r="A47" t="s">
        <v>107</v>
      </c>
      <c r="B47" t="s">
        <v>253</v>
      </c>
      <c r="C47" t="s">
        <v>108</v>
      </c>
      <c r="D47" s="4" t="s">
        <v>27</v>
      </c>
      <c r="E47">
        <v>1314</v>
      </c>
      <c r="F47" t="s">
        <v>88</v>
      </c>
      <c r="G47" t="s">
        <v>50</v>
      </c>
      <c r="H47" t="s">
        <v>30</v>
      </c>
      <c r="I47">
        <v>6.5</v>
      </c>
      <c r="J47">
        <v>2.6</v>
      </c>
      <c r="K47">
        <v>6.7</v>
      </c>
      <c r="L47">
        <v>0.9</v>
      </c>
      <c r="M47">
        <f t="shared" si="5"/>
        <v>-0.2222222222222224</v>
      </c>
      <c r="N47">
        <v>1</v>
      </c>
      <c r="O47">
        <v>2013</v>
      </c>
      <c r="P47">
        <v>53</v>
      </c>
      <c r="Q47">
        <v>15</v>
      </c>
      <c r="R47">
        <v>17.600000000000001</v>
      </c>
      <c r="S47" t="s">
        <v>122</v>
      </c>
      <c r="T47" t="s">
        <v>287</v>
      </c>
      <c r="U47">
        <v>0</v>
      </c>
      <c r="V47">
        <v>2</v>
      </c>
      <c r="W47" s="2">
        <v>0.53</v>
      </c>
      <c r="X47">
        <v>0</v>
      </c>
      <c r="Y47">
        <v>6.7</v>
      </c>
      <c r="Z47">
        <v>2.2999999999999998</v>
      </c>
      <c r="AA47">
        <v>6.9</v>
      </c>
      <c r="AB47" s="6">
        <v>94</v>
      </c>
      <c r="AC47">
        <v>16</v>
      </c>
      <c r="AD47">
        <v>7.4</v>
      </c>
      <c r="AE47" s="17" t="s">
        <v>123</v>
      </c>
      <c r="AF47" s="2">
        <v>0.5</v>
      </c>
      <c r="AG47">
        <v>54</v>
      </c>
      <c r="AH47">
        <v>1</v>
      </c>
    </row>
    <row r="48" spans="1:34" ht="17.149999999999999" customHeight="1">
      <c r="A48" t="s">
        <v>107</v>
      </c>
      <c r="B48" t="s">
        <v>253</v>
      </c>
      <c r="C48" t="s">
        <v>108</v>
      </c>
      <c r="D48" s="4" t="s">
        <v>27</v>
      </c>
      <c r="E48">
        <v>1314</v>
      </c>
      <c r="F48" t="s">
        <v>88</v>
      </c>
      <c r="G48" t="s">
        <v>50</v>
      </c>
      <c r="H48" t="s">
        <v>46</v>
      </c>
      <c r="I48">
        <v>84.4</v>
      </c>
      <c r="J48">
        <v>59.6</v>
      </c>
      <c r="K48">
        <v>6.7</v>
      </c>
      <c r="L48">
        <v>0.9</v>
      </c>
      <c r="M48">
        <f t="shared" si="5"/>
        <v>-0.2222222222222224</v>
      </c>
      <c r="N48">
        <v>1</v>
      </c>
      <c r="O48">
        <v>2013</v>
      </c>
      <c r="P48">
        <v>53</v>
      </c>
      <c r="Q48">
        <v>15</v>
      </c>
      <c r="R48">
        <v>17.600000000000001</v>
      </c>
      <c r="S48" t="s">
        <v>124</v>
      </c>
      <c r="T48" t="s">
        <v>124</v>
      </c>
      <c r="U48">
        <v>0</v>
      </c>
      <c r="V48">
        <v>2</v>
      </c>
      <c r="W48" s="2">
        <v>0.53</v>
      </c>
      <c r="X48">
        <v>0</v>
      </c>
      <c r="Y48">
        <v>52.3</v>
      </c>
      <c r="Z48">
        <v>32.4</v>
      </c>
      <c r="AA48">
        <v>6.9</v>
      </c>
      <c r="AB48" s="6">
        <v>94</v>
      </c>
      <c r="AC48">
        <v>16</v>
      </c>
      <c r="AD48">
        <v>7.4</v>
      </c>
      <c r="AE48" s="17" t="s">
        <v>125</v>
      </c>
      <c r="AF48" s="2">
        <v>0.5</v>
      </c>
      <c r="AG48">
        <v>55</v>
      </c>
      <c r="AH48">
        <v>-1</v>
      </c>
    </row>
    <row r="49" spans="1:34" ht="17.149999999999999" customHeight="1">
      <c r="A49" t="s">
        <v>107</v>
      </c>
      <c r="B49" t="s">
        <v>253</v>
      </c>
      <c r="C49" t="s">
        <v>108</v>
      </c>
      <c r="D49" s="4" t="s">
        <v>27</v>
      </c>
      <c r="E49">
        <v>1314</v>
      </c>
      <c r="F49" t="s">
        <v>88</v>
      </c>
      <c r="G49" t="s">
        <v>50</v>
      </c>
      <c r="H49" t="s">
        <v>46</v>
      </c>
      <c r="I49">
        <v>143.19999999999999</v>
      </c>
      <c r="J49">
        <v>54.1</v>
      </c>
      <c r="K49">
        <v>6.7</v>
      </c>
      <c r="L49">
        <v>0.9</v>
      </c>
      <c r="M49">
        <f t="shared" si="5"/>
        <v>-0.2222222222222224</v>
      </c>
      <c r="N49">
        <v>1</v>
      </c>
      <c r="O49">
        <v>2013</v>
      </c>
      <c r="P49">
        <v>53</v>
      </c>
      <c r="Q49">
        <v>15</v>
      </c>
      <c r="R49">
        <v>17.600000000000001</v>
      </c>
      <c r="S49" t="s">
        <v>228</v>
      </c>
      <c r="T49" t="s">
        <v>126</v>
      </c>
      <c r="U49">
        <v>0</v>
      </c>
      <c r="V49">
        <v>2</v>
      </c>
      <c r="W49" s="2">
        <v>0.53</v>
      </c>
      <c r="X49">
        <v>0</v>
      </c>
      <c r="Y49">
        <v>85</v>
      </c>
      <c r="Z49">
        <v>50.7</v>
      </c>
      <c r="AA49">
        <v>6.9</v>
      </c>
      <c r="AB49" s="6">
        <v>94</v>
      </c>
      <c r="AC49">
        <v>16</v>
      </c>
      <c r="AD49">
        <v>7.4</v>
      </c>
      <c r="AE49" s="17" t="s">
        <v>127</v>
      </c>
      <c r="AF49" s="2">
        <v>0.5</v>
      </c>
      <c r="AG49">
        <v>56</v>
      </c>
      <c r="AH49">
        <v>-1</v>
      </c>
    </row>
    <row r="50" spans="1:34" ht="17.149999999999999" customHeight="1">
      <c r="A50" t="s">
        <v>107</v>
      </c>
      <c r="B50" t="s">
        <v>253</v>
      </c>
      <c r="C50" t="s">
        <v>108</v>
      </c>
      <c r="D50" s="4" t="s">
        <v>27</v>
      </c>
      <c r="E50">
        <v>1314</v>
      </c>
      <c r="F50" t="s">
        <v>88</v>
      </c>
      <c r="G50" t="s">
        <v>29</v>
      </c>
      <c r="H50" t="s">
        <v>30</v>
      </c>
      <c r="I50">
        <v>1.4</v>
      </c>
      <c r="J50">
        <v>0.8</v>
      </c>
      <c r="K50">
        <v>6.7</v>
      </c>
      <c r="L50">
        <v>0.9</v>
      </c>
      <c r="M50">
        <f t="shared" si="5"/>
        <v>-0.2222222222222224</v>
      </c>
      <c r="N50">
        <v>1</v>
      </c>
      <c r="O50">
        <v>2013</v>
      </c>
      <c r="P50">
        <v>53</v>
      </c>
      <c r="Q50">
        <v>15</v>
      </c>
      <c r="R50">
        <v>17.600000000000001</v>
      </c>
      <c r="S50" t="s">
        <v>309</v>
      </c>
      <c r="T50" t="s">
        <v>309</v>
      </c>
      <c r="U50">
        <v>0</v>
      </c>
      <c r="V50">
        <v>1</v>
      </c>
      <c r="W50" s="2">
        <v>0.53</v>
      </c>
      <c r="X50">
        <v>0</v>
      </c>
      <c r="Y50">
        <v>0.7</v>
      </c>
      <c r="Z50">
        <v>0.7</v>
      </c>
      <c r="AA50">
        <v>6.9</v>
      </c>
      <c r="AB50" s="6">
        <v>94</v>
      </c>
      <c r="AC50">
        <v>16</v>
      </c>
      <c r="AD50">
        <v>7.4</v>
      </c>
      <c r="AE50" s="17" t="s">
        <v>128</v>
      </c>
      <c r="AF50" s="2">
        <v>0.5</v>
      </c>
      <c r="AG50">
        <v>57</v>
      </c>
      <c r="AH50">
        <v>-1</v>
      </c>
    </row>
    <row r="51" spans="1:34" ht="17.149999999999999" customHeight="1">
      <c r="A51" t="s">
        <v>107</v>
      </c>
      <c r="B51" t="s">
        <v>253</v>
      </c>
      <c r="C51" t="s">
        <v>108</v>
      </c>
      <c r="D51" s="4" t="s">
        <v>27</v>
      </c>
      <c r="E51">
        <v>1314</v>
      </c>
      <c r="F51" t="s">
        <v>88</v>
      </c>
      <c r="G51" t="s">
        <v>29</v>
      </c>
      <c r="H51" t="s">
        <v>46</v>
      </c>
      <c r="I51">
        <v>89.9</v>
      </c>
      <c r="J51">
        <v>7.9</v>
      </c>
      <c r="K51">
        <v>6.7</v>
      </c>
      <c r="L51">
        <v>0.9</v>
      </c>
      <c r="M51">
        <f t="shared" si="5"/>
        <v>-0.2222222222222224</v>
      </c>
      <c r="N51">
        <v>1</v>
      </c>
      <c r="O51">
        <v>2013</v>
      </c>
      <c r="P51">
        <v>53</v>
      </c>
      <c r="Q51">
        <v>15</v>
      </c>
      <c r="R51">
        <v>17.600000000000001</v>
      </c>
      <c r="S51" t="s">
        <v>229</v>
      </c>
      <c r="T51" t="s">
        <v>94</v>
      </c>
      <c r="U51">
        <v>0</v>
      </c>
      <c r="V51">
        <v>2</v>
      </c>
      <c r="W51" s="2">
        <v>0.53</v>
      </c>
      <c r="X51">
        <v>0</v>
      </c>
      <c r="Y51">
        <v>93</v>
      </c>
      <c r="Z51">
        <v>4</v>
      </c>
      <c r="AA51">
        <v>6.9</v>
      </c>
      <c r="AB51" s="6">
        <v>94</v>
      </c>
      <c r="AC51">
        <v>16</v>
      </c>
      <c r="AD51">
        <v>7.4</v>
      </c>
      <c r="AE51" s="17" t="s">
        <v>129</v>
      </c>
      <c r="AF51" s="2">
        <v>0.5</v>
      </c>
      <c r="AG51">
        <v>58</v>
      </c>
      <c r="AH51">
        <v>1</v>
      </c>
    </row>
    <row r="52" spans="1:34" ht="17.149999999999999" customHeight="1">
      <c r="A52" t="s">
        <v>130</v>
      </c>
      <c r="B52" t="s">
        <v>254</v>
      </c>
      <c r="C52" t="s">
        <v>131</v>
      </c>
      <c r="D52" s="4" t="s">
        <v>37</v>
      </c>
      <c r="E52">
        <v>1312</v>
      </c>
      <c r="F52" t="s">
        <v>88</v>
      </c>
      <c r="G52" t="s">
        <v>29</v>
      </c>
      <c r="H52" t="s">
        <v>46</v>
      </c>
      <c r="I52">
        <v>18</v>
      </c>
      <c r="J52">
        <v>6</v>
      </c>
      <c r="K52">
        <v>6.1</v>
      </c>
      <c r="N52">
        <v>0</v>
      </c>
      <c r="O52">
        <v>2010</v>
      </c>
      <c r="P52">
        <v>53.3</v>
      </c>
      <c r="Q52">
        <v>15</v>
      </c>
      <c r="R52">
        <v>19.11</v>
      </c>
      <c r="S52" t="s">
        <v>61</v>
      </c>
      <c r="T52" t="s">
        <v>288</v>
      </c>
      <c r="U52">
        <v>0</v>
      </c>
      <c r="V52">
        <v>2</v>
      </c>
      <c r="W52" s="2">
        <v>0.27</v>
      </c>
      <c r="X52">
        <v>0</v>
      </c>
      <c r="Y52">
        <v>26.1</v>
      </c>
      <c r="Z52">
        <v>3.5</v>
      </c>
      <c r="AA52">
        <v>6.9</v>
      </c>
      <c r="AB52" s="5">
        <v>95.7</v>
      </c>
      <c r="AC52">
        <v>15</v>
      </c>
      <c r="AD52">
        <v>7.6</v>
      </c>
      <c r="AE52" s="17" t="s">
        <v>132</v>
      </c>
      <c r="AF52" s="2">
        <v>0.4</v>
      </c>
      <c r="AG52">
        <v>59</v>
      </c>
      <c r="AH52">
        <v>1</v>
      </c>
    </row>
    <row r="53" spans="1:34" ht="17.149999999999999" customHeight="1">
      <c r="A53" t="s">
        <v>130</v>
      </c>
      <c r="B53" t="s">
        <v>254</v>
      </c>
      <c r="C53" t="s">
        <v>131</v>
      </c>
      <c r="D53" s="4" t="s">
        <v>37</v>
      </c>
      <c r="E53">
        <v>1312</v>
      </c>
      <c r="F53" t="s">
        <v>88</v>
      </c>
      <c r="G53" t="s">
        <v>50</v>
      </c>
      <c r="H53" t="s">
        <v>30</v>
      </c>
      <c r="I53">
        <v>6.6</v>
      </c>
      <c r="J53">
        <v>2.8</v>
      </c>
      <c r="K53">
        <v>6.1</v>
      </c>
      <c r="N53">
        <v>0</v>
      </c>
      <c r="O53">
        <v>2010</v>
      </c>
      <c r="P53">
        <v>53.3</v>
      </c>
      <c r="Q53">
        <v>15</v>
      </c>
      <c r="R53">
        <v>19.11</v>
      </c>
      <c r="S53" t="s">
        <v>133</v>
      </c>
      <c r="T53" t="s">
        <v>287</v>
      </c>
      <c r="U53">
        <v>0</v>
      </c>
      <c r="V53">
        <v>2</v>
      </c>
      <c r="W53" s="2">
        <v>0.27</v>
      </c>
      <c r="X53">
        <v>0</v>
      </c>
      <c r="Y53">
        <v>7.3</v>
      </c>
      <c r="Z53">
        <v>1.9</v>
      </c>
      <c r="AA53">
        <v>6.9</v>
      </c>
      <c r="AB53" s="5">
        <v>95.7</v>
      </c>
      <c r="AC53">
        <v>15</v>
      </c>
      <c r="AD53">
        <v>7.6</v>
      </c>
      <c r="AE53" s="17" t="s">
        <v>134</v>
      </c>
      <c r="AF53" s="2">
        <v>0.4</v>
      </c>
      <c r="AG53">
        <v>60</v>
      </c>
      <c r="AH53">
        <v>1</v>
      </c>
    </row>
    <row r="54" spans="1:34" ht="17.149999999999999" customHeight="1">
      <c r="A54" t="s">
        <v>130</v>
      </c>
      <c r="B54" t="s">
        <v>254</v>
      </c>
      <c r="C54" t="s">
        <v>131</v>
      </c>
      <c r="D54" s="4" t="s">
        <v>37</v>
      </c>
      <c r="E54">
        <v>1312</v>
      </c>
      <c r="F54" t="s">
        <v>88</v>
      </c>
      <c r="G54" t="s">
        <v>50</v>
      </c>
      <c r="H54" t="s">
        <v>46</v>
      </c>
      <c r="I54">
        <v>72.5</v>
      </c>
      <c r="J54">
        <v>47</v>
      </c>
      <c r="K54">
        <v>6.1</v>
      </c>
      <c r="N54">
        <v>0</v>
      </c>
      <c r="O54">
        <v>2010</v>
      </c>
      <c r="P54">
        <v>53.3</v>
      </c>
      <c r="Q54">
        <v>15</v>
      </c>
      <c r="R54">
        <v>19.11</v>
      </c>
      <c r="S54" t="s">
        <v>124</v>
      </c>
      <c r="T54" t="s">
        <v>124</v>
      </c>
      <c r="U54">
        <v>0</v>
      </c>
      <c r="V54">
        <v>2</v>
      </c>
      <c r="W54" s="2">
        <v>0.27</v>
      </c>
      <c r="X54">
        <v>0</v>
      </c>
      <c r="Y54">
        <v>44.1</v>
      </c>
      <c r="Z54">
        <v>21.7</v>
      </c>
      <c r="AA54">
        <v>6.9</v>
      </c>
      <c r="AB54" s="5">
        <v>95.7</v>
      </c>
      <c r="AC54">
        <v>15</v>
      </c>
      <c r="AD54">
        <v>7.6</v>
      </c>
      <c r="AE54" s="17" t="s">
        <v>135</v>
      </c>
      <c r="AF54" s="2">
        <v>0.4</v>
      </c>
      <c r="AG54">
        <v>61</v>
      </c>
      <c r="AH54">
        <v>-1</v>
      </c>
    </row>
    <row r="55" spans="1:34" ht="17.149999999999999" customHeight="1">
      <c r="A55" t="s">
        <v>130</v>
      </c>
      <c r="B55" t="s">
        <v>254</v>
      </c>
      <c r="C55" t="s">
        <v>131</v>
      </c>
      <c r="D55" s="4" t="s">
        <v>37</v>
      </c>
      <c r="E55">
        <v>1312</v>
      </c>
      <c r="F55" t="s">
        <v>88</v>
      </c>
      <c r="G55" t="s">
        <v>50</v>
      </c>
      <c r="H55" t="s">
        <v>46</v>
      </c>
      <c r="I55">
        <v>133.80000000000001</v>
      </c>
      <c r="J55">
        <v>56.6</v>
      </c>
      <c r="K55">
        <v>6.1</v>
      </c>
      <c r="N55">
        <v>0</v>
      </c>
      <c r="O55">
        <v>2010</v>
      </c>
      <c r="P55">
        <v>53.3</v>
      </c>
      <c r="Q55">
        <v>15</v>
      </c>
      <c r="R55">
        <v>19.11</v>
      </c>
      <c r="S55" t="s">
        <v>228</v>
      </c>
      <c r="T55" t="s">
        <v>126</v>
      </c>
      <c r="U55">
        <v>0</v>
      </c>
      <c r="V55">
        <v>2</v>
      </c>
      <c r="W55" s="2">
        <v>0.27</v>
      </c>
      <c r="X55">
        <v>0</v>
      </c>
      <c r="Y55">
        <v>89.6</v>
      </c>
      <c r="Z55">
        <v>56.4</v>
      </c>
      <c r="AA55">
        <v>6.9</v>
      </c>
      <c r="AB55" s="5">
        <v>95.7</v>
      </c>
      <c r="AC55">
        <v>15</v>
      </c>
      <c r="AD55">
        <v>7.6</v>
      </c>
      <c r="AE55" s="17" t="s">
        <v>136</v>
      </c>
      <c r="AF55" s="2">
        <v>0.4</v>
      </c>
      <c r="AG55">
        <v>62</v>
      </c>
      <c r="AH55">
        <v>-1</v>
      </c>
    </row>
    <row r="56" spans="1:34" ht="17.149999999999999" customHeight="1">
      <c r="A56" t="s">
        <v>130</v>
      </c>
      <c r="B56" t="s">
        <v>254</v>
      </c>
      <c r="C56" t="s">
        <v>131</v>
      </c>
      <c r="D56" s="4" t="s">
        <v>37</v>
      </c>
      <c r="E56">
        <v>1312</v>
      </c>
      <c r="F56" t="s">
        <v>88</v>
      </c>
      <c r="G56" t="s">
        <v>29</v>
      </c>
      <c r="H56" t="s">
        <v>46</v>
      </c>
      <c r="I56">
        <v>521.29999999999995</v>
      </c>
      <c r="J56">
        <v>90.7</v>
      </c>
      <c r="K56">
        <v>6.1</v>
      </c>
      <c r="N56">
        <v>0</v>
      </c>
      <c r="O56">
        <v>2010</v>
      </c>
      <c r="P56">
        <v>53.3</v>
      </c>
      <c r="Q56">
        <v>15</v>
      </c>
      <c r="R56">
        <v>19.11</v>
      </c>
      <c r="S56" t="s">
        <v>229</v>
      </c>
      <c r="T56" t="s">
        <v>94</v>
      </c>
      <c r="U56">
        <v>0</v>
      </c>
      <c r="V56">
        <v>2</v>
      </c>
      <c r="W56" s="2">
        <v>0.27</v>
      </c>
      <c r="X56">
        <v>0</v>
      </c>
      <c r="Y56">
        <v>556.5</v>
      </c>
      <c r="Z56">
        <v>72.5</v>
      </c>
      <c r="AA56">
        <v>6.9</v>
      </c>
      <c r="AB56" s="5">
        <v>95.7</v>
      </c>
      <c r="AC56">
        <v>15</v>
      </c>
      <c r="AD56">
        <v>7.6</v>
      </c>
      <c r="AE56" s="17" t="s">
        <v>137</v>
      </c>
      <c r="AF56" s="2">
        <v>0.4</v>
      </c>
      <c r="AG56">
        <v>63</v>
      </c>
      <c r="AH56">
        <v>-1</v>
      </c>
    </row>
    <row r="57" spans="1:34" ht="17.149999999999999" customHeight="1">
      <c r="A57" t="s">
        <v>130</v>
      </c>
      <c r="B57" t="s">
        <v>254</v>
      </c>
      <c r="C57" t="s">
        <v>131</v>
      </c>
      <c r="D57" s="4" t="s">
        <v>37</v>
      </c>
      <c r="E57">
        <v>1312</v>
      </c>
      <c r="F57" t="s">
        <v>88</v>
      </c>
      <c r="G57" t="s">
        <v>29</v>
      </c>
      <c r="H57" t="s">
        <v>30</v>
      </c>
      <c r="I57">
        <v>1.2</v>
      </c>
      <c r="J57">
        <v>1.1100000000000001</v>
      </c>
      <c r="K57">
        <v>6.1</v>
      </c>
      <c r="N57">
        <v>0</v>
      </c>
      <c r="O57">
        <v>2010</v>
      </c>
      <c r="P57">
        <v>53.3</v>
      </c>
      <c r="Q57">
        <v>15</v>
      </c>
      <c r="R57">
        <v>19.11</v>
      </c>
      <c r="S57" t="s">
        <v>309</v>
      </c>
      <c r="T57" t="s">
        <v>309</v>
      </c>
      <c r="U57">
        <v>0</v>
      </c>
      <c r="V57">
        <v>1</v>
      </c>
      <c r="W57" s="2">
        <v>0.27</v>
      </c>
      <c r="X57">
        <v>0</v>
      </c>
      <c r="Y57">
        <v>1</v>
      </c>
      <c r="Z57">
        <v>0.5</v>
      </c>
      <c r="AA57">
        <v>6.9</v>
      </c>
      <c r="AB57" s="5">
        <v>95.7</v>
      </c>
      <c r="AC57">
        <v>15</v>
      </c>
      <c r="AD57">
        <v>7.6</v>
      </c>
      <c r="AE57" s="17" t="s">
        <v>138</v>
      </c>
      <c r="AF57" s="2">
        <v>0.4</v>
      </c>
      <c r="AG57">
        <v>64</v>
      </c>
      <c r="AH57">
        <v>-1</v>
      </c>
    </row>
    <row r="58" spans="1:34" ht="17.149999999999999" customHeight="1">
      <c r="A58" t="s">
        <v>130</v>
      </c>
      <c r="B58" t="s">
        <v>254</v>
      </c>
      <c r="C58" t="s">
        <v>131</v>
      </c>
      <c r="D58" s="4" t="s">
        <v>37</v>
      </c>
      <c r="E58">
        <v>1312</v>
      </c>
      <c r="F58" t="s">
        <v>88</v>
      </c>
      <c r="G58" t="s">
        <v>29</v>
      </c>
      <c r="H58" t="s">
        <v>30</v>
      </c>
      <c r="I58">
        <v>59.2</v>
      </c>
      <c r="J58">
        <v>29.6</v>
      </c>
      <c r="K58">
        <v>6.1</v>
      </c>
      <c r="N58">
        <v>0</v>
      </c>
      <c r="O58">
        <v>2010</v>
      </c>
      <c r="P58">
        <v>53.3</v>
      </c>
      <c r="Q58">
        <v>15</v>
      </c>
      <c r="R58">
        <v>19.11</v>
      </c>
      <c r="S58" t="s">
        <v>139</v>
      </c>
      <c r="T58" t="s">
        <v>139</v>
      </c>
      <c r="U58">
        <v>0</v>
      </c>
      <c r="V58">
        <v>2</v>
      </c>
      <c r="W58" s="2">
        <v>0.27</v>
      </c>
      <c r="X58">
        <v>0</v>
      </c>
      <c r="Y58">
        <v>39.200000000000003</v>
      </c>
      <c r="Z58">
        <v>5.5</v>
      </c>
      <c r="AA58">
        <v>6.9</v>
      </c>
      <c r="AB58" s="5">
        <v>95.7</v>
      </c>
      <c r="AC58">
        <v>15</v>
      </c>
      <c r="AD58">
        <v>7.6</v>
      </c>
      <c r="AE58" s="19" t="s">
        <v>140</v>
      </c>
      <c r="AF58" s="2">
        <v>0.4</v>
      </c>
      <c r="AG58">
        <v>65</v>
      </c>
      <c r="AH58">
        <v>-1</v>
      </c>
    </row>
    <row r="59" spans="1:34" ht="17.149999999999999" customHeight="1">
      <c r="A59" t="s">
        <v>130</v>
      </c>
      <c r="B59" t="s">
        <v>254</v>
      </c>
      <c r="C59" t="s">
        <v>131</v>
      </c>
      <c r="D59" s="4" t="s">
        <v>37</v>
      </c>
      <c r="E59">
        <v>1312</v>
      </c>
      <c r="F59" t="s">
        <v>88</v>
      </c>
      <c r="G59" s="11" t="s">
        <v>82</v>
      </c>
      <c r="H59" t="s">
        <v>46</v>
      </c>
      <c r="I59">
        <v>107.3</v>
      </c>
      <c r="J59">
        <v>15.8</v>
      </c>
      <c r="K59">
        <v>6.1</v>
      </c>
      <c r="N59">
        <v>0</v>
      </c>
      <c r="O59">
        <v>2010</v>
      </c>
      <c r="P59">
        <v>53.3</v>
      </c>
      <c r="Q59">
        <v>15</v>
      </c>
      <c r="R59">
        <v>19.11</v>
      </c>
      <c r="S59" t="s">
        <v>225</v>
      </c>
      <c r="T59" t="s">
        <v>115</v>
      </c>
      <c r="U59">
        <v>0</v>
      </c>
      <c r="V59">
        <v>2</v>
      </c>
      <c r="W59" s="2">
        <v>0.27</v>
      </c>
      <c r="X59">
        <v>0</v>
      </c>
      <c r="Y59">
        <v>95.5</v>
      </c>
      <c r="Z59">
        <v>20.100000000000001</v>
      </c>
      <c r="AA59">
        <v>6.9</v>
      </c>
      <c r="AB59" s="5">
        <v>95.7</v>
      </c>
      <c r="AC59">
        <v>15</v>
      </c>
      <c r="AD59">
        <v>7.6</v>
      </c>
      <c r="AE59" s="17" t="s">
        <v>141</v>
      </c>
      <c r="AF59" s="2">
        <v>0.4</v>
      </c>
      <c r="AG59">
        <v>66</v>
      </c>
      <c r="AH59">
        <v>-1</v>
      </c>
    </row>
    <row r="60" spans="1:34" ht="17.149999999999999" customHeight="1">
      <c r="A60" t="s">
        <v>130</v>
      </c>
      <c r="B60" t="s">
        <v>254</v>
      </c>
      <c r="C60" t="s">
        <v>131</v>
      </c>
      <c r="D60" s="4" t="s">
        <v>37</v>
      </c>
      <c r="E60">
        <v>1312</v>
      </c>
      <c r="F60" t="s">
        <v>88</v>
      </c>
      <c r="G60" s="11" t="s">
        <v>82</v>
      </c>
      <c r="H60" t="s">
        <v>46</v>
      </c>
      <c r="I60">
        <v>11.4</v>
      </c>
      <c r="J60">
        <v>6.8</v>
      </c>
      <c r="K60">
        <v>6.1</v>
      </c>
      <c r="N60">
        <v>0</v>
      </c>
      <c r="O60">
        <v>2010</v>
      </c>
      <c r="P60">
        <v>53.3</v>
      </c>
      <c r="Q60">
        <v>15</v>
      </c>
      <c r="R60">
        <v>19.11</v>
      </c>
      <c r="S60" t="s">
        <v>113</v>
      </c>
      <c r="T60" t="s">
        <v>113</v>
      </c>
      <c r="U60">
        <v>0</v>
      </c>
      <c r="V60">
        <v>2</v>
      </c>
      <c r="W60" s="2">
        <v>0.27</v>
      </c>
      <c r="X60">
        <v>0</v>
      </c>
      <c r="Y60">
        <v>5.5</v>
      </c>
      <c r="Z60">
        <v>1.4</v>
      </c>
      <c r="AA60">
        <v>6.9</v>
      </c>
      <c r="AB60" s="5">
        <v>95.7</v>
      </c>
      <c r="AC60">
        <v>15</v>
      </c>
      <c r="AD60">
        <v>7.6</v>
      </c>
      <c r="AE60" s="17" t="s">
        <v>142</v>
      </c>
      <c r="AF60" s="2">
        <v>0.4</v>
      </c>
      <c r="AG60">
        <v>67</v>
      </c>
      <c r="AH60">
        <v>-1</v>
      </c>
    </row>
    <row r="61" spans="1:34" ht="17.149999999999999" customHeight="1">
      <c r="A61" t="s">
        <v>130</v>
      </c>
      <c r="B61" t="s">
        <v>254</v>
      </c>
      <c r="C61" t="s">
        <v>131</v>
      </c>
      <c r="D61" s="4" t="s">
        <v>37</v>
      </c>
      <c r="E61">
        <v>1312</v>
      </c>
      <c r="F61" t="s">
        <v>88</v>
      </c>
      <c r="G61" s="11" t="s">
        <v>82</v>
      </c>
      <c r="H61" t="s">
        <v>30</v>
      </c>
      <c r="I61">
        <v>5.9</v>
      </c>
      <c r="J61">
        <v>3</v>
      </c>
      <c r="K61">
        <v>6.1</v>
      </c>
      <c r="N61">
        <v>0</v>
      </c>
      <c r="O61">
        <v>2010</v>
      </c>
      <c r="P61">
        <v>53.3</v>
      </c>
      <c r="Q61">
        <v>15</v>
      </c>
      <c r="R61">
        <v>19.11</v>
      </c>
      <c r="S61" t="s">
        <v>230</v>
      </c>
      <c r="T61" t="s">
        <v>111</v>
      </c>
      <c r="U61">
        <v>0</v>
      </c>
      <c r="V61">
        <v>2</v>
      </c>
      <c r="W61" s="2">
        <v>0.27</v>
      </c>
      <c r="X61">
        <v>0</v>
      </c>
      <c r="Y61">
        <v>8.4</v>
      </c>
      <c r="Z61">
        <v>1.6</v>
      </c>
      <c r="AA61">
        <v>6.9</v>
      </c>
      <c r="AB61" s="5">
        <v>95.7</v>
      </c>
      <c r="AC61">
        <v>15</v>
      </c>
      <c r="AD61">
        <v>7.6</v>
      </c>
      <c r="AE61" s="17" t="s">
        <v>143</v>
      </c>
      <c r="AF61" s="2">
        <v>0.4</v>
      </c>
      <c r="AG61">
        <v>68</v>
      </c>
      <c r="AH61">
        <v>1</v>
      </c>
    </row>
    <row r="62" spans="1:34" ht="17.149999999999999" customHeight="1">
      <c r="A62" t="s">
        <v>130</v>
      </c>
      <c r="B62" t="s">
        <v>254</v>
      </c>
      <c r="C62" t="s">
        <v>131</v>
      </c>
      <c r="D62" s="4" t="s">
        <v>37</v>
      </c>
      <c r="E62">
        <v>1312</v>
      </c>
      <c r="F62" t="s">
        <v>88</v>
      </c>
      <c r="G62" s="11" t="s">
        <v>82</v>
      </c>
      <c r="H62" t="s">
        <v>30</v>
      </c>
      <c r="I62">
        <v>34.5</v>
      </c>
      <c r="J62">
        <v>11.6</v>
      </c>
      <c r="K62">
        <v>6.1</v>
      </c>
      <c r="N62">
        <v>0</v>
      </c>
      <c r="O62">
        <v>2010</v>
      </c>
      <c r="P62">
        <v>53.3</v>
      </c>
      <c r="Q62">
        <v>15</v>
      </c>
      <c r="R62">
        <v>19.11</v>
      </c>
      <c r="S62" s="7" t="s">
        <v>109</v>
      </c>
      <c r="T62" s="7" t="s">
        <v>307</v>
      </c>
      <c r="U62">
        <v>0</v>
      </c>
      <c r="V62">
        <v>2</v>
      </c>
      <c r="W62" s="2">
        <v>0.27</v>
      </c>
      <c r="X62">
        <v>0</v>
      </c>
      <c r="Y62">
        <v>35</v>
      </c>
      <c r="Z62">
        <v>4.0999999999999996</v>
      </c>
      <c r="AA62">
        <v>6.9</v>
      </c>
      <c r="AB62" s="5">
        <v>95.7</v>
      </c>
      <c r="AC62">
        <v>15</v>
      </c>
      <c r="AD62">
        <v>7.6</v>
      </c>
      <c r="AE62" s="19" t="s">
        <v>144</v>
      </c>
      <c r="AF62" s="2">
        <v>0.4</v>
      </c>
      <c r="AG62">
        <v>69</v>
      </c>
      <c r="AH62">
        <v>1</v>
      </c>
    </row>
    <row r="63" spans="1:34" ht="17.149999999999999" customHeight="1">
      <c r="A63" t="s">
        <v>130</v>
      </c>
      <c r="B63" t="s">
        <v>254</v>
      </c>
      <c r="C63" t="s">
        <v>131</v>
      </c>
      <c r="D63" s="4" t="s">
        <v>37</v>
      </c>
      <c r="E63">
        <v>1312</v>
      </c>
      <c r="F63" t="s">
        <v>88</v>
      </c>
      <c r="G63" s="11" t="s">
        <v>48</v>
      </c>
      <c r="H63" t="s">
        <v>30</v>
      </c>
      <c r="I63">
        <v>23.8</v>
      </c>
      <c r="J63">
        <v>5.9</v>
      </c>
      <c r="K63">
        <v>6.1</v>
      </c>
      <c r="N63">
        <v>0</v>
      </c>
      <c r="O63">
        <v>2010</v>
      </c>
      <c r="P63">
        <v>53.3</v>
      </c>
      <c r="Q63">
        <v>15</v>
      </c>
      <c r="R63">
        <v>19.11</v>
      </c>
      <c r="S63" t="s">
        <v>118</v>
      </c>
      <c r="T63" t="s">
        <v>286</v>
      </c>
      <c r="U63">
        <v>0</v>
      </c>
      <c r="V63">
        <v>2</v>
      </c>
      <c r="W63" s="2">
        <v>0.27</v>
      </c>
      <c r="X63">
        <v>0</v>
      </c>
      <c r="Y63">
        <v>22.9</v>
      </c>
      <c r="Z63">
        <v>4.5</v>
      </c>
      <c r="AA63">
        <v>6.9</v>
      </c>
      <c r="AB63" s="5">
        <v>95.7</v>
      </c>
      <c r="AC63">
        <v>15</v>
      </c>
      <c r="AD63">
        <v>7.6</v>
      </c>
      <c r="AE63" s="17" t="s">
        <v>145</v>
      </c>
      <c r="AF63" s="2">
        <v>0.4</v>
      </c>
      <c r="AG63">
        <v>70</v>
      </c>
      <c r="AH63">
        <v>1</v>
      </c>
    </row>
    <row r="64" spans="1:34" ht="17.149999999999999" customHeight="1">
      <c r="A64" t="s">
        <v>130</v>
      </c>
      <c r="B64" t="s">
        <v>254</v>
      </c>
      <c r="C64" t="s">
        <v>131</v>
      </c>
      <c r="D64" s="4" t="s">
        <v>37</v>
      </c>
      <c r="E64">
        <v>1312</v>
      </c>
      <c r="F64" t="s">
        <v>88</v>
      </c>
      <c r="G64" s="11" t="s">
        <v>48</v>
      </c>
      <c r="H64" t="s">
        <v>46</v>
      </c>
      <c r="I64">
        <v>7.8</v>
      </c>
      <c r="J64">
        <v>3.8</v>
      </c>
      <c r="K64">
        <v>6.1</v>
      </c>
      <c r="N64">
        <v>0</v>
      </c>
      <c r="O64">
        <v>2010</v>
      </c>
      <c r="P64">
        <v>53.3</v>
      </c>
      <c r="Q64">
        <v>15</v>
      </c>
      <c r="R64">
        <v>19.11</v>
      </c>
      <c r="S64" t="s">
        <v>226</v>
      </c>
      <c r="T64" t="s">
        <v>120</v>
      </c>
      <c r="U64">
        <v>0</v>
      </c>
      <c r="V64">
        <v>2</v>
      </c>
      <c r="W64" s="2">
        <v>0.27</v>
      </c>
      <c r="X64">
        <v>0</v>
      </c>
      <c r="Y64">
        <v>12.5</v>
      </c>
      <c r="Z64">
        <v>2.2000000000000002</v>
      </c>
      <c r="AA64">
        <v>6.9</v>
      </c>
      <c r="AB64" s="5">
        <v>95.7</v>
      </c>
      <c r="AC64">
        <v>15</v>
      </c>
      <c r="AD64">
        <v>7.6</v>
      </c>
      <c r="AE64" s="17" t="s">
        <v>146</v>
      </c>
      <c r="AF64" s="2">
        <v>0.4</v>
      </c>
      <c r="AG64">
        <v>71</v>
      </c>
      <c r="AH64">
        <v>1</v>
      </c>
    </row>
    <row r="65" spans="1:34" ht="17.149999999999999" customHeight="1">
      <c r="A65" t="s">
        <v>147</v>
      </c>
      <c r="B65" t="s">
        <v>255</v>
      </c>
      <c r="C65" t="s">
        <v>148</v>
      </c>
      <c r="D65" t="s">
        <v>149</v>
      </c>
      <c r="E65">
        <v>37</v>
      </c>
      <c r="F65" t="s">
        <v>28</v>
      </c>
      <c r="G65" t="s">
        <v>48</v>
      </c>
      <c r="H65" t="s">
        <v>46</v>
      </c>
      <c r="I65">
        <v>84.9</v>
      </c>
      <c r="J65">
        <v>15.6</v>
      </c>
      <c r="K65">
        <v>7.6</v>
      </c>
      <c r="M65">
        <f>(19.61-19.78)/5.54</f>
        <v>-3.0685920577617636E-2</v>
      </c>
      <c r="N65">
        <v>2</v>
      </c>
      <c r="O65">
        <v>2019</v>
      </c>
      <c r="Q65">
        <v>18</v>
      </c>
      <c r="R65">
        <v>30.3</v>
      </c>
      <c r="S65" t="s">
        <v>150</v>
      </c>
      <c r="T65" t="s">
        <v>150</v>
      </c>
      <c r="U65">
        <v>0</v>
      </c>
      <c r="V65">
        <v>0</v>
      </c>
      <c r="W65">
        <v>0.72</v>
      </c>
      <c r="Y65">
        <v>87</v>
      </c>
      <c r="Z65">
        <v>16.7</v>
      </c>
      <c r="AA65">
        <v>7.6</v>
      </c>
      <c r="AC65">
        <v>18</v>
      </c>
      <c r="AD65">
        <v>7.6</v>
      </c>
      <c r="AE65" s="19" t="s">
        <v>151</v>
      </c>
      <c r="AF65">
        <v>0.39</v>
      </c>
      <c r="AG65">
        <v>72</v>
      </c>
      <c r="AH65">
        <v>1</v>
      </c>
    </row>
    <row r="66" spans="1:34" ht="17.149999999999999" customHeight="1">
      <c r="A66" t="s">
        <v>152</v>
      </c>
      <c r="B66" t="s">
        <v>256</v>
      </c>
      <c r="C66" t="s">
        <v>153</v>
      </c>
      <c r="D66" t="s">
        <v>154</v>
      </c>
      <c r="E66">
        <v>313</v>
      </c>
      <c r="F66" t="s">
        <v>88</v>
      </c>
      <c r="G66" t="s">
        <v>29</v>
      </c>
      <c r="H66" t="s">
        <v>46</v>
      </c>
      <c r="I66">
        <v>500.65</v>
      </c>
      <c r="J66">
        <v>64.56</v>
      </c>
      <c r="K66">
        <v>11.17</v>
      </c>
      <c r="M66">
        <f>(116.82-115.8)/10.36</f>
        <v>9.8455598455598078E-2</v>
      </c>
      <c r="N66">
        <v>2</v>
      </c>
      <c r="O66">
        <v>2017</v>
      </c>
      <c r="Q66">
        <v>11</v>
      </c>
      <c r="R66">
        <v>42.58</v>
      </c>
      <c r="S66" t="s">
        <v>155</v>
      </c>
      <c r="T66" t="s">
        <v>155</v>
      </c>
      <c r="U66">
        <v>0</v>
      </c>
      <c r="V66">
        <v>1</v>
      </c>
      <c r="W66">
        <v>0.64</v>
      </c>
      <c r="X66">
        <v>0</v>
      </c>
      <c r="Y66">
        <v>490.67</v>
      </c>
      <c r="Z66">
        <v>59.54</v>
      </c>
      <c r="AC66">
        <v>13</v>
      </c>
      <c r="AD66">
        <v>11.17</v>
      </c>
      <c r="AE66" s="19" t="s">
        <v>156</v>
      </c>
      <c r="AF66">
        <v>0.54</v>
      </c>
      <c r="AG66">
        <v>73</v>
      </c>
      <c r="AH66">
        <v>-1</v>
      </c>
    </row>
    <row r="67" spans="1:34" ht="17.149999999999999" customHeight="1">
      <c r="A67" t="s">
        <v>157</v>
      </c>
      <c r="B67" t="s">
        <v>257</v>
      </c>
      <c r="C67" t="s">
        <v>158</v>
      </c>
      <c r="D67" t="s">
        <v>159</v>
      </c>
      <c r="E67">
        <v>392</v>
      </c>
      <c r="F67" t="s">
        <v>57</v>
      </c>
      <c r="G67" s="9" t="s">
        <v>82</v>
      </c>
      <c r="H67" t="s">
        <v>46</v>
      </c>
      <c r="I67">
        <v>6.85</v>
      </c>
      <c r="J67">
        <v>1.51</v>
      </c>
      <c r="K67">
        <v>5.54</v>
      </c>
      <c r="N67">
        <v>0</v>
      </c>
      <c r="O67">
        <v>2012</v>
      </c>
      <c r="P67">
        <f>K67/R67*100</f>
        <v>19.920891765551961</v>
      </c>
      <c r="Q67">
        <v>27</v>
      </c>
      <c r="R67">
        <v>27.81</v>
      </c>
      <c r="S67" t="s">
        <v>52</v>
      </c>
      <c r="T67" t="s">
        <v>52</v>
      </c>
      <c r="U67">
        <v>0</v>
      </c>
      <c r="V67">
        <v>2</v>
      </c>
      <c r="W67">
        <v>1</v>
      </c>
      <c r="X67">
        <v>0</v>
      </c>
      <c r="Y67">
        <v>7.53</v>
      </c>
      <c r="Z67">
        <v>0.78</v>
      </c>
      <c r="AC67">
        <v>40</v>
      </c>
      <c r="AD67">
        <v>5.75</v>
      </c>
      <c r="AE67" s="19" t="s">
        <v>291</v>
      </c>
      <c r="AF67">
        <f>23/AC67</f>
        <v>0.57499999999999996</v>
      </c>
      <c r="AG67">
        <v>74</v>
      </c>
      <c r="AH67" s="11">
        <v>1</v>
      </c>
    </row>
    <row r="68" spans="1:34" ht="17.149999999999999" customHeight="1">
      <c r="A68" t="s">
        <v>157</v>
      </c>
      <c r="B68" t="s">
        <v>257</v>
      </c>
      <c r="C68" t="s">
        <v>158</v>
      </c>
      <c r="D68" t="s">
        <v>159</v>
      </c>
      <c r="E68">
        <v>392</v>
      </c>
      <c r="F68" t="s">
        <v>28</v>
      </c>
      <c r="G68" s="9" t="s">
        <v>82</v>
      </c>
      <c r="H68" t="s">
        <v>46</v>
      </c>
      <c r="I68">
        <v>7.8</v>
      </c>
      <c r="J68">
        <v>0.95</v>
      </c>
      <c r="K68">
        <v>5.66</v>
      </c>
      <c r="N68">
        <v>0</v>
      </c>
      <c r="O68">
        <v>2012</v>
      </c>
      <c r="P68">
        <f>K68/R68*100</f>
        <v>25.245316681534341</v>
      </c>
      <c r="Q68">
        <v>20</v>
      </c>
      <c r="R68">
        <v>22.42</v>
      </c>
      <c r="S68" t="s">
        <v>52</v>
      </c>
      <c r="T68" t="s">
        <v>52</v>
      </c>
      <c r="U68">
        <v>0</v>
      </c>
      <c r="V68">
        <v>2</v>
      </c>
      <c r="W68">
        <v>0.5</v>
      </c>
      <c r="X68">
        <v>0</v>
      </c>
      <c r="Y68">
        <v>7.53</v>
      </c>
      <c r="Z68">
        <v>0.78</v>
      </c>
      <c r="AC68">
        <v>40</v>
      </c>
      <c r="AD68">
        <v>5.75</v>
      </c>
      <c r="AE68" s="19" t="s">
        <v>291</v>
      </c>
      <c r="AF68">
        <f>23/AC68</f>
        <v>0.57499999999999996</v>
      </c>
      <c r="AG68">
        <v>75</v>
      </c>
      <c r="AH68" s="11">
        <v>1</v>
      </c>
    </row>
    <row r="69" spans="1:34" ht="17.149999999999999" customHeight="1">
      <c r="A69" t="s">
        <v>160</v>
      </c>
      <c r="B69" t="s">
        <v>161</v>
      </c>
      <c r="C69" t="s">
        <v>161</v>
      </c>
      <c r="D69" t="s">
        <v>162</v>
      </c>
      <c r="E69">
        <v>739</v>
      </c>
      <c r="F69" t="s">
        <v>38</v>
      </c>
      <c r="G69" t="s">
        <v>50</v>
      </c>
      <c r="H69" t="s">
        <v>46</v>
      </c>
      <c r="I69">
        <v>3.9</v>
      </c>
      <c r="J69">
        <v>2.33</v>
      </c>
      <c r="K69">
        <v>6.1</v>
      </c>
      <c r="N69">
        <v>0</v>
      </c>
      <c r="O69">
        <v>1962</v>
      </c>
      <c r="P69">
        <v>53</v>
      </c>
      <c r="Q69">
        <v>10</v>
      </c>
      <c r="R69">
        <v>11.5</v>
      </c>
      <c r="S69" t="s">
        <v>231</v>
      </c>
      <c r="T69" t="s">
        <v>163</v>
      </c>
      <c r="U69">
        <v>0</v>
      </c>
      <c r="V69">
        <v>2</v>
      </c>
      <c r="W69">
        <v>0.5</v>
      </c>
      <c r="Y69">
        <v>4.2</v>
      </c>
      <c r="Z69">
        <v>2.39</v>
      </c>
      <c r="AA69">
        <v>5.9</v>
      </c>
      <c r="AB69">
        <v>115</v>
      </c>
      <c r="AC69">
        <v>10</v>
      </c>
      <c r="AD69">
        <v>5.0999999999999996</v>
      </c>
      <c r="AE69" s="17" t="s">
        <v>163</v>
      </c>
      <c r="AF69">
        <v>0.5</v>
      </c>
      <c r="AG69">
        <v>76</v>
      </c>
      <c r="AH69" s="11">
        <v>1</v>
      </c>
    </row>
    <row r="70" spans="1:34" ht="17.149999999999999" customHeight="1">
      <c r="A70" t="s">
        <v>160</v>
      </c>
      <c r="B70" t="s">
        <v>161</v>
      </c>
      <c r="C70" t="s">
        <v>161</v>
      </c>
      <c r="D70" t="s">
        <v>162</v>
      </c>
      <c r="E70">
        <v>739</v>
      </c>
      <c r="F70" t="s">
        <v>38</v>
      </c>
      <c r="G70" t="s">
        <v>50</v>
      </c>
      <c r="H70" t="s">
        <v>46</v>
      </c>
      <c r="I70">
        <v>5.5</v>
      </c>
      <c r="J70">
        <v>2.17</v>
      </c>
      <c r="K70">
        <v>5.9</v>
      </c>
      <c r="N70">
        <v>0</v>
      </c>
      <c r="O70">
        <v>1962</v>
      </c>
      <c r="P70">
        <v>54</v>
      </c>
      <c r="Q70">
        <v>10</v>
      </c>
      <c r="R70">
        <v>11.1</v>
      </c>
      <c r="S70" t="s">
        <v>231</v>
      </c>
      <c r="T70" t="s">
        <v>163</v>
      </c>
      <c r="U70">
        <v>0</v>
      </c>
      <c r="V70">
        <v>2</v>
      </c>
      <c r="W70">
        <v>0.5</v>
      </c>
      <c r="Y70">
        <v>5.6</v>
      </c>
      <c r="Z70">
        <v>2.37</v>
      </c>
      <c r="AA70">
        <v>6</v>
      </c>
      <c r="AB70">
        <v>116</v>
      </c>
      <c r="AC70">
        <v>10</v>
      </c>
      <c r="AD70">
        <v>5.0999999999999996</v>
      </c>
      <c r="AE70" s="17" t="s">
        <v>163</v>
      </c>
      <c r="AF70">
        <v>0.5</v>
      </c>
      <c r="AG70">
        <v>77</v>
      </c>
      <c r="AH70" s="11">
        <v>1</v>
      </c>
    </row>
    <row r="71" spans="1:34" ht="17.149999999999999" customHeight="1">
      <c r="A71" t="s">
        <v>164</v>
      </c>
      <c r="B71" t="s">
        <v>258</v>
      </c>
      <c r="C71" t="s">
        <v>165</v>
      </c>
      <c r="D71" t="s">
        <v>162</v>
      </c>
      <c r="E71">
        <v>1386</v>
      </c>
      <c r="F71" t="s">
        <v>38</v>
      </c>
      <c r="G71" t="s">
        <v>50</v>
      </c>
      <c r="H71" t="s">
        <v>46</v>
      </c>
      <c r="I71">
        <v>467.25</v>
      </c>
      <c r="J71">
        <v>140.85</v>
      </c>
      <c r="K71">
        <v>6.77</v>
      </c>
      <c r="L71">
        <f>10.19/12</f>
        <v>0.84916666666666663</v>
      </c>
      <c r="M71">
        <f t="shared" ref="M71" si="7">(K71-AA71)/L71</f>
        <v>0.31795878312070608</v>
      </c>
      <c r="N71">
        <v>1</v>
      </c>
      <c r="O71" s="10">
        <v>1968</v>
      </c>
      <c r="P71">
        <v>65.75</v>
      </c>
      <c r="Q71">
        <v>16</v>
      </c>
      <c r="R71">
        <v>10.35</v>
      </c>
      <c r="S71" t="s">
        <v>227</v>
      </c>
      <c r="T71" t="s">
        <v>166</v>
      </c>
      <c r="U71">
        <v>2</v>
      </c>
      <c r="V71">
        <v>0</v>
      </c>
      <c r="X71">
        <v>1</v>
      </c>
      <c r="Y71">
        <v>501.56</v>
      </c>
      <c r="Z71">
        <v>115.69</v>
      </c>
      <c r="AA71">
        <v>6.5</v>
      </c>
      <c r="AB71">
        <v>113.56</v>
      </c>
      <c r="AC71">
        <v>16</v>
      </c>
      <c r="AE71" s="17" t="s">
        <v>166</v>
      </c>
      <c r="AG71">
        <v>78</v>
      </c>
      <c r="AH71">
        <v>1</v>
      </c>
    </row>
    <row r="72" spans="1:34" ht="17.149999999999999" customHeight="1">
      <c r="A72" t="s">
        <v>167</v>
      </c>
      <c r="B72" t="s">
        <v>259</v>
      </c>
      <c r="C72" t="s">
        <v>168</v>
      </c>
      <c r="D72" t="s">
        <v>169</v>
      </c>
      <c r="E72">
        <v>1695</v>
      </c>
      <c r="F72" t="s">
        <v>28</v>
      </c>
      <c r="G72" t="s">
        <v>29</v>
      </c>
      <c r="H72" t="s">
        <v>46</v>
      </c>
      <c r="I72">
        <v>0.83</v>
      </c>
      <c r="J72">
        <v>20.13</v>
      </c>
      <c r="N72">
        <v>0</v>
      </c>
      <c r="O72" s="10">
        <v>2012</v>
      </c>
      <c r="P72">
        <v>55.93</v>
      </c>
      <c r="Q72">
        <v>13</v>
      </c>
      <c r="R72">
        <v>14.8</v>
      </c>
      <c r="S72" t="s">
        <v>232</v>
      </c>
      <c r="T72" t="s">
        <v>170</v>
      </c>
      <c r="U72">
        <v>0</v>
      </c>
      <c r="V72">
        <v>1</v>
      </c>
      <c r="W72">
        <v>0.47</v>
      </c>
      <c r="X72">
        <v>0</v>
      </c>
      <c r="Y72">
        <v>0.97</v>
      </c>
      <c r="Z72">
        <v>6.63</v>
      </c>
      <c r="AC72">
        <v>15</v>
      </c>
      <c r="AD72">
        <v>5.7</v>
      </c>
      <c r="AE72" s="19" t="s">
        <v>171</v>
      </c>
      <c r="AF72">
        <v>0.47</v>
      </c>
      <c r="AG72">
        <v>79</v>
      </c>
      <c r="AH72">
        <v>1</v>
      </c>
    </row>
    <row r="73" spans="1:34" ht="17.149999999999999" customHeight="1">
      <c r="A73" t="s">
        <v>167</v>
      </c>
      <c r="B73" t="s">
        <v>259</v>
      </c>
      <c r="C73" t="s">
        <v>168</v>
      </c>
      <c r="D73" t="s">
        <v>169</v>
      </c>
      <c r="E73">
        <v>1695</v>
      </c>
      <c r="F73" t="s">
        <v>28</v>
      </c>
      <c r="G73" t="s">
        <v>29</v>
      </c>
      <c r="H73" t="s">
        <v>46</v>
      </c>
      <c r="I73">
        <v>0.54</v>
      </c>
      <c r="J73">
        <v>25.36</v>
      </c>
      <c r="N73">
        <v>0</v>
      </c>
      <c r="O73" s="10">
        <v>2012</v>
      </c>
      <c r="P73">
        <v>55.93</v>
      </c>
      <c r="Q73">
        <v>13</v>
      </c>
      <c r="R73">
        <v>14.8</v>
      </c>
      <c r="S73" t="s">
        <v>233</v>
      </c>
      <c r="T73" t="s">
        <v>172</v>
      </c>
      <c r="U73">
        <v>0</v>
      </c>
      <c r="V73">
        <v>1</v>
      </c>
      <c r="W73">
        <v>0.47</v>
      </c>
      <c r="X73">
        <v>0</v>
      </c>
      <c r="Y73">
        <v>0.75</v>
      </c>
      <c r="Z73">
        <v>16.920000000000002</v>
      </c>
      <c r="AC73">
        <v>15</v>
      </c>
      <c r="AD73">
        <v>5.7</v>
      </c>
      <c r="AE73" s="19" t="s">
        <v>173</v>
      </c>
      <c r="AF73">
        <v>0.47</v>
      </c>
      <c r="AG73">
        <v>80</v>
      </c>
      <c r="AH73">
        <v>1</v>
      </c>
    </row>
    <row r="74" spans="1:34" s="11" customFormat="1" ht="17.149999999999999" customHeight="1">
      <c r="A74" s="11" t="s">
        <v>174</v>
      </c>
      <c r="B74" s="11" t="s">
        <v>175</v>
      </c>
      <c r="C74" s="11" t="s">
        <v>175</v>
      </c>
      <c r="D74" s="11" t="s">
        <v>176</v>
      </c>
      <c r="E74" s="11">
        <v>2764</v>
      </c>
      <c r="F74" s="11" t="s">
        <v>38</v>
      </c>
      <c r="G74" s="11" t="s">
        <v>50</v>
      </c>
      <c r="H74" s="11" t="s">
        <v>46</v>
      </c>
      <c r="I74" s="11">
        <v>10.8</v>
      </c>
      <c r="J74" s="11">
        <v>14.3</v>
      </c>
      <c r="K74" s="11">
        <f>69.5/12</f>
        <v>5.791666666666667</v>
      </c>
      <c r="L74" s="11">
        <f>6.7/12</f>
        <v>0.55833333333333335</v>
      </c>
      <c r="M74" s="11">
        <f t="shared" ref="M74:M96" si="8">(K74-AA74)/L74</f>
        <v>-0.34328358208955179</v>
      </c>
      <c r="N74" s="11">
        <v>1</v>
      </c>
      <c r="O74" s="27">
        <v>1972</v>
      </c>
      <c r="P74" s="11">
        <v>49.6</v>
      </c>
      <c r="Q74" s="11">
        <v>40</v>
      </c>
      <c r="S74" s="11" t="s">
        <v>177</v>
      </c>
      <c r="T74" s="11" t="s">
        <v>177</v>
      </c>
      <c r="U74" s="11">
        <v>0</v>
      </c>
      <c r="V74" s="11">
        <v>0</v>
      </c>
      <c r="X74" s="11">
        <v>1</v>
      </c>
      <c r="Y74" s="11">
        <v>7.3</v>
      </c>
      <c r="Z74" s="11">
        <v>12.4</v>
      </c>
      <c r="AA74" s="11">
        <f>71.8/12</f>
        <v>5.9833333333333334</v>
      </c>
      <c r="AB74" s="11">
        <v>118.3</v>
      </c>
      <c r="AC74" s="11">
        <v>40</v>
      </c>
      <c r="AE74" s="18" t="s">
        <v>177</v>
      </c>
      <c r="AG74" s="11">
        <v>81</v>
      </c>
      <c r="AH74" s="11">
        <v>-1</v>
      </c>
    </row>
    <row r="75" spans="1:34" s="11" customFormat="1" ht="17.149999999999999" customHeight="1">
      <c r="A75" s="11" t="s">
        <v>174</v>
      </c>
      <c r="B75" s="11" t="s">
        <v>175</v>
      </c>
      <c r="C75" s="11" t="s">
        <v>175</v>
      </c>
      <c r="D75" s="11" t="s">
        <v>176</v>
      </c>
      <c r="E75" s="11">
        <v>2764</v>
      </c>
      <c r="F75" s="11" t="s">
        <v>38</v>
      </c>
      <c r="G75" s="11" t="s">
        <v>50</v>
      </c>
      <c r="H75" s="11" t="s">
        <v>46</v>
      </c>
      <c r="I75" s="11">
        <v>11.8</v>
      </c>
      <c r="J75" s="11">
        <v>12</v>
      </c>
      <c r="K75" s="11">
        <f t="shared" ref="K75:K76" si="9">69.5/12</f>
        <v>5.791666666666667</v>
      </c>
      <c r="L75" s="11">
        <f t="shared" ref="L75:L76" si="10">6.7/12</f>
        <v>0.55833333333333335</v>
      </c>
      <c r="M75" s="11">
        <f t="shared" si="8"/>
        <v>-0.34328358208955179</v>
      </c>
      <c r="N75" s="11">
        <v>1</v>
      </c>
      <c r="O75" s="27">
        <v>1972</v>
      </c>
      <c r="P75" s="11">
        <v>49.6</v>
      </c>
      <c r="Q75" s="11">
        <v>40</v>
      </c>
      <c r="S75" s="11" t="s">
        <v>178</v>
      </c>
      <c r="T75" s="11" t="s">
        <v>178</v>
      </c>
      <c r="U75" s="11">
        <v>0</v>
      </c>
      <c r="V75" s="11">
        <v>0</v>
      </c>
      <c r="X75" s="11">
        <v>1</v>
      </c>
      <c r="Y75" s="11">
        <v>5.9</v>
      </c>
      <c r="Z75" s="11">
        <v>4.7</v>
      </c>
      <c r="AA75" s="11">
        <f t="shared" ref="AA75:AA76" si="11">71.8/12</f>
        <v>5.9833333333333334</v>
      </c>
      <c r="AB75" s="11">
        <v>118.3</v>
      </c>
      <c r="AC75" s="11">
        <v>40</v>
      </c>
      <c r="AE75" s="18" t="s">
        <v>178</v>
      </c>
      <c r="AG75" s="11">
        <v>82</v>
      </c>
      <c r="AH75" s="11">
        <v>-1</v>
      </c>
    </row>
    <row r="76" spans="1:34" s="11" customFormat="1" ht="17.149999999999999" customHeight="1">
      <c r="A76" s="11" t="s">
        <v>174</v>
      </c>
      <c r="B76" s="11" t="s">
        <v>175</v>
      </c>
      <c r="C76" s="11" t="s">
        <v>175</v>
      </c>
      <c r="D76" s="11" t="s">
        <v>176</v>
      </c>
      <c r="E76" s="11">
        <v>2764</v>
      </c>
      <c r="F76" s="11" t="s">
        <v>38</v>
      </c>
      <c r="G76" s="11" t="s">
        <v>50</v>
      </c>
      <c r="H76" s="11" t="s">
        <v>46</v>
      </c>
      <c r="I76" s="11">
        <v>5.4</v>
      </c>
      <c r="J76" s="11">
        <v>7.9</v>
      </c>
      <c r="K76" s="11">
        <f t="shared" si="9"/>
        <v>5.791666666666667</v>
      </c>
      <c r="L76" s="11">
        <f t="shared" si="10"/>
        <v>0.55833333333333335</v>
      </c>
      <c r="M76" s="11">
        <f t="shared" si="8"/>
        <v>-0.34328358208955179</v>
      </c>
      <c r="N76" s="11">
        <v>1</v>
      </c>
      <c r="O76" s="27">
        <v>1972</v>
      </c>
      <c r="P76" s="11">
        <v>49.6</v>
      </c>
      <c r="Q76" s="11">
        <v>40</v>
      </c>
      <c r="S76" s="11" t="s">
        <v>179</v>
      </c>
      <c r="T76" s="11" t="s">
        <v>179</v>
      </c>
      <c r="U76" s="11">
        <v>0</v>
      </c>
      <c r="V76" s="11">
        <v>0</v>
      </c>
      <c r="X76" s="11">
        <v>1</v>
      </c>
      <c r="Y76" s="11">
        <v>1.1000000000000001</v>
      </c>
      <c r="Z76" s="11">
        <v>2.2999999999999998</v>
      </c>
      <c r="AA76" s="11">
        <f t="shared" si="11"/>
        <v>5.9833333333333334</v>
      </c>
      <c r="AB76" s="11">
        <v>118.3</v>
      </c>
      <c r="AC76" s="11">
        <v>40</v>
      </c>
      <c r="AE76" s="18" t="s">
        <v>179</v>
      </c>
      <c r="AG76" s="11">
        <v>83</v>
      </c>
      <c r="AH76" s="11">
        <v>-1</v>
      </c>
    </row>
    <row r="77" spans="1:34" ht="17.149999999999999" customHeight="1">
      <c r="A77" t="s">
        <v>180</v>
      </c>
      <c r="B77" t="s">
        <v>260</v>
      </c>
      <c r="C77" t="s">
        <v>181</v>
      </c>
      <c r="D77" t="s">
        <v>27</v>
      </c>
      <c r="E77">
        <v>2835</v>
      </c>
      <c r="F77" t="s">
        <v>38</v>
      </c>
      <c r="G77" t="s">
        <v>82</v>
      </c>
      <c r="H77" t="s">
        <v>48</v>
      </c>
      <c r="I77">
        <v>2.1339999999999999</v>
      </c>
      <c r="J77">
        <v>0.42</v>
      </c>
      <c r="K77" s="8">
        <v>4.47</v>
      </c>
      <c r="L77" s="8">
        <f>(4.202+4.558+4.452)/3/12</f>
        <v>0.36699999999999999</v>
      </c>
      <c r="M77">
        <f t="shared" si="8"/>
        <v>-8.1743869209809944E-2</v>
      </c>
      <c r="N77">
        <v>2</v>
      </c>
      <c r="O77" s="10">
        <v>2011</v>
      </c>
      <c r="Q77">
        <v>29</v>
      </c>
      <c r="R77">
        <v>10.56</v>
      </c>
      <c r="S77" s="8" t="s">
        <v>243</v>
      </c>
      <c r="T77" s="8" t="s">
        <v>306</v>
      </c>
      <c r="U77" s="8">
        <v>2</v>
      </c>
      <c r="V77" s="8">
        <v>2</v>
      </c>
      <c r="W77">
        <v>0.41</v>
      </c>
      <c r="X77">
        <v>1</v>
      </c>
      <c r="Y77">
        <v>1.964</v>
      </c>
      <c r="Z77">
        <v>0.35399999999999998</v>
      </c>
      <c r="AA77">
        <v>4.5</v>
      </c>
      <c r="AC77">
        <v>30</v>
      </c>
      <c r="AD77">
        <v>4.22</v>
      </c>
      <c r="AE77" s="17" t="s">
        <v>182</v>
      </c>
      <c r="AF77">
        <v>0.5</v>
      </c>
      <c r="AG77">
        <v>84</v>
      </c>
      <c r="AH77">
        <v>1</v>
      </c>
    </row>
    <row r="78" spans="1:34" ht="17.149999999999999" customHeight="1">
      <c r="A78" t="s">
        <v>180</v>
      </c>
      <c r="B78" t="s">
        <v>260</v>
      </c>
      <c r="C78" t="s">
        <v>181</v>
      </c>
      <c r="D78" t="s">
        <v>27</v>
      </c>
      <c r="E78">
        <v>2835</v>
      </c>
      <c r="F78" t="s">
        <v>38</v>
      </c>
      <c r="G78" t="s">
        <v>82</v>
      </c>
      <c r="H78" t="s">
        <v>48</v>
      </c>
      <c r="I78">
        <v>2.5</v>
      </c>
      <c r="J78">
        <v>0.44400000000000001</v>
      </c>
      <c r="K78" s="8">
        <v>4.47</v>
      </c>
      <c r="L78" s="8">
        <f>(4.202+4.558+4.452)/3/12</f>
        <v>0.36699999999999999</v>
      </c>
      <c r="M78">
        <f t="shared" si="8"/>
        <v>-8.1743869209809944E-2</v>
      </c>
      <c r="N78">
        <v>2</v>
      </c>
      <c r="O78" s="10">
        <v>2011</v>
      </c>
      <c r="Q78">
        <v>29</v>
      </c>
      <c r="R78">
        <v>10.56</v>
      </c>
      <c r="S78" s="8" t="s">
        <v>242</v>
      </c>
      <c r="T78" s="8" t="s">
        <v>305</v>
      </c>
      <c r="U78" s="8">
        <v>2</v>
      </c>
      <c r="V78" s="8">
        <v>2</v>
      </c>
      <c r="W78">
        <v>0.41</v>
      </c>
      <c r="X78">
        <v>1</v>
      </c>
      <c r="Y78">
        <v>2.59</v>
      </c>
      <c r="Z78">
        <v>0.48299999999999998</v>
      </c>
      <c r="AA78">
        <v>4.5</v>
      </c>
      <c r="AC78">
        <v>30</v>
      </c>
      <c r="AD78">
        <v>4.22</v>
      </c>
      <c r="AE78" s="17" t="s">
        <v>182</v>
      </c>
      <c r="AF78">
        <v>0.5</v>
      </c>
      <c r="AG78">
        <v>85</v>
      </c>
      <c r="AH78">
        <v>1</v>
      </c>
    </row>
    <row r="79" spans="1:34" ht="17.149999999999999" customHeight="1">
      <c r="A79" t="s">
        <v>183</v>
      </c>
      <c r="B79" t="s">
        <v>261</v>
      </c>
      <c r="C79" t="s">
        <v>184</v>
      </c>
      <c r="D79" t="s">
        <v>185</v>
      </c>
      <c r="E79">
        <v>3193</v>
      </c>
      <c r="F79" t="s">
        <v>88</v>
      </c>
      <c r="G79" t="s">
        <v>29</v>
      </c>
      <c r="H79" t="s">
        <v>46</v>
      </c>
      <c r="I79">
        <v>948.9</v>
      </c>
      <c r="J79">
        <v>205.4</v>
      </c>
      <c r="K79">
        <v>10.43</v>
      </c>
      <c r="L79">
        <v>2.17</v>
      </c>
      <c r="M79">
        <f t="shared" si="8"/>
        <v>0.30875576036866359</v>
      </c>
      <c r="N79">
        <v>2</v>
      </c>
      <c r="O79" s="10">
        <v>2013</v>
      </c>
      <c r="Q79">
        <v>16</v>
      </c>
      <c r="R79">
        <v>24.2</v>
      </c>
      <c r="S79" t="s">
        <v>229</v>
      </c>
      <c r="T79" t="s">
        <v>94</v>
      </c>
      <c r="U79">
        <v>0</v>
      </c>
      <c r="V79">
        <v>1</v>
      </c>
      <c r="W79">
        <v>0.56000000000000005</v>
      </c>
      <c r="X79">
        <v>0</v>
      </c>
      <c r="Y79">
        <v>706.7</v>
      </c>
      <c r="Z79">
        <v>95.4</v>
      </c>
      <c r="AA79">
        <v>9.76</v>
      </c>
      <c r="AB79">
        <v>123.56</v>
      </c>
      <c r="AC79">
        <v>16</v>
      </c>
      <c r="AD79">
        <v>9.0299999999999994</v>
      </c>
      <c r="AE79" s="19" t="s">
        <v>186</v>
      </c>
      <c r="AF79">
        <v>0.5</v>
      </c>
      <c r="AG79">
        <v>86</v>
      </c>
      <c r="AH79">
        <v>-1</v>
      </c>
    </row>
    <row r="80" spans="1:34" ht="17.149999999999999" customHeight="1">
      <c r="A80" t="s">
        <v>187</v>
      </c>
      <c r="B80" t="s">
        <v>262</v>
      </c>
      <c r="C80" t="s">
        <v>216</v>
      </c>
      <c r="D80" s="4" t="s">
        <v>37</v>
      </c>
      <c r="E80">
        <v>3367</v>
      </c>
      <c r="F80" t="s">
        <v>38</v>
      </c>
      <c r="G80" t="s">
        <v>82</v>
      </c>
      <c r="H80" t="s">
        <v>48</v>
      </c>
      <c r="I80">
        <v>9.5500000000000007</v>
      </c>
      <c r="J80">
        <v>1.91</v>
      </c>
      <c r="K80">
        <v>4.62</v>
      </c>
      <c r="L80">
        <f>12.03/12</f>
        <v>1.0024999999999999</v>
      </c>
      <c r="M80">
        <f t="shared" si="8"/>
        <v>0.16957605985037399</v>
      </c>
      <c r="N80">
        <v>2</v>
      </c>
      <c r="O80" s="10">
        <v>2012</v>
      </c>
      <c r="Q80">
        <v>40</v>
      </c>
      <c r="R80">
        <v>9.59</v>
      </c>
      <c r="S80" s="8" t="s">
        <v>271</v>
      </c>
      <c r="T80" s="8" t="s">
        <v>306</v>
      </c>
      <c r="U80" s="8">
        <v>2</v>
      </c>
      <c r="V80" s="8">
        <v>2</v>
      </c>
      <c r="W80">
        <v>0.5</v>
      </c>
      <c r="X80">
        <v>1</v>
      </c>
      <c r="Y80">
        <v>10.52</v>
      </c>
      <c r="Z80">
        <v>1.67</v>
      </c>
      <c r="AA80">
        <v>4.45</v>
      </c>
      <c r="AC80">
        <v>40</v>
      </c>
      <c r="AD80">
        <v>4.1500000000000004</v>
      </c>
      <c r="AE80" s="17" t="s">
        <v>182</v>
      </c>
      <c r="AF80">
        <v>0.5</v>
      </c>
      <c r="AG80">
        <v>87</v>
      </c>
      <c r="AH80">
        <v>1</v>
      </c>
    </row>
    <row r="81" spans="1:34" ht="17.149999999999999" customHeight="1">
      <c r="A81" t="s">
        <v>187</v>
      </c>
      <c r="B81" t="s">
        <v>262</v>
      </c>
      <c r="C81" t="s">
        <v>216</v>
      </c>
      <c r="D81" s="4" t="s">
        <v>37</v>
      </c>
      <c r="E81">
        <v>3367</v>
      </c>
      <c r="F81" t="s">
        <v>38</v>
      </c>
      <c r="G81" t="s">
        <v>82</v>
      </c>
      <c r="H81" t="s">
        <v>48</v>
      </c>
      <c r="I81">
        <v>9.93</v>
      </c>
      <c r="J81">
        <v>1.89</v>
      </c>
      <c r="K81">
        <v>4.62</v>
      </c>
      <c r="L81">
        <f>12.03/12</f>
        <v>1.0024999999999999</v>
      </c>
      <c r="M81">
        <f t="shared" si="8"/>
        <v>0.16957605985037399</v>
      </c>
      <c r="N81">
        <v>2</v>
      </c>
      <c r="O81" s="10">
        <v>2012</v>
      </c>
      <c r="Q81">
        <v>40</v>
      </c>
      <c r="R81">
        <v>9.59</v>
      </c>
      <c r="S81" s="8" t="s">
        <v>272</v>
      </c>
      <c r="T81" s="8" t="s">
        <v>305</v>
      </c>
      <c r="U81" s="8">
        <v>2</v>
      </c>
      <c r="V81" s="8">
        <v>2</v>
      </c>
      <c r="W81">
        <v>0.5</v>
      </c>
      <c r="X81">
        <v>1</v>
      </c>
      <c r="Y81">
        <v>10.26</v>
      </c>
      <c r="Z81">
        <v>1.4</v>
      </c>
      <c r="AA81">
        <v>4.45</v>
      </c>
      <c r="AC81">
        <v>40</v>
      </c>
      <c r="AD81">
        <v>4.1500000000000004</v>
      </c>
      <c r="AE81" s="17" t="s">
        <v>182</v>
      </c>
      <c r="AF81">
        <v>0.5</v>
      </c>
      <c r="AG81">
        <v>88</v>
      </c>
      <c r="AH81">
        <v>1</v>
      </c>
    </row>
    <row r="82" spans="1:34" ht="17.149999999999999" customHeight="1">
      <c r="A82" t="s">
        <v>188</v>
      </c>
      <c r="B82" t="s">
        <v>263</v>
      </c>
      <c r="C82" t="s">
        <v>189</v>
      </c>
      <c r="D82" t="s">
        <v>190</v>
      </c>
      <c r="E82">
        <v>3382</v>
      </c>
      <c r="F82" t="s">
        <v>28</v>
      </c>
      <c r="G82" t="s">
        <v>50</v>
      </c>
      <c r="H82" t="s">
        <v>46</v>
      </c>
      <c r="I82">
        <v>1096.2</v>
      </c>
      <c r="J82">
        <v>251.5</v>
      </c>
      <c r="K82">
        <v>5.27</v>
      </c>
      <c r="L82">
        <v>0.93</v>
      </c>
      <c r="M82">
        <f t="shared" si="8"/>
        <v>-0.17204301075268832</v>
      </c>
      <c r="N82">
        <v>2</v>
      </c>
      <c r="O82" s="10">
        <v>2000</v>
      </c>
      <c r="Q82">
        <v>20</v>
      </c>
      <c r="R82">
        <v>20.02</v>
      </c>
      <c r="S82" t="s">
        <v>234</v>
      </c>
      <c r="T82" t="s">
        <v>292</v>
      </c>
      <c r="U82" s="8">
        <v>0</v>
      </c>
      <c r="V82" s="8">
        <v>0</v>
      </c>
      <c r="W82">
        <v>0.6</v>
      </c>
      <c r="X82">
        <v>0</v>
      </c>
      <c r="Y82">
        <v>1258</v>
      </c>
      <c r="Z82" s="15">
        <v>277.89999999999998</v>
      </c>
      <c r="AA82">
        <v>5.43</v>
      </c>
      <c r="AC82">
        <v>20</v>
      </c>
      <c r="AD82">
        <v>5.49</v>
      </c>
      <c r="AE82" s="17" t="s">
        <v>191</v>
      </c>
      <c r="AF82">
        <v>0.4</v>
      </c>
      <c r="AG82">
        <v>89</v>
      </c>
      <c r="AH82">
        <v>-1</v>
      </c>
    </row>
    <row r="83" spans="1:34" s="11" customFormat="1" ht="17.149999999999999" customHeight="1">
      <c r="A83" s="24" t="s">
        <v>192</v>
      </c>
      <c r="B83" s="24" t="s">
        <v>264</v>
      </c>
      <c r="C83" s="24" t="s">
        <v>193</v>
      </c>
      <c r="D83" s="24" t="s">
        <v>194</v>
      </c>
      <c r="E83" s="24">
        <v>993</v>
      </c>
      <c r="F83" s="24" t="s">
        <v>28</v>
      </c>
      <c r="G83" s="24" t="s">
        <v>82</v>
      </c>
      <c r="H83" t="s">
        <v>46</v>
      </c>
      <c r="I83" s="11">
        <v>66.3</v>
      </c>
      <c r="J83" s="28">
        <v>25.2</v>
      </c>
      <c r="K83" s="11">
        <v>5.59</v>
      </c>
      <c r="L83" s="11">
        <v>1.38</v>
      </c>
      <c r="M83">
        <f t="shared" si="8"/>
        <v>-4.3478260869565584E-2</v>
      </c>
      <c r="N83">
        <v>2</v>
      </c>
      <c r="O83" s="24">
        <v>2019</v>
      </c>
      <c r="P83" s="11">
        <v>48.2</v>
      </c>
      <c r="Q83" s="11">
        <v>33</v>
      </c>
      <c r="R83" s="11">
        <v>11.58</v>
      </c>
      <c r="S83" s="11" t="s">
        <v>274</v>
      </c>
      <c r="T83" s="11" t="s">
        <v>195</v>
      </c>
      <c r="U83" s="24">
        <v>0</v>
      </c>
      <c r="V83" s="24">
        <v>2</v>
      </c>
      <c r="W83" s="11">
        <f>19/33</f>
        <v>0.5757575757575758</v>
      </c>
      <c r="X83" s="11">
        <v>0</v>
      </c>
      <c r="Y83" s="11">
        <v>77.7</v>
      </c>
      <c r="Z83" s="11">
        <v>15.4</v>
      </c>
      <c r="AA83" s="11">
        <v>5.65</v>
      </c>
      <c r="AC83" s="11">
        <v>31</v>
      </c>
      <c r="AD83" s="11">
        <v>5.19</v>
      </c>
      <c r="AE83" s="18" t="s">
        <v>195</v>
      </c>
      <c r="AF83" s="11">
        <f>16/31</f>
        <v>0.5161290322580645</v>
      </c>
      <c r="AG83">
        <v>90</v>
      </c>
      <c r="AH83" s="11">
        <v>1</v>
      </c>
    </row>
    <row r="84" spans="1:34" s="11" customFormat="1" ht="17.149999999999999" customHeight="1">
      <c r="A84" s="24" t="s">
        <v>196</v>
      </c>
      <c r="B84" s="24" t="s">
        <v>265</v>
      </c>
      <c r="C84" s="24" t="s">
        <v>197</v>
      </c>
      <c r="D84" s="24" t="s">
        <v>169</v>
      </c>
      <c r="E84" s="24">
        <v>1290</v>
      </c>
      <c r="F84" s="24" t="s">
        <v>28</v>
      </c>
      <c r="G84" s="24" t="s">
        <v>29</v>
      </c>
      <c r="H84" s="11" t="s">
        <v>30</v>
      </c>
      <c r="I84" s="11">
        <v>7.08</v>
      </c>
      <c r="J84" s="11">
        <v>4.4400000000000004</v>
      </c>
      <c r="K84" s="11">
        <v>6.03</v>
      </c>
      <c r="L84" s="11">
        <f>11.15/12</f>
        <v>0.9291666666666667</v>
      </c>
      <c r="M84">
        <f t="shared" si="8"/>
        <v>-0.53381165919282458</v>
      </c>
      <c r="N84">
        <v>0</v>
      </c>
      <c r="O84" s="24">
        <v>2013</v>
      </c>
      <c r="P84" s="11">
        <v>44.17</v>
      </c>
      <c r="Q84" s="11">
        <v>25</v>
      </c>
      <c r="R84" s="11">
        <v>13.64</v>
      </c>
      <c r="S84" t="s">
        <v>44</v>
      </c>
      <c r="T84" t="s">
        <v>293</v>
      </c>
      <c r="U84" s="24">
        <v>2</v>
      </c>
      <c r="V84" s="24">
        <v>2</v>
      </c>
      <c r="W84" s="11">
        <v>0.4</v>
      </c>
      <c r="X84" s="11">
        <v>0</v>
      </c>
      <c r="Y84" s="11">
        <v>5.58</v>
      </c>
      <c r="Z84" s="11">
        <v>3.21</v>
      </c>
      <c r="AA84" s="11">
        <v>6.5259999999999998</v>
      </c>
      <c r="AC84" s="11">
        <v>26</v>
      </c>
      <c r="AD84" s="11">
        <v>6.14</v>
      </c>
      <c r="AE84" s="18" t="s">
        <v>198</v>
      </c>
      <c r="AF84" s="11">
        <v>0.66700000000000004</v>
      </c>
      <c r="AG84">
        <v>91</v>
      </c>
      <c r="AH84" s="11">
        <v>-1</v>
      </c>
    </row>
    <row r="85" spans="1:34" s="11" customFormat="1" ht="17.149999999999999" customHeight="1">
      <c r="A85" s="24" t="s">
        <v>196</v>
      </c>
      <c r="B85" s="24" t="s">
        <v>265</v>
      </c>
      <c r="C85" s="24" t="s">
        <v>197</v>
      </c>
      <c r="D85" s="24" t="s">
        <v>169</v>
      </c>
      <c r="E85" s="24">
        <v>1290</v>
      </c>
      <c r="F85" s="24" t="s">
        <v>28</v>
      </c>
      <c r="G85" s="24" t="s">
        <v>29</v>
      </c>
      <c r="H85" s="11" t="s">
        <v>46</v>
      </c>
      <c r="I85" s="11">
        <v>12.67</v>
      </c>
      <c r="J85" s="11">
        <v>4.38</v>
      </c>
      <c r="K85" s="11">
        <v>6.03</v>
      </c>
      <c r="L85" s="11">
        <f t="shared" ref="L85:L89" si="12">11.15/12</f>
        <v>0.9291666666666667</v>
      </c>
      <c r="M85">
        <f t="shared" si="8"/>
        <v>-0.53381165919282458</v>
      </c>
      <c r="N85">
        <v>0</v>
      </c>
      <c r="O85" s="24">
        <v>2013</v>
      </c>
      <c r="P85" s="11">
        <v>44.17</v>
      </c>
      <c r="Q85" s="11">
        <v>25</v>
      </c>
      <c r="R85" s="11">
        <v>13.64</v>
      </c>
      <c r="S85" t="s">
        <v>47</v>
      </c>
      <c r="T85" t="s">
        <v>294</v>
      </c>
      <c r="U85" s="24">
        <v>2</v>
      </c>
      <c r="V85" s="24">
        <v>2</v>
      </c>
      <c r="W85" s="11">
        <v>0.4</v>
      </c>
      <c r="X85" s="11">
        <v>0</v>
      </c>
      <c r="Y85" s="11">
        <v>17.850000000000001</v>
      </c>
      <c r="Z85" s="11">
        <v>4.46</v>
      </c>
      <c r="AA85" s="11">
        <v>6.5259999999999998</v>
      </c>
      <c r="AC85" s="11">
        <v>26</v>
      </c>
      <c r="AD85" s="11">
        <v>6.14</v>
      </c>
      <c r="AE85" s="18" t="s">
        <v>198</v>
      </c>
      <c r="AF85" s="11">
        <v>0.66700000000000004</v>
      </c>
      <c r="AG85">
        <v>92</v>
      </c>
      <c r="AH85" s="11">
        <v>-1</v>
      </c>
    </row>
    <row r="86" spans="1:34" s="11" customFormat="1" ht="17.149999999999999" customHeight="1">
      <c r="A86" s="24" t="s">
        <v>196</v>
      </c>
      <c r="B86" s="24" t="s">
        <v>265</v>
      </c>
      <c r="C86" s="24" t="s">
        <v>197</v>
      </c>
      <c r="D86" s="24" t="s">
        <v>169</v>
      </c>
      <c r="E86" s="24">
        <v>1290</v>
      </c>
      <c r="F86" s="24" t="s">
        <v>28</v>
      </c>
      <c r="G86" s="24" t="s">
        <v>53</v>
      </c>
      <c r="H86" s="24" t="s">
        <v>30</v>
      </c>
      <c r="I86" s="11">
        <v>23.76</v>
      </c>
      <c r="J86" s="11">
        <v>8.57</v>
      </c>
      <c r="K86" s="11">
        <v>6.03</v>
      </c>
      <c r="L86" s="11">
        <f t="shared" si="12"/>
        <v>0.9291666666666667</v>
      </c>
      <c r="M86">
        <f t="shared" si="8"/>
        <v>-0.53381165919282458</v>
      </c>
      <c r="N86">
        <v>0</v>
      </c>
      <c r="O86" s="24">
        <v>2013</v>
      </c>
      <c r="P86" s="11">
        <v>44.17</v>
      </c>
      <c r="Q86" s="11">
        <v>25</v>
      </c>
      <c r="R86" s="11">
        <v>13.64</v>
      </c>
      <c r="S86" s="11" t="s">
        <v>81</v>
      </c>
      <c r="T86" s="11" t="s">
        <v>295</v>
      </c>
      <c r="U86" s="24">
        <v>2</v>
      </c>
      <c r="V86" s="24">
        <v>2</v>
      </c>
      <c r="W86" s="11">
        <v>0.4</v>
      </c>
      <c r="X86" s="11">
        <v>0</v>
      </c>
      <c r="Y86" s="11">
        <v>22.73</v>
      </c>
      <c r="Z86" s="11">
        <v>7.41</v>
      </c>
      <c r="AA86" s="11">
        <v>6.5259999999999998</v>
      </c>
      <c r="AC86" s="11">
        <v>26</v>
      </c>
      <c r="AD86" s="11">
        <v>6.14</v>
      </c>
      <c r="AE86" s="18" t="s">
        <v>199</v>
      </c>
      <c r="AF86" s="11">
        <v>0.66700000000000004</v>
      </c>
      <c r="AG86">
        <v>93</v>
      </c>
      <c r="AH86" s="11">
        <v>1</v>
      </c>
    </row>
    <row r="87" spans="1:34" s="11" customFormat="1" ht="17.149999999999999" customHeight="1">
      <c r="A87" s="24" t="s">
        <v>196</v>
      </c>
      <c r="B87" s="24" t="s">
        <v>265</v>
      </c>
      <c r="C87" s="24" t="s">
        <v>197</v>
      </c>
      <c r="D87" s="24" t="s">
        <v>169</v>
      </c>
      <c r="E87" s="24">
        <v>1290</v>
      </c>
      <c r="F87" s="24" t="s">
        <v>28</v>
      </c>
      <c r="G87" s="24" t="s">
        <v>53</v>
      </c>
      <c r="H87" s="11" t="s">
        <v>46</v>
      </c>
      <c r="I87" s="11">
        <v>11.04</v>
      </c>
      <c r="J87" s="11">
        <v>4.5999999999999996</v>
      </c>
      <c r="K87" s="11">
        <v>6.03</v>
      </c>
      <c r="L87" s="11">
        <f t="shared" si="12"/>
        <v>0.9291666666666667</v>
      </c>
      <c r="M87">
        <f t="shared" si="8"/>
        <v>-0.53381165919282458</v>
      </c>
      <c r="N87">
        <v>0</v>
      </c>
      <c r="O87" s="24">
        <v>2013</v>
      </c>
      <c r="P87" s="11">
        <v>44.17</v>
      </c>
      <c r="Q87" s="11">
        <v>25</v>
      </c>
      <c r="R87" s="11">
        <v>13.64</v>
      </c>
      <c r="S87" s="11" t="s">
        <v>200</v>
      </c>
      <c r="T87" s="11" t="s">
        <v>200</v>
      </c>
      <c r="U87" s="24">
        <v>2</v>
      </c>
      <c r="V87" s="24">
        <v>2</v>
      </c>
      <c r="W87" s="11">
        <v>0.4</v>
      </c>
      <c r="X87" s="11">
        <v>0</v>
      </c>
      <c r="Y87" s="11">
        <v>12.19</v>
      </c>
      <c r="Z87" s="11">
        <v>4.38</v>
      </c>
      <c r="AA87" s="11">
        <v>6.5259999999999998</v>
      </c>
      <c r="AC87" s="11">
        <v>26</v>
      </c>
      <c r="AD87" s="11">
        <v>6.14</v>
      </c>
      <c r="AE87" s="18" t="s">
        <v>200</v>
      </c>
      <c r="AF87" s="11">
        <v>0.66700000000000004</v>
      </c>
      <c r="AG87">
        <v>94</v>
      </c>
      <c r="AH87" s="11">
        <v>1</v>
      </c>
    </row>
    <row r="88" spans="1:34" s="11" customFormat="1" ht="17.149999999999999" customHeight="1">
      <c r="A88" s="24" t="s">
        <v>196</v>
      </c>
      <c r="B88" s="24" t="s">
        <v>265</v>
      </c>
      <c r="C88" s="24" t="s">
        <v>197</v>
      </c>
      <c r="D88" s="24" t="s">
        <v>169</v>
      </c>
      <c r="E88" s="24">
        <v>1290</v>
      </c>
      <c r="F88" s="24" t="s">
        <v>28</v>
      </c>
      <c r="G88" s="24" t="s">
        <v>50</v>
      </c>
      <c r="H88" s="24" t="s">
        <v>30</v>
      </c>
      <c r="I88" s="11">
        <v>3.2</v>
      </c>
      <c r="J88" s="11">
        <v>3.14</v>
      </c>
      <c r="K88" s="11">
        <v>6.03</v>
      </c>
      <c r="L88" s="11">
        <f t="shared" si="12"/>
        <v>0.9291666666666667</v>
      </c>
      <c r="M88">
        <f t="shared" si="8"/>
        <v>-0.53381165919282458</v>
      </c>
      <c r="N88">
        <v>0</v>
      </c>
      <c r="O88" s="24">
        <v>2013</v>
      </c>
      <c r="P88" s="11">
        <v>44.17</v>
      </c>
      <c r="Q88" s="11">
        <v>25</v>
      </c>
      <c r="R88" s="11">
        <v>13.64</v>
      </c>
      <c r="S88" s="11" t="s">
        <v>273</v>
      </c>
      <c r="T88" s="11" t="s">
        <v>201</v>
      </c>
      <c r="U88" s="24">
        <v>2</v>
      </c>
      <c r="V88" s="24">
        <v>2</v>
      </c>
      <c r="W88" s="11">
        <v>0.4</v>
      </c>
      <c r="X88" s="11">
        <v>0</v>
      </c>
      <c r="Y88" s="11">
        <v>1.67</v>
      </c>
      <c r="Z88" s="11">
        <v>3.35</v>
      </c>
      <c r="AA88" s="11">
        <v>6.5259999999999998</v>
      </c>
      <c r="AC88" s="11">
        <v>26</v>
      </c>
      <c r="AD88" s="11">
        <v>6.14</v>
      </c>
      <c r="AE88" s="18" t="s">
        <v>201</v>
      </c>
      <c r="AF88" s="11">
        <v>0.66700000000000004</v>
      </c>
      <c r="AG88">
        <v>95</v>
      </c>
      <c r="AH88" s="11">
        <v>-1</v>
      </c>
    </row>
    <row r="89" spans="1:34" s="11" customFormat="1" ht="17.149999999999999" customHeight="1">
      <c r="A89" s="24" t="s">
        <v>196</v>
      </c>
      <c r="B89" s="24" t="s">
        <v>265</v>
      </c>
      <c r="C89" s="24" t="s">
        <v>197</v>
      </c>
      <c r="D89" s="24" t="s">
        <v>169</v>
      </c>
      <c r="E89" s="24">
        <v>1290</v>
      </c>
      <c r="F89" s="24" t="s">
        <v>28</v>
      </c>
      <c r="G89" s="24" t="s">
        <v>50</v>
      </c>
      <c r="H89" s="11" t="s">
        <v>46</v>
      </c>
      <c r="I89" s="11">
        <v>1.32</v>
      </c>
      <c r="J89" s="11">
        <v>2.6</v>
      </c>
      <c r="K89" s="11">
        <v>6.03</v>
      </c>
      <c r="L89" s="11">
        <f t="shared" si="12"/>
        <v>0.9291666666666667</v>
      </c>
      <c r="M89">
        <f t="shared" si="8"/>
        <v>-0.53381165919282458</v>
      </c>
      <c r="N89">
        <v>0</v>
      </c>
      <c r="O89" s="24">
        <v>2013</v>
      </c>
      <c r="P89" s="11">
        <v>44.17</v>
      </c>
      <c r="Q89" s="11">
        <v>25</v>
      </c>
      <c r="R89" s="11">
        <v>13.64</v>
      </c>
      <c r="S89" s="11" t="s">
        <v>275</v>
      </c>
      <c r="T89" s="11" t="s">
        <v>202</v>
      </c>
      <c r="U89" s="24">
        <v>2</v>
      </c>
      <c r="V89" s="24">
        <v>2</v>
      </c>
      <c r="W89" s="11">
        <v>0.4</v>
      </c>
      <c r="X89" s="11">
        <v>0</v>
      </c>
      <c r="Y89" s="11">
        <v>1.71</v>
      </c>
      <c r="Z89" s="11">
        <v>2.14</v>
      </c>
      <c r="AA89" s="11">
        <v>6.5259999999999998</v>
      </c>
      <c r="AC89" s="11">
        <v>26</v>
      </c>
      <c r="AD89" s="11">
        <v>6.14</v>
      </c>
      <c r="AE89" s="18" t="s">
        <v>202</v>
      </c>
      <c r="AF89" s="11">
        <v>0.66700000000000004</v>
      </c>
      <c r="AG89">
        <v>96</v>
      </c>
      <c r="AH89" s="11">
        <v>-1</v>
      </c>
    </row>
    <row r="90" spans="1:34" s="11" customFormat="1" ht="17.149999999999999" customHeight="1">
      <c r="A90" s="24" t="s">
        <v>196</v>
      </c>
      <c r="B90" s="24" t="s">
        <v>265</v>
      </c>
      <c r="C90" s="24" t="s">
        <v>197</v>
      </c>
      <c r="D90" s="24" t="s">
        <v>169</v>
      </c>
      <c r="E90" s="24">
        <v>1290</v>
      </c>
      <c r="F90" s="24" t="s">
        <v>88</v>
      </c>
      <c r="G90" s="24" t="s">
        <v>29</v>
      </c>
      <c r="H90" s="24" t="s">
        <v>30</v>
      </c>
      <c r="I90" s="11">
        <v>9.17</v>
      </c>
      <c r="J90" s="11">
        <v>7.07</v>
      </c>
      <c r="K90" s="11">
        <v>6.74</v>
      </c>
      <c r="L90" s="11">
        <f>13.18/12</f>
        <v>1.0983333333333334</v>
      </c>
      <c r="M90">
        <f t="shared" si="8"/>
        <v>0.19484066767830083</v>
      </c>
      <c r="N90">
        <v>2</v>
      </c>
      <c r="O90" s="24">
        <v>2013</v>
      </c>
      <c r="P90" s="11">
        <v>49.62</v>
      </c>
      <c r="Q90" s="11">
        <v>24</v>
      </c>
      <c r="R90" s="11">
        <v>13.59</v>
      </c>
      <c r="S90" t="s">
        <v>44</v>
      </c>
      <c r="T90" t="s">
        <v>44</v>
      </c>
      <c r="U90" s="24">
        <v>2</v>
      </c>
      <c r="V90" s="24">
        <v>2</v>
      </c>
      <c r="W90" s="11">
        <v>0.46</v>
      </c>
      <c r="X90" s="11">
        <v>0</v>
      </c>
      <c r="Y90" s="11">
        <f>Y84</f>
        <v>5.58</v>
      </c>
      <c r="Z90" s="11">
        <f>Z84</f>
        <v>3.21</v>
      </c>
      <c r="AA90" s="11">
        <v>6.5259999999999998</v>
      </c>
      <c r="AC90" s="11">
        <v>26</v>
      </c>
      <c r="AD90" s="11">
        <v>6.14</v>
      </c>
      <c r="AE90" s="18" t="s">
        <v>198</v>
      </c>
      <c r="AF90" s="11">
        <v>0.66700000000000004</v>
      </c>
      <c r="AG90">
        <v>97</v>
      </c>
      <c r="AH90" s="11">
        <v>-1</v>
      </c>
    </row>
    <row r="91" spans="1:34" s="11" customFormat="1" ht="17.149999999999999" customHeight="1">
      <c r="A91" s="24" t="s">
        <v>196</v>
      </c>
      <c r="B91" s="24" t="s">
        <v>265</v>
      </c>
      <c r="C91" s="24" t="s">
        <v>197</v>
      </c>
      <c r="D91" s="24" t="s">
        <v>169</v>
      </c>
      <c r="E91" s="24">
        <v>1290</v>
      </c>
      <c r="F91" s="24" t="s">
        <v>88</v>
      </c>
      <c r="G91" s="24" t="s">
        <v>29</v>
      </c>
      <c r="H91" s="11" t="s">
        <v>46</v>
      </c>
      <c r="I91" s="11">
        <v>22.09</v>
      </c>
      <c r="J91" s="11">
        <v>7.79</v>
      </c>
      <c r="K91" s="11">
        <v>6.74</v>
      </c>
      <c r="L91" s="11">
        <f t="shared" ref="L91:L95" si="13">13.18/12</f>
        <v>1.0983333333333334</v>
      </c>
      <c r="M91">
        <f t="shared" si="8"/>
        <v>0.19484066767830083</v>
      </c>
      <c r="N91">
        <v>2</v>
      </c>
      <c r="O91" s="24">
        <v>2013</v>
      </c>
      <c r="P91" s="11">
        <v>49.62</v>
      </c>
      <c r="Q91" s="11">
        <v>24</v>
      </c>
      <c r="R91" s="11">
        <v>13.59</v>
      </c>
      <c r="S91" t="s">
        <v>47</v>
      </c>
      <c r="T91" t="s">
        <v>47</v>
      </c>
      <c r="U91" s="24">
        <v>2</v>
      </c>
      <c r="V91" s="24">
        <v>2</v>
      </c>
      <c r="W91" s="11">
        <v>0.46</v>
      </c>
      <c r="X91" s="11">
        <v>0</v>
      </c>
      <c r="Y91" s="11">
        <f t="shared" ref="Y91:Z95" si="14">Y85</f>
        <v>17.850000000000001</v>
      </c>
      <c r="Z91" s="11">
        <f t="shared" si="14"/>
        <v>4.46</v>
      </c>
      <c r="AA91" s="11">
        <v>6.5259999999999998</v>
      </c>
      <c r="AC91" s="11">
        <v>26</v>
      </c>
      <c r="AD91" s="11">
        <v>6.14</v>
      </c>
      <c r="AE91" s="18" t="s">
        <v>198</v>
      </c>
      <c r="AF91" s="11">
        <v>0.66700000000000004</v>
      </c>
      <c r="AG91">
        <v>98</v>
      </c>
      <c r="AH91" s="11">
        <v>-1</v>
      </c>
    </row>
    <row r="92" spans="1:34" s="11" customFormat="1" ht="17.149999999999999" customHeight="1">
      <c r="A92" s="24" t="s">
        <v>196</v>
      </c>
      <c r="B92" s="24" t="s">
        <v>265</v>
      </c>
      <c r="C92" s="24" t="s">
        <v>197</v>
      </c>
      <c r="D92" s="24" t="s">
        <v>169</v>
      </c>
      <c r="E92" s="24">
        <v>1290</v>
      </c>
      <c r="F92" s="24" t="s">
        <v>88</v>
      </c>
      <c r="G92" s="24" t="s">
        <v>53</v>
      </c>
      <c r="H92" s="24" t="s">
        <v>30</v>
      </c>
      <c r="I92" s="11">
        <v>25.25</v>
      </c>
      <c r="J92" s="11">
        <v>8.93</v>
      </c>
      <c r="K92" s="11">
        <v>6.74</v>
      </c>
      <c r="L92" s="11">
        <f t="shared" si="13"/>
        <v>1.0983333333333334</v>
      </c>
      <c r="M92">
        <f t="shared" si="8"/>
        <v>0.19484066767830083</v>
      </c>
      <c r="N92">
        <v>2</v>
      </c>
      <c r="O92" s="24">
        <v>2013</v>
      </c>
      <c r="P92" s="11">
        <v>49.62</v>
      </c>
      <c r="Q92" s="11">
        <v>24</v>
      </c>
      <c r="R92" s="11">
        <v>13.59</v>
      </c>
      <c r="S92" s="11" t="s">
        <v>81</v>
      </c>
      <c r="T92" s="11" t="s">
        <v>81</v>
      </c>
      <c r="U92" s="24">
        <v>2</v>
      </c>
      <c r="V92" s="24">
        <v>2</v>
      </c>
      <c r="W92" s="11">
        <v>0.46</v>
      </c>
      <c r="X92" s="11">
        <v>0</v>
      </c>
      <c r="Y92" s="11">
        <f t="shared" si="14"/>
        <v>22.73</v>
      </c>
      <c r="Z92" s="11">
        <f t="shared" si="14"/>
        <v>7.41</v>
      </c>
      <c r="AA92" s="11">
        <v>6.5259999999999998</v>
      </c>
      <c r="AC92" s="11">
        <v>26</v>
      </c>
      <c r="AD92" s="11">
        <v>6.14</v>
      </c>
      <c r="AE92" s="23" t="s">
        <v>203</v>
      </c>
      <c r="AF92" s="11">
        <v>0.66700000000000004</v>
      </c>
      <c r="AG92">
        <v>99</v>
      </c>
      <c r="AH92" s="11">
        <v>1</v>
      </c>
    </row>
    <row r="93" spans="1:34" s="11" customFormat="1" ht="17.149999999999999" customHeight="1">
      <c r="A93" s="24" t="s">
        <v>196</v>
      </c>
      <c r="B93" s="24" t="s">
        <v>265</v>
      </c>
      <c r="C93" s="24" t="s">
        <v>197</v>
      </c>
      <c r="D93" s="24" t="s">
        <v>169</v>
      </c>
      <c r="E93" s="24">
        <v>1290</v>
      </c>
      <c r="F93" s="24" t="s">
        <v>88</v>
      </c>
      <c r="G93" s="24" t="s">
        <v>53</v>
      </c>
      <c r="H93" s="11" t="s">
        <v>46</v>
      </c>
      <c r="I93" s="11">
        <v>7.13</v>
      </c>
      <c r="J93" s="11">
        <v>2.77</v>
      </c>
      <c r="K93" s="11">
        <v>6.74</v>
      </c>
      <c r="L93" s="11">
        <f t="shared" si="13"/>
        <v>1.0983333333333334</v>
      </c>
      <c r="M93">
        <f t="shared" si="8"/>
        <v>0.19484066767830083</v>
      </c>
      <c r="N93">
        <v>2</v>
      </c>
      <c r="O93" s="24">
        <v>2013</v>
      </c>
      <c r="P93" s="11">
        <v>49.62</v>
      </c>
      <c r="Q93" s="11">
        <v>24</v>
      </c>
      <c r="R93" s="11">
        <v>13.59</v>
      </c>
      <c r="S93" t="s">
        <v>213</v>
      </c>
      <c r="T93" s="11" t="s">
        <v>200</v>
      </c>
      <c r="U93" s="24">
        <v>2</v>
      </c>
      <c r="V93" s="24">
        <v>2</v>
      </c>
      <c r="W93" s="11">
        <v>0.46</v>
      </c>
      <c r="X93" s="11">
        <v>0</v>
      </c>
      <c r="Y93" s="11">
        <f t="shared" si="14"/>
        <v>12.19</v>
      </c>
      <c r="Z93" s="11">
        <f t="shared" si="14"/>
        <v>4.38</v>
      </c>
      <c r="AA93" s="11">
        <v>6.5259999999999998</v>
      </c>
      <c r="AC93" s="11">
        <v>26</v>
      </c>
      <c r="AD93" s="11">
        <v>6.14</v>
      </c>
      <c r="AE93" s="18" t="s">
        <v>200</v>
      </c>
      <c r="AF93" s="11">
        <v>0.66700000000000004</v>
      </c>
      <c r="AG93">
        <v>100</v>
      </c>
      <c r="AH93" s="11">
        <v>1</v>
      </c>
    </row>
    <row r="94" spans="1:34" s="11" customFormat="1" ht="17.149999999999999" customHeight="1">
      <c r="A94" s="24" t="s">
        <v>196</v>
      </c>
      <c r="B94" s="24" t="s">
        <v>265</v>
      </c>
      <c r="C94" s="24" t="s">
        <v>197</v>
      </c>
      <c r="D94" s="24" t="s">
        <v>169</v>
      </c>
      <c r="E94" s="24">
        <v>1290</v>
      </c>
      <c r="F94" s="24" t="s">
        <v>88</v>
      </c>
      <c r="G94" s="24" t="s">
        <v>50</v>
      </c>
      <c r="H94" s="24" t="s">
        <v>30</v>
      </c>
      <c r="I94" s="11">
        <v>2.83</v>
      </c>
      <c r="J94" s="11">
        <v>2.79</v>
      </c>
      <c r="K94" s="11">
        <v>6.74</v>
      </c>
      <c r="L94" s="11">
        <f t="shared" si="13"/>
        <v>1.0983333333333334</v>
      </c>
      <c r="M94">
        <f t="shared" si="8"/>
        <v>0.19484066767830083</v>
      </c>
      <c r="N94">
        <v>2</v>
      </c>
      <c r="O94" s="24">
        <v>2013</v>
      </c>
      <c r="P94" s="11">
        <v>49.62</v>
      </c>
      <c r="Q94" s="11">
        <v>24</v>
      </c>
      <c r="R94" s="11">
        <v>13.59</v>
      </c>
      <c r="S94" s="11" t="s">
        <v>273</v>
      </c>
      <c r="T94" s="11" t="s">
        <v>201</v>
      </c>
      <c r="U94" s="24">
        <v>2</v>
      </c>
      <c r="V94" s="24">
        <v>2</v>
      </c>
      <c r="W94" s="11">
        <v>0.46</v>
      </c>
      <c r="X94" s="11">
        <v>0</v>
      </c>
      <c r="Y94" s="11">
        <f t="shared" si="14"/>
        <v>1.67</v>
      </c>
      <c r="Z94" s="11">
        <f t="shared" si="14"/>
        <v>3.35</v>
      </c>
      <c r="AA94" s="11">
        <v>6.5259999999999998</v>
      </c>
      <c r="AC94" s="11">
        <v>26</v>
      </c>
      <c r="AD94" s="11">
        <v>6.14</v>
      </c>
      <c r="AE94" s="18" t="s">
        <v>201</v>
      </c>
      <c r="AF94" s="11">
        <v>0.66700000000000004</v>
      </c>
      <c r="AG94">
        <v>101</v>
      </c>
      <c r="AH94" s="11">
        <v>-1</v>
      </c>
    </row>
    <row r="95" spans="1:34" s="11" customFormat="1" ht="17.149999999999999" customHeight="1">
      <c r="A95" s="24" t="s">
        <v>196</v>
      </c>
      <c r="B95" s="24" t="s">
        <v>265</v>
      </c>
      <c r="C95" s="24" t="s">
        <v>197</v>
      </c>
      <c r="D95" s="24" t="s">
        <v>169</v>
      </c>
      <c r="E95" s="24">
        <v>1290</v>
      </c>
      <c r="F95" s="24" t="s">
        <v>88</v>
      </c>
      <c r="G95" s="24" t="s">
        <v>50</v>
      </c>
      <c r="H95" s="11" t="s">
        <v>46</v>
      </c>
      <c r="I95" s="11">
        <v>0.81</v>
      </c>
      <c r="J95" s="11">
        <v>1.27</v>
      </c>
      <c r="K95" s="11">
        <v>6.74</v>
      </c>
      <c r="L95" s="11">
        <f t="shared" si="13"/>
        <v>1.0983333333333334</v>
      </c>
      <c r="M95">
        <f t="shared" si="8"/>
        <v>0.19484066767830083</v>
      </c>
      <c r="N95">
        <v>2</v>
      </c>
      <c r="O95" s="24">
        <v>2013</v>
      </c>
      <c r="P95" s="11">
        <v>49.62</v>
      </c>
      <c r="Q95" s="11">
        <v>24</v>
      </c>
      <c r="R95" s="11">
        <v>13.59</v>
      </c>
      <c r="S95" s="11" t="s">
        <v>275</v>
      </c>
      <c r="T95" s="11" t="s">
        <v>202</v>
      </c>
      <c r="U95" s="24">
        <v>2</v>
      </c>
      <c r="V95" s="24">
        <v>2</v>
      </c>
      <c r="W95" s="11">
        <v>0.46</v>
      </c>
      <c r="X95" s="11">
        <v>0</v>
      </c>
      <c r="Y95" s="11">
        <f t="shared" si="14"/>
        <v>1.71</v>
      </c>
      <c r="Z95" s="11">
        <f t="shared" si="14"/>
        <v>2.14</v>
      </c>
      <c r="AA95" s="11">
        <v>6.5259999999999998</v>
      </c>
      <c r="AC95" s="11">
        <v>26</v>
      </c>
      <c r="AD95" s="11">
        <v>6.14</v>
      </c>
      <c r="AE95" s="18" t="s">
        <v>202</v>
      </c>
      <c r="AF95" s="11">
        <v>0.66700000000000004</v>
      </c>
      <c r="AG95">
        <v>102</v>
      </c>
      <c r="AH95" s="11">
        <v>-1</v>
      </c>
    </row>
    <row r="96" spans="1:34" s="11" customFormat="1" ht="17.149999999999999" customHeight="1">
      <c r="A96" s="24" t="s">
        <v>204</v>
      </c>
      <c r="B96" s="24" t="s">
        <v>266</v>
      </c>
      <c r="C96" s="24" t="s">
        <v>205</v>
      </c>
      <c r="D96" s="24" t="s">
        <v>206</v>
      </c>
      <c r="E96" s="24">
        <v>2523</v>
      </c>
      <c r="F96" s="24" t="s">
        <v>28</v>
      </c>
      <c r="G96" s="24" t="s">
        <v>29</v>
      </c>
      <c r="H96" t="s">
        <v>46</v>
      </c>
      <c r="I96" s="11">
        <v>0.45</v>
      </c>
      <c r="J96" s="11">
        <v>0.38</v>
      </c>
      <c r="K96" s="11">
        <v>1.875</v>
      </c>
      <c r="L96" s="11">
        <f>8.3/12</f>
        <v>0.69166666666666676</v>
      </c>
      <c r="M96">
        <f t="shared" si="8"/>
        <v>-3.6144578313252879E-2</v>
      </c>
      <c r="N96">
        <v>2</v>
      </c>
      <c r="O96" s="24">
        <v>2015</v>
      </c>
      <c r="P96" s="11">
        <v>43</v>
      </c>
      <c r="Q96" s="11">
        <v>19</v>
      </c>
      <c r="R96" s="11">
        <v>4.34</v>
      </c>
      <c r="S96" s="11" t="s">
        <v>235</v>
      </c>
      <c r="T96" s="11" t="s">
        <v>207</v>
      </c>
      <c r="U96" s="24">
        <v>0</v>
      </c>
      <c r="V96" s="24">
        <v>1</v>
      </c>
      <c r="W96" s="11">
        <v>0.52900000000000003</v>
      </c>
      <c r="X96" s="11">
        <v>0</v>
      </c>
      <c r="Y96" s="11">
        <v>0.66</v>
      </c>
      <c r="Z96" s="11">
        <v>0.41</v>
      </c>
      <c r="AA96" s="11">
        <v>1.9</v>
      </c>
      <c r="AC96" s="11">
        <v>40</v>
      </c>
      <c r="AD96" s="11">
        <v>1.93</v>
      </c>
      <c r="AE96" s="23" t="s">
        <v>208</v>
      </c>
      <c r="AF96" s="11">
        <v>0.47099999999999997</v>
      </c>
      <c r="AG96">
        <v>103</v>
      </c>
      <c r="AH96" s="11">
        <v>1</v>
      </c>
    </row>
    <row r="97" spans="1:34" ht="17.149999999999999" customHeight="1">
      <c r="A97" t="s">
        <v>209</v>
      </c>
      <c r="B97" t="s">
        <v>267</v>
      </c>
      <c r="C97" t="s">
        <v>210</v>
      </c>
      <c r="D97" t="s">
        <v>211</v>
      </c>
      <c r="E97" s="24">
        <v>4000</v>
      </c>
      <c r="F97" t="s">
        <v>28</v>
      </c>
      <c r="G97" t="s">
        <v>29</v>
      </c>
      <c r="H97" t="s">
        <v>46</v>
      </c>
      <c r="I97">
        <v>4.95</v>
      </c>
      <c r="J97">
        <v>1.72</v>
      </c>
      <c r="K97">
        <v>4.5</v>
      </c>
      <c r="M97">
        <f>(264.68-264.11)/51.58</f>
        <v>1.1050794881736976E-2</v>
      </c>
      <c r="N97">
        <v>2</v>
      </c>
      <c r="O97">
        <v>2003</v>
      </c>
      <c r="P97">
        <f>K97/R97*100</f>
        <v>30.653950953678478</v>
      </c>
      <c r="Q97">
        <v>28</v>
      </c>
      <c r="R97" s="11">
        <v>14.68</v>
      </c>
      <c r="S97" t="s">
        <v>61</v>
      </c>
      <c r="T97" t="s">
        <v>304</v>
      </c>
      <c r="U97" s="24">
        <v>0</v>
      </c>
      <c r="V97" s="24">
        <v>2</v>
      </c>
      <c r="W97">
        <v>0.4</v>
      </c>
      <c r="X97">
        <v>0</v>
      </c>
      <c r="Y97">
        <v>5.19</v>
      </c>
      <c r="Z97">
        <v>1.44</v>
      </c>
      <c r="AA97">
        <v>4.5</v>
      </c>
      <c r="AC97">
        <v>28</v>
      </c>
      <c r="AD97">
        <v>4.92</v>
      </c>
      <c r="AE97" t="s">
        <v>304</v>
      </c>
      <c r="AF97">
        <v>0.5</v>
      </c>
      <c r="AG97">
        <v>104</v>
      </c>
      <c r="AH97">
        <v>1</v>
      </c>
    </row>
    <row r="98" spans="1:34" ht="17.149999999999999" customHeight="1">
      <c r="A98" t="s">
        <v>209</v>
      </c>
      <c r="B98" t="s">
        <v>267</v>
      </c>
      <c r="C98" t="s">
        <v>210</v>
      </c>
      <c r="D98" t="s">
        <v>211</v>
      </c>
      <c r="E98" s="24">
        <v>4000</v>
      </c>
      <c r="F98" t="s">
        <v>28</v>
      </c>
      <c r="G98" t="s">
        <v>53</v>
      </c>
      <c r="H98" t="s">
        <v>30</v>
      </c>
      <c r="I98">
        <v>20.190000000000001</v>
      </c>
      <c r="J98">
        <v>8.94</v>
      </c>
      <c r="K98">
        <v>4.5</v>
      </c>
      <c r="M98">
        <f t="shared" ref="M98:M100" si="15">(264.68-264.11)/51.58</f>
        <v>1.1050794881736976E-2</v>
      </c>
      <c r="N98">
        <v>2</v>
      </c>
      <c r="O98">
        <v>2003</v>
      </c>
      <c r="P98">
        <f t="shared" ref="P98:P100" si="16">K98/R98*100</f>
        <v>30.653950953678478</v>
      </c>
      <c r="Q98">
        <v>28</v>
      </c>
      <c r="R98" s="11">
        <v>14.68</v>
      </c>
      <c r="S98" t="s">
        <v>212</v>
      </c>
      <c r="T98" t="s">
        <v>296</v>
      </c>
      <c r="U98" s="24">
        <v>1</v>
      </c>
      <c r="V98" s="24">
        <v>2</v>
      </c>
      <c r="W98">
        <v>0.4</v>
      </c>
      <c r="X98">
        <v>0</v>
      </c>
      <c r="Y98">
        <v>16.78</v>
      </c>
      <c r="Z98">
        <v>6.47</v>
      </c>
      <c r="AA98">
        <v>4.5</v>
      </c>
      <c r="AC98">
        <v>28</v>
      </c>
      <c r="AD98">
        <v>4.92</v>
      </c>
      <c r="AE98" t="s">
        <v>212</v>
      </c>
      <c r="AF98">
        <v>0.5</v>
      </c>
      <c r="AG98">
        <v>105</v>
      </c>
      <c r="AH98">
        <v>1</v>
      </c>
    </row>
    <row r="99" spans="1:34" ht="17.149999999999999" customHeight="1">
      <c r="A99" t="s">
        <v>209</v>
      </c>
      <c r="B99" t="s">
        <v>267</v>
      </c>
      <c r="C99" t="s">
        <v>210</v>
      </c>
      <c r="D99" t="s">
        <v>211</v>
      </c>
      <c r="E99" s="24">
        <v>4000</v>
      </c>
      <c r="F99" t="s">
        <v>28</v>
      </c>
      <c r="G99" t="s">
        <v>53</v>
      </c>
      <c r="H99" t="s">
        <v>46</v>
      </c>
      <c r="I99">
        <v>12.7</v>
      </c>
      <c r="J99">
        <v>5.01</v>
      </c>
      <c r="K99">
        <v>4.5</v>
      </c>
      <c r="M99">
        <f t="shared" si="15"/>
        <v>1.1050794881736976E-2</v>
      </c>
      <c r="N99">
        <v>2</v>
      </c>
      <c r="O99">
        <v>2003</v>
      </c>
      <c r="P99">
        <f t="shared" si="16"/>
        <v>30.653950953678478</v>
      </c>
      <c r="Q99">
        <v>28</v>
      </c>
      <c r="R99" s="11">
        <v>14.68</v>
      </c>
      <c r="S99" t="s">
        <v>213</v>
      </c>
      <c r="T99" t="s">
        <v>297</v>
      </c>
      <c r="U99" s="24">
        <v>1</v>
      </c>
      <c r="V99" s="24">
        <v>2</v>
      </c>
      <c r="W99">
        <v>0.4</v>
      </c>
      <c r="X99">
        <v>0</v>
      </c>
      <c r="Y99">
        <v>10.33</v>
      </c>
      <c r="Z99">
        <v>5.53</v>
      </c>
      <c r="AA99">
        <v>4.5</v>
      </c>
      <c r="AC99">
        <v>28</v>
      </c>
      <c r="AD99">
        <v>4.92</v>
      </c>
      <c r="AE99" t="s">
        <v>213</v>
      </c>
      <c r="AF99">
        <v>0.5</v>
      </c>
      <c r="AG99">
        <v>106</v>
      </c>
      <c r="AH99">
        <v>1</v>
      </c>
    </row>
    <row r="100" spans="1:34" ht="17.149999999999999" customHeight="1">
      <c r="A100" t="s">
        <v>209</v>
      </c>
      <c r="B100" t="s">
        <v>267</v>
      </c>
      <c r="C100" t="s">
        <v>210</v>
      </c>
      <c r="D100" t="s">
        <v>211</v>
      </c>
      <c r="E100" s="24">
        <v>4000</v>
      </c>
      <c r="F100" t="s">
        <v>28</v>
      </c>
      <c r="G100" t="s">
        <v>29</v>
      </c>
      <c r="H100" t="s">
        <v>46</v>
      </c>
      <c r="I100">
        <v>0.66</v>
      </c>
      <c r="J100">
        <v>0.19</v>
      </c>
      <c r="K100">
        <v>4.5</v>
      </c>
      <c r="M100">
        <f t="shared" si="15"/>
        <v>1.1050794881736976E-2</v>
      </c>
      <c r="N100">
        <v>2</v>
      </c>
      <c r="O100">
        <v>2003</v>
      </c>
      <c r="P100">
        <f t="shared" si="16"/>
        <v>30.653950953678478</v>
      </c>
      <c r="Q100">
        <v>28</v>
      </c>
      <c r="R100" s="11">
        <v>14.68</v>
      </c>
      <c r="S100" t="s">
        <v>236</v>
      </c>
      <c r="T100" t="s">
        <v>214</v>
      </c>
      <c r="U100" s="24">
        <v>1</v>
      </c>
      <c r="V100" s="24">
        <v>2</v>
      </c>
      <c r="W100">
        <v>0.4</v>
      </c>
      <c r="X100">
        <v>0</v>
      </c>
      <c r="Y100">
        <v>0.56000000000000005</v>
      </c>
      <c r="Z100">
        <v>0.13</v>
      </c>
      <c r="AA100">
        <v>4.5</v>
      </c>
      <c r="AC100">
        <v>28</v>
      </c>
      <c r="AD100">
        <v>4.92</v>
      </c>
      <c r="AE100" t="s">
        <v>214</v>
      </c>
      <c r="AF100">
        <v>0.5</v>
      </c>
      <c r="AG100">
        <v>107</v>
      </c>
      <c r="AH100">
        <v>1</v>
      </c>
    </row>
    <row r="101" spans="1:34" ht="17.149999999999999" customHeight="1">
      <c r="D101"/>
    </row>
    <row r="102" spans="1:34" ht="17.149999999999999" customHeight="1">
      <c r="D102"/>
    </row>
    <row r="103" spans="1:34" ht="17.149999999999999" customHeight="1">
      <c r="D103"/>
    </row>
    <row r="104" spans="1:34" ht="17.149999999999999" customHeight="1">
      <c r="D104"/>
    </row>
    <row r="105" spans="1:34" ht="17.149999999999999" customHeight="1">
      <c r="D105"/>
    </row>
    <row r="106" spans="1:34" ht="17.149999999999999" customHeight="1">
      <c r="D106"/>
    </row>
    <row r="107" spans="1:34" ht="17.149999999999999" customHeight="1">
      <c r="D107"/>
    </row>
    <row r="108" spans="1:34" ht="17.149999999999999" customHeight="1">
      <c r="D108"/>
    </row>
    <row r="109" spans="1:34" ht="17.149999999999999" customHeight="1">
      <c r="D109"/>
    </row>
    <row r="110" spans="1:34" ht="17.149999999999999" customHeight="1">
      <c r="D110"/>
    </row>
    <row r="111" spans="1:34" ht="17.149999999999999" customHeight="1">
      <c r="D111"/>
    </row>
    <row r="112" spans="1:34" ht="17.149999999999999" customHeight="1">
      <c r="D112"/>
    </row>
    <row r="113" spans="4:4" ht="17.149999999999999" customHeight="1">
      <c r="D113"/>
    </row>
    <row r="114" spans="4:4" ht="17.149999999999999" customHeight="1">
      <c r="D114"/>
    </row>
    <row r="115" spans="4:4" ht="17.149999999999999" customHeight="1">
      <c r="D115"/>
    </row>
    <row r="116" spans="4:4" ht="17.149999999999999" customHeight="1">
      <c r="D116"/>
    </row>
    <row r="117" spans="4:4" ht="17.149999999999999" customHeight="1">
      <c r="D117"/>
    </row>
    <row r="118" spans="4:4" ht="17.149999999999999" customHeight="1">
      <c r="D118"/>
    </row>
    <row r="119" spans="4:4" ht="17.149999999999999" customHeight="1">
      <c r="D119"/>
    </row>
    <row r="120" spans="4:4" ht="17.149999999999999" customHeight="1">
      <c r="D120"/>
    </row>
    <row r="121" spans="4:4" ht="17.149999999999999" customHeight="1">
      <c r="D121"/>
    </row>
    <row r="122" spans="4:4" ht="17.149999999999999" customHeight="1">
      <c r="D122"/>
    </row>
    <row r="123" spans="4:4" ht="17.149999999999999" customHeight="1">
      <c r="D123"/>
    </row>
    <row r="124" spans="4:4" ht="17.149999999999999" customHeight="1">
      <c r="D124"/>
    </row>
    <row r="125" spans="4:4" ht="17.149999999999999" customHeight="1">
      <c r="D125"/>
    </row>
    <row r="126" spans="4:4" ht="17.149999999999999" customHeight="1">
      <c r="D126"/>
    </row>
    <row r="127" spans="4:4" ht="17.149999999999999" customHeight="1">
      <c r="D127"/>
    </row>
    <row r="128" spans="4:4" ht="17.149999999999999" customHeight="1">
      <c r="D128"/>
    </row>
    <row r="129" spans="4:4" ht="17.149999999999999" customHeight="1">
      <c r="D129"/>
    </row>
    <row r="130" spans="4:4" ht="17.149999999999999" customHeight="1">
      <c r="D130"/>
    </row>
    <row r="131" spans="4:4" ht="17.149999999999999" customHeight="1">
      <c r="D131"/>
    </row>
    <row r="132" spans="4:4" ht="17.149999999999999" customHeight="1">
      <c r="D132"/>
    </row>
    <row r="133" spans="4:4" ht="17.149999999999999" customHeight="1">
      <c r="D133"/>
    </row>
    <row r="134" spans="4:4" ht="17.149999999999999" customHeight="1">
      <c r="D134"/>
    </row>
    <row r="135" spans="4:4" ht="17.149999999999999" customHeight="1">
      <c r="D135"/>
    </row>
    <row r="136" spans="4:4" ht="17.149999999999999" customHeight="1">
      <c r="D136"/>
    </row>
    <row r="137" spans="4:4" ht="17.149999999999999" customHeight="1">
      <c r="D137"/>
    </row>
    <row r="138" spans="4:4" ht="17.149999999999999" customHeight="1">
      <c r="D138"/>
    </row>
    <row r="139" spans="4:4" ht="17.149999999999999" customHeight="1">
      <c r="D139"/>
    </row>
    <row r="140" spans="4:4" ht="17.149999999999999" customHeight="1">
      <c r="D140"/>
    </row>
    <row r="141" spans="4:4" ht="17.149999999999999" customHeight="1">
      <c r="D141"/>
    </row>
    <row r="142" spans="4:4" ht="17.149999999999999" customHeight="1">
      <c r="D142"/>
    </row>
    <row r="143" spans="4:4" ht="17.149999999999999" customHeight="1">
      <c r="D143"/>
    </row>
    <row r="144" spans="4:4" ht="17.149999999999999" customHeight="1">
      <c r="D144"/>
    </row>
    <row r="145" spans="4:4" ht="17.149999999999999" customHeight="1">
      <c r="D145"/>
    </row>
    <row r="146" spans="4:4" ht="17.149999999999999" customHeight="1">
      <c r="D146"/>
    </row>
    <row r="147" spans="4:4" ht="17.149999999999999" customHeight="1">
      <c r="D147"/>
    </row>
    <row r="148" spans="4:4" ht="17.149999999999999" customHeight="1">
      <c r="D148"/>
    </row>
    <row r="149" spans="4:4" ht="17.149999999999999" customHeight="1">
      <c r="D149"/>
    </row>
    <row r="150" spans="4:4" ht="17.149999999999999" customHeight="1">
      <c r="D150"/>
    </row>
    <row r="151" spans="4:4" ht="17.149999999999999" customHeight="1">
      <c r="D151"/>
    </row>
    <row r="152" spans="4:4" ht="17.149999999999999" customHeight="1">
      <c r="D152"/>
    </row>
    <row r="153" spans="4:4" ht="17.149999999999999" customHeight="1">
      <c r="D153"/>
    </row>
    <row r="154" spans="4:4" ht="17.149999999999999" customHeight="1">
      <c r="D154"/>
    </row>
    <row r="155" spans="4:4" ht="17.149999999999999" customHeight="1">
      <c r="D155"/>
    </row>
    <row r="156" spans="4:4" ht="17.149999999999999" customHeight="1">
      <c r="D156"/>
    </row>
    <row r="157" spans="4:4" ht="17.149999999999999" customHeight="1">
      <c r="D157"/>
    </row>
    <row r="158" spans="4:4" ht="17.149999999999999" customHeight="1">
      <c r="D158"/>
    </row>
    <row r="159" spans="4:4" ht="17.149999999999999" customHeight="1">
      <c r="D159"/>
    </row>
    <row r="160" spans="4:4" ht="17.149999999999999" customHeight="1">
      <c r="D160"/>
    </row>
    <row r="161" spans="4:4" ht="17.149999999999999" customHeight="1">
      <c r="D161"/>
    </row>
    <row r="162" spans="4:4" ht="17.149999999999999" customHeight="1">
      <c r="D162"/>
    </row>
    <row r="163" spans="4:4" ht="17.149999999999999" customHeight="1">
      <c r="D163"/>
    </row>
    <row r="164" spans="4:4" ht="17.149999999999999" customHeight="1">
      <c r="D164"/>
    </row>
    <row r="165" spans="4:4" ht="17.149999999999999" customHeight="1">
      <c r="D165"/>
    </row>
    <row r="166" spans="4:4" ht="17.149999999999999" customHeight="1">
      <c r="D166"/>
    </row>
    <row r="167" spans="4:4" ht="17.149999999999999" customHeight="1">
      <c r="D167"/>
    </row>
    <row r="168" spans="4:4" ht="17.149999999999999" customHeight="1">
      <c r="D168"/>
    </row>
    <row r="169" spans="4:4" ht="17.149999999999999" customHeight="1">
      <c r="D169"/>
    </row>
    <row r="170" spans="4:4" ht="17.149999999999999" customHeight="1">
      <c r="D170"/>
    </row>
    <row r="171" spans="4:4" ht="17.149999999999999" customHeight="1">
      <c r="D171"/>
    </row>
    <row r="172" spans="4:4" ht="17.149999999999999" customHeight="1">
      <c r="D172"/>
    </row>
    <row r="173" spans="4:4" ht="17.149999999999999" customHeight="1">
      <c r="D173"/>
    </row>
    <row r="174" spans="4:4" ht="17.149999999999999" customHeight="1">
      <c r="D174"/>
    </row>
    <row r="175" spans="4:4" ht="17.149999999999999" customHeight="1">
      <c r="D175"/>
    </row>
    <row r="176" spans="4:4" ht="17.149999999999999" customHeight="1">
      <c r="D176"/>
    </row>
    <row r="177" spans="4:4" ht="17.149999999999999" customHeight="1">
      <c r="D177"/>
    </row>
    <row r="178" spans="4:4" ht="17.149999999999999" customHeight="1">
      <c r="D178"/>
    </row>
    <row r="179" spans="4:4" ht="17.149999999999999" customHeight="1">
      <c r="D179"/>
    </row>
    <row r="180" spans="4:4" ht="17.149999999999999" customHeight="1">
      <c r="D180"/>
    </row>
    <row r="181" spans="4:4" ht="17.149999999999999" customHeight="1">
      <c r="D181"/>
    </row>
    <row r="182" spans="4:4" ht="17.149999999999999" customHeight="1">
      <c r="D182"/>
    </row>
    <row r="183" spans="4:4" ht="17.149999999999999" customHeight="1">
      <c r="D183"/>
    </row>
    <row r="184" spans="4:4" ht="17.149999999999999" customHeight="1">
      <c r="D184"/>
    </row>
    <row r="185" spans="4:4" ht="17.149999999999999" customHeight="1">
      <c r="D185"/>
    </row>
    <row r="186" spans="4:4" ht="17.149999999999999" customHeight="1">
      <c r="D186"/>
    </row>
    <row r="187" spans="4:4" ht="17.149999999999999" customHeight="1">
      <c r="D187"/>
    </row>
    <row r="188" spans="4:4" ht="17.149999999999999" customHeight="1">
      <c r="D188"/>
    </row>
    <row r="189" spans="4:4" ht="17.149999999999999" customHeight="1">
      <c r="D189"/>
    </row>
    <row r="190" spans="4:4" ht="17.149999999999999" customHeight="1">
      <c r="D190"/>
    </row>
    <row r="191" spans="4:4" ht="17.149999999999999" customHeight="1">
      <c r="D191"/>
    </row>
    <row r="192" spans="4:4" ht="17.149999999999999" customHeight="1">
      <c r="D192"/>
    </row>
    <row r="193" spans="4:4" ht="17.149999999999999" customHeight="1">
      <c r="D193"/>
    </row>
    <row r="194" spans="4:4" ht="17.149999999999999" customHeight="1">
      <c r="D194"/>
    </row>
    <row r="195" spans="4:4" ht="17.149999999999999" customHeight="1">
      <c r="D195"/>
    </row>
    <row r="196" spans="4:4" ht="17.149999999999999" customHeight="1">
      <c r="D196"/>
    </row>
    <row r="197" spans="4:4" ht="17.149999999999999" customHeight="1">
      <c r="D197"/>
    </row>
    <row r="198" spans="4:4" ht="17.149999999999999" customHeight="1">
      <c r="D198"/>
    </row>
    <row r="199" spans="4:4" ht="17.149999999999999" customHeight="1">
      <c r="D199"/>
    </row>
    <row r="200" spans="4:4" ht="17.149999999999999" customHeight="1">
      <c r="D200"/>
    </row>
    <row r="201" spans="4:4" ht="17.149999999999999" customHeight="1">
      <c r="D201"/>
    </row>
    <row r="202" spans="4:4" ht="17.149999999999999" customHeight="1">
      <c r="D202"/>
    </row>
    <row r="203" spans="4:4" ht="17.149999999999999" customHeight="1">
      <c r="D203"/>
    </row>
    <row r="204" spans="4:4" ht="17.149999999999999" customHeight="1">
      <c r="D204"/>
    </row>
    <row r="205" spans="4:4" ht="17.149999999999999" customHeight="1">
      <c r="D205"/>
    </row>
    <row r="206" spans="4:4" ht="17.149999999999999" customHeight="1">
      <c r="D206"/>
    </row>
    <row r="207" spans="4:4" ht="17.149999999999999" customHeight="1">
      <c r="D207"/>
    </row>
    <row r="208" spans="4:4" ht="17.149999999999999" customHeight="1">
      <c r="D208"/>
    </row>
    <row r="209" spans="4:4" ht="17.149999999999999" customHeight="1">
      <c r="D209"/>
    </row>
    <row r="210" spans="4:4" ht="17.149999999999999" customHeight="1">
      <c r="D210"/>
    </row>
    <row r="211" spans="4:4" ht="17.149999999999999" customHeight="1">
      <c r="D211"/>
    </row>
    <row r="212" spans="4:4" ht="17.149999999999999" customHeight="1">
      <c r="D212"/>
    </row>
    <row r="213" spans="4:4" ht="17.149999999999999" customHeight="1">
      <c r="D213"/>
    </row>
    <row r="214" spans="4:4" ht="17.149999999999999" customHeight="1">
      <c r="D214"/>
    </row>
    <row r="215" spans="4:4" ht="17.149999999999999" customHeight="1">
      <c r="D215"/>
    </row>
    <row r="216" spans="4:4" ht="17.149999999999999" customHeight="1">
      <c r="D216"/>
    </row>
    <row r="217" spans="4:4" ht="17.149999999999999" customHeight="1">
      <c r="D217"/>
    </row>
    <row r="218" spans="4:4" ht="17.149999999999999" customHeight="1">
      <c r="D218"/>
    </row>
    <row r="219" spans="4:4" ht="17.149999999999999" customHeight="1">
      <c r="D219"/>
    </row>
    <row r="220" spans="4:4" ht="17.149999999999999" customHeight="1">
      <c r="D220"/>
    </row>
    <row r="221" spans="4:4" ht="17.149999999999999" customHeight="1">
      <c r="D221"/>
    </row>
    <row r="222" spans="4:4" ht="17.149999999999999" customHeight="1">
      <c r="D222"/>
    </row>
    <row r="223" spans="4:4" ht="17.149999999999999" customHeight="1">
      <c r="D223"/>
    </row>
    <row r="224" spans="4:4" ht="17.149999999999999" customHeight="1">
      <c r="D224"/>
    </row>
    <row r="225" spans="4:16" ht="17.149999999999999" customHeight="1">
      <c r="D225"/>
    </row>
    <row r="226" spans="4:16" ht="17.149999999999999" customHeight="1">
      <c r="D226"/>
    </row>
    <row r="227" spans="4:16" ht="17.149999999999999" customHeight="1">
      <c r="D227"/>
    </row>
    <row r="228" spans="4:16" ht="17.149999999999999" customHeight="1">
      <c r="D228"/>
    </row>
    <row r="229" spans="4:16" ht="17.149999999999999" customHeight="1">
      <c r="D229"/>
    </row>
    <row r="230" spans="4:16" ht="17.149999999999999" customHeight="1">
      <c r="D230"/>
      <c r="P230" s="7"/>
    </row>
    <row r="231" spans="4:16" ht="17.149999999999999" customHeight="1">
      <c r="D231"/>
    </row>
    <row r="232" spans="4:16" ht="17.149999999999999" customHeight="1">
      <c r="D232"/>
    </row>
    <row r="233" spans="4:16" ht="17.149999999999999" customHeight="1">
      <c r="D233"/>
    </row>
    <row r="234" spans="4:16" ht="17.149999999999999" customHeight="1">
      <c r="D234"/>
    </row>
    <row r="235" spans="4:16" ht="17.149999999999999" customHeight="1">
      <c r="D235"/>
    </row>
    <row r="236" spans="4:16" ht="17.149999999999999" customHeight="1">
      <c r="D236"/>
    </row>
    <row r="237" spans="4:16" ht="17.149999999999999" customHeight="1">
      <c r="D237"/>
    </row>
    <row r="238" spans="4:16" ht="17.149999999999999" customHeight="1">
      <c r="D238"/>
    </row>
    <row r="239" spans="4:16" ht="17.149999999999999" customHeight="1">
      <c r="D239"/>
    </row>
    <row r="240" spans="4:16" ht="17.149999999999999" customHeight="1">
      <c r="D240"/>
    </row>
    <row r="241" spans="4:4" ht="17.149999999999999" customHeight="1">
      <c r="D241"/>
    </row>
    <row r="242" spans="4:4" ht="17.149999999999999" customHeight="1">
      <c r="D242"/>
    </row>
    <row r="243" spans="4:4" ht="17.149999999999999" customHeight="1">
      <c r="D243"/>
    </row>
    <row r="244" spans="4:4" ht="17.149999999999999" customHeight="1">
      <c r="D244"/>
    </row>
    <row r="245" spans="4:4" ht="17.149999999999999" customHeight="1">
      <c r="D245"/>
    </row>
    <row r="246" spans="4:4" ht="17.149999999999999" customHeight="1">
      <c r="D246"/>
    </row>
    <row r="247" spans="4:4" ht="17.149999999999999" customHeight="1">
      <c r="D247"/>
    </row>
    <row r="248" spans="4:4" ht="17.149999999999999" customHeight="1">
      <c r="D248"/>
    </row>
    <row r="249" spans="4:4" ht="17.149999999999999" customHeight="1">
      <c r="D249"/>
    </row>
    <row r="250" spans="4:4" ht="17.149999999999999" customHeight="1">
      <c r="D250"/>
    </row>
    <row r="251" spans="4:4" ht="17.149999999999999" customHeight="1">
      <c r="D251"/>
    </row>
    <row r="252" spans="4:4" ht="17.149999999999999" customHeight="1">
      <c r="D252"/>
    </row>
    <row r="253" spans="4:4" ht="17.149999999999999" customHeight="1">
      <c r="D253"/>
    </row>
  </sheetData>
  <autoFilter ref="A1:AH96" xr:uid="{EAC34832-9ECE-4EF7-AEC7-C331EAE3464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Henrik Danielsson</cp:lastModifiedBy>
  <cp:revision/>
  <dcterms:created xsi:type="dcterms:W3CDTF">2019-06-26T12:25:44Z</dcterms:created>
  <dcterms:modified xsi:type="dcterms:W3CDTF">2020-11-03T07:29:37Z</dcterms:modified>
  <cp:category/>
  <cp:contentStatus/>
</cp:coreProperties>
</file>