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db108f0a9d2e271a/Escritorio/202420/MTC/Tarea-1/"/>
    </mc:Choice>
  </mc:AlternateContent>
  <xr:revisionPtr revIDLastSave="1075" documentId="8_{CC8679E0-FF31-4F45-AAA9-49C6B124C3BD}" xr6:coauthVersionLast="47" xr6:coauthVersionMax="47" xr10:uidLastSave="{7480C344-C87E-4CE2-9F6D-C5805A127948}"/>
  <bookViews>
    <workbookView xWindow="-98" yWindow="-98" windowWidth="19396" windowHeight="11475" xr2:uid="{00000000-000D-0000-FFFF-FFFF00000000}"/>
  </bookViews>
  <sheets>
    <sheet name="Cubicación" sheetId="1" r:id="rId1"/>
    <sheet name="Duración Parti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pWRG76V6RtN0p9Qg8rnzcHWexXcI5VRj9E0d7XQjqI="/>
    </ext>
  </extLst>
</workbook>
</file>

<file path=xl/calcChain.xml><?xml version="1.0" encoding="utf-8"?>
<calcChain xmlns="http://schemas.openxmlformats.org/spreadsheetml/2006/main">
  <c r="M231" i="1" l="1"/>
  <c r="L231" i="1"/>
  <c r="J231" i="1"/>
  <c r="J230" i="1"/>
  <c r="N230" i="1" s="1"/>
  <c r="J219" i="1"/>
  <c r="J218" i="1"/>
  <c r="D239" i="1"/>
  <c r="C238" i="1"/>
  <c r="C237" i="1"/>
  <c r="P219" i="1"/>
  <c r="M224" i="1"/>
  <c r="M225" i="1"/>
  <c r="P218" i="1"/>
  <c r="M212" i="1"/>
  <c r="M211" i="1"/>
  <c r="M213" i="1"/>
  <c r="E218" i="1"/>
  <c r="E223" i="1"/>
  <c r="D218" i="1"/>
  <c r="G16" i="1"/>
  <c r="K63" i="1" l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64" i="1"/>
  <c r="Q64" i="1" s="1"/>
  <c r="F200" i="1"/>
  <c r="F199" i="1"/>
  <c r="H153" i="1"/>
  <c r="I153" i="1" s="1"/>
  <c r="J153" i="1" s="1"/>
  <c r="K153" i="1" s="1"/>
  <c r="H88" i="1"/>
  <c r="I88" i="1" s="1"/>
  <c r="J88" i="1" s="1"/>
  <c r="K88" i="1" s="1"/>
  <c r="H79" i="1"/>
  <c r="H67" i="1"/>
  <c r="I67" i="1" s="1"/>
  <c r="J67" i="1" s="1"/>
  <c r="K67" i="1" s="1"/>
  <c r="H183" i="1"/>
  <c r="H63" i="1"/>
  <c r="I63" i="1" s="1"/>
  <c r="J63" i="1" s="1"/>
  <c r="D17" i="1"/>
  <c r="G194" i="1"/>
  <c r="S55" i="1"/>
  <c r="U55" i="1" s="1"/>
  <c r="S54" i="1"/>
  <c r="U54" i="1" s="1"/>
  <c r="U51" i="1"/>
  <c r="U52" i="1"/>
  <c r="U53" i="1"/>
  <c r="F54" i="1"/>
  <c r="Q45" i="1"/>
  <c r="U45" i="1" s="1"/>
  <c r="Q44" i="1"/>
  <c r="U44" i="1" s="1"/>
  <c r="Q46" i="1"/>
  <c r="U46" i="1" s="1"/>
  <c r="Q47" i="1"/>
  <c r="U47" i="1" s="1"/>
  <c r="Q48" i="1"/>
  <c r="U48" i="1" s="1"/>
  <c r="Q49" i="1"/>
  <c r="U49" i="1" s="1"/>
  <c r="Q50" i="1"/>
  <c r="U50" i="1" s="1"/>
  <c r="Q43" i="1"/>
  <c r="U43" i="1" s="1"/>
  <c r="F44" i="1"/>
  <c r="F45" i="1"/>
  <c r="F46" i="1"/>
  <c r="F47" i="1"/>
  <c r="F48" i="1"/>
  <c r="F49" i="1"/>
  <c r="F50" i="1"/>
  <c r="F51" i="1"/>
  <c r="F52" i="1"/>
  <c r="F53" i="1"/>
  <c r="F43" i="1"/>
  <c r="N24" i="1"/>
  <c r="G35" i="1"/>
  <c r="G25" i="1"/>
  <c r="G26" i="1"/>
  <c r="G27" i="1"/>
  <c r="G28" i="1"/>
  <c r="G29" i="1"/>
  <c r="G30" i="1"/>
  <c r="G31" i="1"/>
  <c r="G32" i="1"/>
  <c r="G33" i="1"/>
  <c r="G34" i="1"/>
  <c r="G24" i="1"/>
  <c r="K35" i="1"/>
  <c r="L6" i="1"/>
  <c r="Q74" i="1" l="1"/>
  <c r="U56" i="1"/>
  <c r="F55" i="1"/>
  <c r="G36" i="1"/>
  <c r="G6" i="1"/>
  <c r="E15" i="2"/>
  <c r="E14" i="2"/>
  <c r="E13" i="2"/>
  <c r="E12" i="2"/>
  <c r="E11" i="2"/>
  <c r="E10" i="2"/>
  <c r="E9" i="2"/>
  <c r="G8" i="2"/>
  <c r="H8" i="2" s="1"/>
  <c r="E8" i="2"/>
  <c r="E7" i="2"/>
  <c r="G14" i="2"/>
  <c r="H14" i="2" s="1"/>
  <c r="H188" i="1"/>
  <c r="I188" i="1" s="1"/>
  <c r="J188" i="1" s="1"/>
  <c r="K188" i="1" s="1"/>
  <c r="H187" i="1"/>
  <c r="I187" i="1" s="1"/>
  <c r="J187" i="1" s="1"/>
  <c r="K187" i="1" s="1"/>
  <c r="H186" i="1"/>
  <c r="I186" i="1" s="1"/>
  <c r="J186" i="1" s="1"/>
  <c r="K186" i="1" s="1"/>
  <c r="H185" i="1"/>
  <c r="I185" i="1" s="1"/>
  <c r="J185" i="1" s="1"/>
  <c r="K185" i="1" s="1"/>
  <c r="H184" i="1"/>
  <c r="I184" i="1" s="1"/>
  <c r="J184" i="1" s="1"/>
  <c r="K184" i="1" s="1"/>
  <c r="I183" i="1"/>
  <c r="J183" i="1" s="1"/>
  <c r="K183" i="1" s="1"/>
  <c r="H182" i="1"/>
  <c r="H181" i="1"/>
  <c r="I181" i="1" s="1"/>
  <c r="J181" i="1" s="1"/>
  <c r="K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J165" i="1" s="1"/>
  <c r="K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I79" i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6" i="1"/>
  <c r="I66" i="1" s="1"/>
  <c r="J66" i="1" s="1"/>
  <c r="K66" i="1" s="1"/>
  <c r="H65" i="1"/>
  <c r="I65" i="1" s="1"/>
  <c r="J65" i="1" s="1"/>
  <c r="K65" i="1" s="1"/>
  <c r="H64" i="1"/>
  <c r="I64" i="1" s="1"/>
  <c r="N35" i="1"/>
  <c r="N34" i="1"/>
  <c r="N33" i="1"/>
  <c r="N32" i="1"/>
  <c r="N31" i="1"/>
  <c r="N30" i="1"/>
  <c r="N29" i="1"/>
  <c r="N28" i="1"/>
  <c r="N27" i="1"/>
  <c r="N26" i="1"/>
  <c r="N25" i="1"/>
  <c r="G17" i="1"/>
  <c r="G15" i="1"/>
  <c r="G14" i="1"/>
  <c r="G13" i="1"/>
  <c r="G12" i="1"/>
  <c r="G11" i="1"/>
  <c r="G10" i="1"/>
  <c r="G9" i="1"/>
  <c r="G8" i="1"/>
  <c r="G7" i="1"/>
  <c r="J176" i="1" l="1"/>
  <c r="K176" i="1" s="1"/>
  <c r="J163" i="1"/>
  <c r="K163" i="1" s="1"/>
  <c r="J164" i="1"/>
  <c r="K164" i="1" s="1"/>
  <c r="J159" i="1"/>
  <c r="K159" i="1" s="1"/>
  <c r="J178" i="1"/>
  <c r="K178" i="1" s="1"/>
  <c r="J166" i="1"/>
  <c r="K166" i="1" s="1"/>
  <c r="J151" i="1"/>
  <c r="K151" i="1" s="1"/>
  <c r="J167" i="1"/>
  <c r="K167" i="1" s="1"/>
  <c r="J152" i="1"/>
  <c r="K152" i="1" s="1"/>
  <c r="J175" i="1"/>
  <c r="K175" i="1" s="1"/>
  <c r="J170" i="1"/>
  <c r="K170" i="1" s="1"/>
  <c r="J155" i="1"/>
  <c r="K155" i="1" s="1"/>
  <c r="J171" i="1"/>
  <c r="K171" i="1" s="1"/>
  <c r="J156" i="1"/>
  <c r="K156" i="1" s="1"/>
  <c r="J157" i="1"/>
  <c r="K157" i="1" s="1"/>
  <c r="J158" i="1"/>
  <c r="K158" i="1" s="1"/>
  <c r="J174" i="1"/>
  <c r="K174" i="1" s="1"/>
  <c r="J180" i="1"/>
  <c r="K180" i="1" s="1"/>
  <c r="J179" i="1"/>
  <c r="K179" i="1" s="1"/>
  <c r="J177" i="1"/>
  <c r="K177" i="1" s="1"/>
  <c r="J173" i="1"/>
  <c r="K173" i="1" s="1"/>
  <c r="J172" i="1"/>
  <c r="K172" i="1" s="1"/>
  <c r="J169" i="1"/>
  <c r="K169" i="1" s="1"/>
  <c r="J168" i="1"/>
  <c r="K168" i="1" s="1"/>
  <c r="J162" i="1"/>
  <c r="K162" i="1" s="1"/>
  <c r="J161" i="1"/>
  <c r="K161" i="1" s="1"/>
  <c r="J160" i="1"/>
  <c r="K160" i="1" s="1"/>
  <c r="J154" i="1"/>
  <c r="K154" i="1" s="1"/>
  <c r="J147" i="1"/>
  <c r="K147" i="1" s="1"/>
  <c r="J149" i="1"/>
  <c r="K149" i="1" s="1"/>
  <c r="J150" i="1"/>
  <c r="K150" i="1" s="1"/>
  <c r="J144" i="1"/>
  <c r="K144" i="1" s="1"/>
  <c r="J135" i="1"/>
  <c r="K135" i="1" s="1"/>
  <c r="J146" i="1"/>
  <c r="K146" i="1" s="1"/>
  <c r="J148" i="1"/>
  <c r="K148" i="1" s="1"/>
  <c r="J137" i="1"/>
  <c r="K137" i="1" s="1"/>
  <c r="J136" i="1"/>
  <c r="K136" i="1" s="1"/>
  <c r="J138" i="1"/>
  <c r="K138" i="1" s="1"/>
  <c r="J139" i="1"/>
  <c r="K139" i="1" s="1"/>
  <c r="J130" i="1"/>
  <c r="K130" i="1" s="1"/>
  <c r="J132" i="1"/>
  <c r="K132" i="1" s="1"/>
  <c r="J142" i="1"/>
  <c r="K142" i="1" s="1"/>
  <c r="J129" i="1"/>
  <c r="K129" i="1" s="1"/>
  <c r="J131" i="1"/>
  <c r="K131" i="1" s="1"/>
  <c r="J143" i="1"/>
  <c r="K143" i="1" s="1"/>
  <c r="J145" i="1"/>
  <c r="K145" i="1" s="1"/>
  <c r="J141" i="1"/>
  <c r="K141" i="1" s="1"/>
  <c r="J140" i="1"/>
  <c r="K140" i="1" s="1"/>
  <c r="J134" i="1"/>
  <c r="K134" i="1" s="1"/>
  <c r="J133" i="1"/>
  <c r="K133" i="1" s="1"/>
  <c r="J112" i="1"/>
  <c r="K112" i="1" s="1"/>
  <c r="J98" i="1"/>
  <c r="K98" i="1" s="1"/>
  <c r="J83" i="1"/>
  <c r="K83" i="1" s="1"/>
  <c r="J85" i="1"/>
  <c r="K85" i="1" s="1"/>
  <c r="J101" i="1"/>
  <c r="K101" i="1" s="1"/>
  <c r="J117" i="1"/>
  <c r="K117" i="1" s="1"/>
  <c r="J128" i="1"/>
  <c r="K128" i="1" s="1"/>
  <c r="J84" i="1"/>
  <c r="K84" i="1" s="1"/>
  <c r="J86" i="1"/>
  <c r="K86" i="1" s="1"/>
  <c r="J115" i="1"/>
  <c r="K115" i="1" s="1"/>
  <c r="J119" i="1"/>
  <c r="K119" i="1" s="1"/>
  <c r="J104" i="1"/>
  <c r="K104" i="1" s="1"/>
  <c r="J120" i="1"/>
  <c r="K120" i="1" s="1"/>
  <c r="J113" i="1"/>
  <c r="K113" i="1" s="1"/>
  <c r="I116" i="1"/>
  <c r="J116" i="1" s="1"/>
  <c r="K116" i="1" s="1"/>
  <c r="J103" i="1"/>
  <c r="K103" i="1" s="1"/>
  <c r="J89" i="1"/>
  <c r="K89" i="1" s="1"/>
  <c r="J105" i="1"/>
  <c r="K105" i="1" s="1"/>
  <c r="J121" i="1"/>
  <c r="K121" i="1" s="1"/>
  <c r="J118" i="1"/>
  <c r="K118" i="1" s="1"/>
  <c r="J87" i="1"/>
  <c r="K87" i="1" s="1"/>
  <c r="J90" i="1"/>
  <c r="K90" i="1" s="1"/>
  <c r="J106" i="1"/>
  <c r="K106" i="1" s="1"/>
  <c r="J122" i="1"/>
  <c r="K122" i="1" s="1"/>
  <c r="J100" i="1"/>
  <c r="K100" i="1" s="1"/>
  <c r="J91" i="1"/>
  <c r="K91" i="1" s="1"/>
  <c r="J107" i="1"/>
  <c r="K107" i="1" s="1"/>
  <c r="I123" i="1"/>
  <c r="J123" i="1" s="1"/>
  <c r="K123" i="1" s="1"/>
  <c r="J96" i="1"/>
  <c r="K96" i="1" s="1"/>
  <c r="J97" i="1"/>
  <c r="K97" i="1" s="1"/>
  <c r="J92" i="1"/>
  <c r="K92" i="1" s="1"/>
  <c r="J108" i="1"/>
  <c r="K108" i="1" s="1"/>
  <c r="J124" i="1"/>
  <c r="K124" i="1" s="1"/>
  <c r="J93" i="1"/>
  <c r="K93" i="1" s="1"/>
  <c r="J125" i="1"/>
  <c r="K125" i="1" s="1"/>
  <c r="J114" i="1"/>
  <c r="K114" i="1" s="1"/>
  <c r="J94" i="1"/>
  <c r="K94" i="1" s="1"/>
  <c r="J110" i="1"/>
  <c r="K110" i="1" s="1"/>
  <c r="J99" i="1"/>
  <c r="K99" i="1" s="1"/>
  <c r="J126" i="1"/>
  <c r="K126" i="1" s="1"/>
  <c r="J111" i="1"/>
  <c r="K111" i="1" s="1"/>
  <c r="J127" i="1"/>
  <c r="K127" i="1" s="1"/>
  <c r="I102" i="1"/>
  <c r="I109" i="1"/>
  <c r="J69" i="1"/>
  <c r="K69" i="1" s="1"/>
  <c r="J64" i="1"/>
  <c r="K64" i="1" s="1"/>
  <c r="J81" i="1"/>
  <c r="K81" i="1" s="1"/>
  <c r="J71" i="1"/>
  <c r="K71" i="1" s="1"/>
  <c r="J80" i="1"/>
  <c r="K80" i="1" s="1"/>
  <c r="J73" i="1"/>
  <c r="K73" i="1" s="1"/>
  <c r="J74" i="1"/>
  <c r="K74" i="1" s="1"/>
  <c r="J75" i="1"/>
  <c r="K75" i="1" s="1"/>
  <c r="J70" i="1"/>
  <c r="K70" i="1" s="1"/>
  <c r="J76" i="1"/>
  <c r="K76" i="1" s="1"/>
  <c r="J82" i="1"/>
  <c r="K82" i="1" s="1"/>
  <c r="J68" i="1"/>
  <c r="K68" i="1" s="1"/>
  <c r="J77" i="1"/>
  <c r="K77" i="1" s="1"/>
  <c r="J78" i="1"/>
  <c r="K78" i="1" s="1"/>
  <c r="J79" i="1"/>
  <c r="K79" i="1" s="1"/>
  <c r="I95" i="1"/>
  <c r="J72" i="1"/>
  <c r="K72" i="1" s="1"/>
  <c r="I182" i="1"/>
  <c r="J182" i="1" s="1"/>
  <c r="K182" i="1" s="1"/>
  <c r="G13" i="2"/>
  <c r="H13" i="2" s="1"/>
  <c r="G19" i="1"/>
  <c r="G7" i="2" s="1"/>
  <c r="H7" i="2" s="1"/>
  <c r="F201" i="1"/>
  <c r="G15" i="2" s="1"/>
  <c r="H15" i="2" s="1"/>
  <c r="N36" i="1"/>
  <c r="G10" i="2" s="1"/>
  <c r="H10" i="2" s="1"/>
  <c r="G9" i="2"/>
  <c r="H9" i="2" s="1"/>
  <c r="G11" i="2"/>
  <c r="H11" i="2" s="1"/>
  <c r="J95" i="1" l="1"/>
  <c r="K95" i="1" s="1"/>
  <c r="J102" i="1"/>
  <c r="K102" i="1" s="1"/>
  <c r="J109" i="1"/>
  <c r="K109" i="1" s="1"/>
  <c r="G12" i="2"/>
  <c r="H12" i="2" s="1"/>
  <c r="K189" i="1" l="1"/>
</calcChain>
</file>

<file path=xl/sharedStrings.xml><?xml version="1.0" encoding="utf-8"?>
<sst xmlns="http://schemas.openxmlformats.org/spreadsheetml/2006/main" count="401" uniqueCount="277">
  <si>
    <t>Excavación a Maquina en Puentes y Estructuras (m³)</t>
  </si>
  <si>
    <t>Relleno Estructural Permeable (m³)</t>
  </si>
  <si>
    <t>Elemento</t>
  </si>
  <si>
    <t>Cantidad</t>
  </si>
  <si>
    <t>Ancho (m)</t>
  </si>
  <si>
    <t>Largo (m)</t>
  </si>
  <si>
    <t>Profundidad (m)</t>
  </si>
  <si>
    <t>Excavacion (m³)</t>
  </si>
  <si>
    <t>Muro H-200</t>
  </si>
  <si>
    <t>Muro H-250</t>
  </si>
  <si>
    <t>Muro H-300</t>
  </si>
  <si>
    <t>Muro H-350</t>
  </si>
  <si>
    <t>Muro H-400</t>
  </si>
  <si>
    <t>Muro H-500</t>
  </si>
  <si>
    <t>Muro H-600</t>
  </si>
  <si>
    <t>Muro H-700</t>
  </si>
  <si>
    <t>Muro H-800</t>
  </si>
  <si>
    <t>Muro H-900</t>
  </si>
  <si>
    <t>Total</t>
  </si>
  <si>
    <t>Muro H-150</t>
  </si>
  <si>
    <t>Impermeabilización de Estribo y Muros (m²)</t>
  </si>
  <si>
    <t>Hormigón G-5 (m³)</t>
  </si>
  <si>
    <t>Emplantillado Muro H-150</t>
  </si>
  <si>
    <t>Emplantillado Muro H-200</t>
  </si>
  <si>
    <t>Emplantillado Muro H-250</t>
  </si>
  <si>
    <t>Emplantillado Muro H-300</t>
  </si>
  <si>
    <t>Emplantillado Muro H-350</t>
  </si>
  <si>
    <t>Emplantillado Muro H-400</t>
  </si>
  <si>
    <t>Emplantillado Muro H-500</t>
  </si>
  <si>
    <t>Emplantillado Muro H-600</t>
  </si>
  <si>
    <t>Emplantillado Muro H-700</t>
  </si>
  <si>
    <t>Emplantillado Muro H-800</t>
  </si>
  <si>
    <t>Emplantillado Muro H-900</t>
  </si>
  <si>
    <t>Emplantillado - Cajon</t>
  </si>
  <si>
    <t xml:space="preserve">Hormigón G-30/SM (m³) </t>
  </si>
  <si>
    <t xml:space="preserve">Moldajes para Infraestructura (m²) </t>
  </si>
  <si>
    <t>Moldaje (m2)</t>
  </si>
  <si>
    <t>Cajon adentro</t>
  </si>
  <si>
    <t>Cajon afuera</t>
  </si>
  <si>
    <t>Acero para Armaduras A63-42H (KG)</t>
  </si>
  <si>
    <t>Φ (mm)</t>
  </si>
  <si>
    <t>@(m)</t>
  </si>
  <si>
    <t>Largo barra (m)</t>
  </si>
  <si>
    <t>N° barras</t>
  </si>
  <si>
    <t>Largo total</t>
  </si>
  <si>
    <t>Volumen total</t>
  </si>
  <si>
    <t>Masa Total (kg)</t>
  </si>
  <si>
    <t>H-150.1</t>
  </si>
  <si>
    <t>H-150.2</t>
  </si>
  <si>
    <t>H-150.3</t>
  </si>
  <si>
    <t>H-150.4</t>
  </si>
  <si>
    <t>H-150.5</t>
  </si>
  <si>
    <t>H-150.6</t>
  </si>
  <si>
    <t>H-200.1</t>
  </si>
  <si>
    <t>H-200.2</t>
  </si>
  <si>
    <t>H-200.3</t>
  </si>
  <si>
    <t>H-200.4</t>
  </si>
  <si>
    <t>H-200.5</t>
  </si>
  <si>
    <t>H-200.6</t>
  </si>
  <si>
    <t>H-200.7</t>
  </si>
  <si>
    <t>H-250.1</t>
  </si>
  <si>
    <t>H-250.2</t>
  </si>
  <si>
    <t>H-250.3</t>
  </si>
  <si>
    <t>H-250.4</t>
  </si>
  <si>
    <t>H-250.5</t>
  </si>
  <si>
    <t>H-250.6</t>
  </si>
  <si>
    <t>H-250.7</t>
  </si>
  <si>
    <t>H-300.1</t>
  </si>
  <si>
    <t>H-300.2</t>
  </si>
  <si>
    <t>H-300.3</t>
  </si>
  <si>
    <t>H-300.4</t>
  </si>
  <si>
    <t>H-300.5</t>
  </si>
  <si>
    <t>H-300.6</t>
  </si>
  <si>
    <t>H-300.7</t>
  </si>
  <si>
    <t>H-350.1</t>
  </si>
  <si>
    <t>H-350.2</t>
  </si>
  <si>
    <t>H-350.3</t>
  </si>
  <si>
    <t>H-350.4</t>
  </si>
  <si>
    <t>H-350.5</t>
  </si>
  <si>
    <t>H-350.6</t>
  </si>
  <si>
    <t>H-350.7</t>
  </si>
  <si>
    <t>H-400.1</t>
  </si>
  <si>
    <t>H-400.2</t>
  </si>
  <si>
    <t>H-400.3</t>
  </si>
  <si>
    <t>H-400.4</t>
  </si>
  <si>
    <t>H-400.5</t>
  </si>
  <si>
    <t>H-400.6</t>
  </si>
  <si>
    <t>H-400.7</t>
  </si>
  <si>
    <t>H-500.1</t>
  </si>
  <si>
    <t>H-500.2</t>
  </si>
  <si>
    <t>H-500.3</t>
  </si>
  <si>
    <t>H-500.4</t>
  </si>
  <si>
    <t>H-500.5</t>
  </si>
  <si>
    <t>H-500.6</t>
  </si>
  <si>
    <t>H-500.7</t>
  </si>
  <si>
    <t>H-600.1</t>
  </si>
  <si>
    <t>H-600.2</t>
  </si>
  <si>
    <t>H-600.3</t>
  </si>
  <si>
    <t>H-600.4</t>
  </si>
  <si>
    <t>H-600.5</t>
  </si>
  <si>
    <t>H-600.6</t>
  </si>
  <si>
    <t>H-600.7</t>
  </si>
  <si>
    <t>H-700.1</t>
  </si>
  <si>
    <t>H-700.2</t>
  </si>
  <si>
    <t>H-700.3</t>
  </si>
  <si>
    <t>H-700.4</t>
  </si>
  <si>
    <t>H-700.5</t>
  </si>
  <si>
    <t>H-700.6</t>
  </si>
  <si>
    <t>H-700.7</t>
  </si>
  <si>
    <t>H-700.8</t>
  </si>
  <si>
    <t>H-700.9</t>
  </si>
  <si>
    <t>H-700.10</t>
  </si>
  <si>
    <t>H-700.11</t>
  </si>
  <si>
    <t>H-800.1</t>
  </si>
  <si>
    <t>H-800.2</t>
  </si>
  <si>
    <t>H-800.3</t>
  </si>
  <si>
    <t>H-800.4</t>
  </si>
  <si>
    <t>H-800.5</t>
  </si>
  <si>
    <t>H-800.6</t>
  </si>
  <si>
    <t>H-800.7</t>
  </si>
  <si>
    <t>H-800.8</t>
  </si>
  <si>
    <t>H-800.9</t>
  </si>
  <si>
    <t>H-800.10</t>
  </si>
  <si>
    <t>H-800.11</t>
  </si>
  <si>
    <t>H-900.1</t>
  </si>
  <si>
    <t>H-900.2</t>
  </si>
  <si>
    <t>H-900.3</t>
  </si>
  <si>
    <t>H-900.4</t>
  </si>
  <si>
    <t>H-900.5</t>
  </si>
  <si>
    <t>H-900.6</t>
  </si>
  <si>
    <t>H-900.7</t>
  </si>
  <si>
    <t>H-900.8</t>
  </si>
  <si>
    <t>H-900.9</t>
  </si>
  <si>
    <t>H-900.10</t>
  </si>
  <si>
    <t>H-900.11</t>
  </si>
  <si>
    <t>Total (m³)</t>
  </si>
  <si>
    <t>Losa de Acceso</t>
  </si>
  <si>
    <t>Barbacanas de Desagüe (UN)</t>
  </si>
  <si>
    <t xml:space="preserve">@ </t>
  </si>
  <si>
    <t>Distancia (m)</t>
  </si>
  <si>
    <t>Lados</t>
  </si>
  <si>
    <t>UN</t>
  </si>
  <si>
    <t>Desagüe muro</t>
  </si>
  <si>
    <t>Desagüe cajon</t>
  </si>
  <si>
    <t>hh</t>
  </si>
  <si>
    <t>horas hombre</t>
  </si>
  <si>
    <t>horas/día</t>
  </si>
  <si>
    <t>hm</t>
  </si>
  <si>
    <t>horas máquina</t>
  </si>
  <si>
    <t xml:space="preserve">Rendimientos </t>
  </si>
  <si>
    <t>Unidad</t>
  </si>
  <si>
    <t>Rendimientos</t>
  </si>
  <si>
    <t>Duración (días)</t>
  </si>
  <si>
    <t>2.2</t>
  </si>
  <si>
    <t>ESTRUCTURAS</t>
  </si>
  <si>
    <t>2.2.1</t>
  </si>
  <si>
    <t>Excavación a máquina en puentes y estructuras (m3)</t>
  </si>
  <si>
    <t>m3/hm</t>
  </si>
  <si>
    <t>m3/día</t>
  </si>
  <si>
    <t>2.2.2</t>
  </si>
  <si>
    <t>Relleno estructural permeable (m3)</t>
  </si>
  <si>
    <t>2.2.3</t>
  </si>
  <si>
    <t>Impermeabilización de estribo y muros (m2)</t>
  </si>
  <si>
    <t>m2/hh</t>
  </si>
  <si>
    <t>m2/día</t>
  </si>
  <si>
    <t>2.2.4</t>
  </si>
  <si>
    <t>Hormigón G-5 (m3)</t>
  </si>
  <si>
    <t>m3/hh</t>
  </si>
  <si>
    <t>2.2.5</t>
  </si>
  <si>
    <t>Hormigón G-30/SM (m3)</t>
  </si>
  <si>
    <t>2.2.6</t>
  </si>
  <si>
    <t>Acero para armaduras A63-42H (kg)</t>
  </si>
  <si>
    <t>kg/hh</t>
  </si>
  <si>
    <t>kg/día</t>
  </si>
  <si>
    <t>Usar dos cuadrillas</t>
  </si>
  <si>
    <t>2.2.7</t>
  </si>
  <si>
    <t>Moldaje para infraestructura (m2)</t>
  </si>
  <si>
    <t>2.2.8</t>
  </si>
  <si>
    <t>Losa de acceso (m3)</t>
  </si>
  <si>
    <t>2.2.9</t>
  </si>
  <si>
    <t>Barbacanas de desague (un)</t>
  </si>
  <si>
    <t>un/hh</t>
  </si>
  <si>
    <t>un/día</t>
  </si>
  <si>
    <t>MC-V5 5.202.302</t>
  </si>
  <si>
    <t>Emplantillado e = 10cm</t>
  </si>
  <si>
    <t>Trapezoide fundación + 20cm</t>
  </si>
  <si>
    <t>MC-V5 5.206</t>
  </si>
  <si>
    <t>Excavación solo para estructuras</t>
  </si>
  <si>
    <t>Relleno del talud con muros y cajones puestos</t>
  </si>
  <si>
    <t>Losa de acceso</t>
  </si>
  <si>
    <t xml:space="preserve">Cajon + losa </t>
  </si>
  <si>
    <t>Cajon + losa</t>
  </si>
  <si>
    <t>Muros + Cajones</t>
  </si>
  <si>
    <t>Talud 2:1</t>
  </si>
  <si>
    <t>Área relleno</t>
  </si>
  <si>
    <t>Relleno (m³)</t>
  </si>
  <si>
    <t>Impermeabilizar (m²)</t>
  </si>
  <si>
    <t>G-5 (m³)</t>
  </si>
  <si>
    <t>G-30 (m³)</t>
  </si>
  <si>
    <t xml:space="preserve">Cajon </t>
  </si>
  <si>
    <t>Área trans (m²)</t>
  </si>
  <si>
    <t>Sacado (m)</t>
  </si>
  <si>
    <t>Ancho sup (m)</t>
  </si>
  <si>
    <t>Ancho inf (m)</t>
  </si>
  <si>
    <t>Alto B (m)</t>
  </si>
  <si>
    <t>Solo Muro</t>
  </si>
  <si>
    <t>Base</t>
  </si>
  <si>
    <t>Alto int (m)</t>
  </si>
  <si>
    <t>Alto ext (m)</t>
  </si>
  <si>
    <t>Ancho B ext (m)</t>
  </si>
  <si>
    <t>Ancho B int (m)</t>
  </si>
  <si>
    <t>Densidad</t>
  </si>
  <si>
    <t>Se toma en cuenta las diferentes medidas para barras superiores e inferiores</t>
  </si>
  <si>
    <t>n° barras</t>
  </si>
  <si>
    <t>1a</t>
  </si>
  <si>
    <t>3a</t>
  </si>
  <si>
    <t>3b</t>
  </si>
  <si>
    <t>8a</t>
  </si>
  <si>
    <t>8b</t>
  </si>
  <si>
    <t>Losa 201</t>
  </si>
  <si>
    <t>Losa 202</t>
  </si>
  <si>
    <t>Losa 203</t>
  </si>
  <si>
    <t>Losa 204</t>
  </si>
  <si>
    <t>AP 101</t>
  </si>
  <si>
    <t>AP 102</t>
  </si>
  <si>
    <t>Ap 103</t>
  </si>
  <si>
    <t>AP 104</t>
  </si>
  <si>
    <t>Trabas 4-Φ8/m² para todos los muros / H-800</t>
  </si>
  <si>
    <t>Área pared (m²)</t>
  </si>
  <si>
    <t>n° Trabas</t>
  </si>
  <si>
    <t>ESTRUCTURA</t>
  </si>
  <si>
    <t xml:space="preserve">Losa de Acceso (m³) </t>
  </si>
  <si>
    <t>Remoción de Pavimento (m³)</t>
  </si>
  <si>
    <t>Tipo</t>
  </si>
  <si>
    <t>Área (m²)</t>
  </si>
  <si>
    <t>Hormigón</t>
  </si>
  <si>
    <t>Asfálto</t>
  </si>
  <si>
    <t>Excavación en terreno de cualquier naturaleza TCN (m³)</t>
  </si>
  <si>
    <t>TCN</t>
  </si>
  <si>
    <t>Volumen (m³)</t>
  </si>
  <si>
    <t>Formación y construcción de terraplen (m³)</t>
  </si>
  <si>
    <t>Terraplen</t>
  </si>
  <si>
    <t>Capas Granulares (m³)</t>
  </si>
  <si>
    <t>Espesor (m)</t>
  </si>
  <si>
    <t>Base Gr CBR-80</t>
  </si>
  <si>
    <t>Carpeta CBR-60</t>
  </si>
  <si>
    <t>Sub Base CBR-40</t>
  </si>
  <si>
    <t>Solo DBO</t>
  </si>
  <si>
    <t xml:space="preserve">Pavimentos </t>
  </si>
  <si>
    <t>Imprimación</t>
  </si>
  <si>
    <t>Riego de liga</t>
  </si>
  <si>
    <t>Pavimentos - Concreto Asfáltico</t>
  </si>
  <si>
    <t>Rodadura</t>
  </si>
  <si>
    <t>Intermedia</t>
  </si>
  <si>
    <t>Pavimentos - Acera de hormigón</t>
  </si>
  <si>
    <t>Pavimentos - Solera tipo A</t>
  </si>
  <si>
    <t>Largo (mL)</t>
  </si>
  <si>
    <t>Ctd (UN)</t>
  </si>
  <si>
    <t>Señal V lat T-2</t>
  </si>
  <si>
    <t>Señal V lat T-3</t>
  </si>
  <si>
    <t>Demarcación - Señaléticas</t>
  </si>
  <si>
    <t>Soleras</t>
  </si>
  <si>
    <t>Base Est CBR-60</t>
  </si>
  <si>
    <t>Área  (m²)</t>
  </si>
  <si>
    <t>Unidad (UN)</t>
  </si>
  <si>
    <t>Demarcación - Líneas</t>
  </si>
  <si>
    <t>Eje segmentado</t>
  </si>
  <si>
    <t>Lateral continua</t>
  </si>
  <si>
    <t>Líneas, ach, simb, ley</t>
  </si>
  <si>
    <t>(m)</t>
  </si>
  <si>
    <t>(m²)</t>
  </si>
  <si>
    <t>Citar manual de demarcacion</t>
  </si>
  <si>
    <t>VIALIDAD DBO</t>
  </si>
  <si>
    <t>Poner suposición de que</t>
  </si>
  <si>
    <t xml:space="preserve"> todo DBO tiene el mismo </t>
  </si>
  <si>
    <t>área trans de retiro TCN</t>
  </si>
  <si>
    <t>superficial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</si>
</sst>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202124"/>
      <name val="Arial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rgb="FFD5A6BD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0.14999847407452621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5" fillId="0" borderId="0" xfId="0" applyFont="1"/>
    <xf numFmtId="3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" xfId="0" applyFont="1" applyBorder="1"/>
    <xf numFmtId="2" fontId="7" fillId="0" borderId="1" xfId="0" applyNumberFormat="1" applyFont="1" applyBorder="1"/>
    <xf numFmtId="0" fontId="7" fillId="0" borderId="2" xfId="0" applyFont="1" applyBorder="1"/>
    <xf numFmtId="0" fontId="7" fillId="0" borderId="0" xfId="0" applyFont="1"/>
    <xf numFmtId="0" fontId="5" fillId="0" borderId="3" xfId="0" applyFont="1" applyBorder="1"/>
    <xf numFmtId="0" fontId="7" fillId="0" borderId="5" xfId="0" applyFont="1" applyBorder="1"/>
    <xf numFmtId="0" fontId="10" fillId="0" borderId="3" xfId="0" applyFont="1" applyBorder="1"/>
    <xf numFmtId="0" fontId="7" fillId="0" borderId="0" xfId="0" applyFont="1" applyAlignment="1">
      <alignment horizontal="right"/>
    </xf>
    <xf numFmtId="0" fontId="7" fillId="0" borderId="9" xfId="0" applyFont="1" applyBorder="1"/>
    <xf numFmtId="0" fontId="7" fillId="0" borderId="0" xfId="0" applyFont="1" applyAlignment="1">
      <alignment horizontal="left"/>
    </xf>
    <xf numFmtId="0" fontId="11" fillId="0" borderId="0" xfId="0" applyFont="1"/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1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3" fillId="0" borderId="0" xfId="0" applyFont="1"/>
    <xf numFmtId="0" fontId="7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5" fillId="3" borderId="3" xfId="0" applyFont="1" applyFill="1" applyBorder="1"/>
    <xf numFmtId="0" fontId="5" fillId="4" borderId="3" xfId="0" applyFont="1" applyFill="1" applyBorder="1"/>
    <xf numFmtId="0" fontId="7" fillId="3" borderId="4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0" borderId="10" xfId="0" applyFont="1" applyBorder="1"/>
    <xf numFmtId="2" fontId="7" fillId="0" borderId="10" xfId="0" applyNumberFormat="1" applyFont="1" applyBorder="1"/>
    <xf numFmtId="0" fontId="0" fillId="0" borderId="6" xfId="0" applyBorder="1"/>
    <xf numFmtId="0" fontId="7" fillId="0" borderId="12" xfId="0" applyFont="1" applyBorder="1"/>
    <xf numFmtId="0" fontId="0" fillId="0" borderId="12" xfId="0" applyBorder="1"/>
    <xf numFmtId="0" fontId="0" fillId="0" borderId="14" xfId="0" applyBorder="1"/>
    <xf numFmtId="0" fontId="8" fillId="3" borderId="15" xfId="0" applyFont="1" applyFill="1" applyBorder="1" applyAlignment="1">
      <alignment horizontal="center"/>
    </xf>
    <xf numFmtId="2" fontId="9" fillId="3" borderId="16" xfId="0" applyNumberFormat="1" applyFont="1" applyFill="1" applyBorder="1" applyAlignment="1">
      <alignment horizontal="center"/>
    </xf>
    <xf numFmtId="20" fontId="0" fillId="0" borderId="0" xfId="0" applyNumberFormat="1"/>
    <xf numFmtId="0" fontId="7" fillId="3" borderId="12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0" borderId="1" xfId="0" applyFont="1" applyBorder="1"/>
    <xf numFmtId="0" fontId="12" fillId="0" borderId="12" xfId="0" applyFont="1" applyBorder="1"/>
    <xf numFmtId="0" fontId="7" fillId="0" borderId="14" xfId="0" applyFont="1" applyBorder="1"/>
    <xf numFmtId="0" fontId="5" fillId="3" borderId="16" xfId="0" applyFont="1" applyFill="1" applyBorder="1"/>
    <xf numFmtId="0" fontId="12" fillId="3" borderId="1" xfId="0" applyFont="1" applyFill="1" applyBorder="1" applyAlignment="1">
      <alignment horizontal="center"/>
    </xf>
    <xf numFmtId="2" fontId="12" fillId="0" borderId="1" xfId="0" applyNumberFormat="1" applyFont="1" applyBorder="1"/>
    <xf numFmtId="0" fontId="12" fillId="3" borderId="5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7" fillId="0" borderId="7" xfId="0" applyFont="1" applyBorder="1"/>
    <xf numFmtId="0" fontId="7" fillId="0" borderId="20" xfId="0" applyFont="1" applyBorder="1"/>
    <xf numFmtId="0" fontId="12" fillId="0" borderId="3" xfId="0" applyFont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8" borderId="1" xfId="0" applyFont="1" applyFill="1" applyBorder="1"/>
    <xf numFmtId="0" fontId="7" fillId="8" borderId="8" xfId="0" applyFont="1" applyFill="1" applyBorder="1" applyAlignment="1">
      <alignment horizontal="right"/>
    </xf>
    <xf numFmtId="0" fontId="7" fillId="9" borderId="1" xfId="0" applyFont="1" applyFill="1" applyBorder="1"/>
    <xf numFmtId="0" fontId="7" fillId="9" borderId="8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/>
    </xf>
    <xf numFmtId="0" fontId="7" fillId="10" borderId="1" xfId="0" applyFont="1" applyFill="1" applyBorder="1"/>
    <xf numFmtId="0" fontId="7" fillId="10" borderId="8" xfId="0" applyFont="1" applyFill="1" applyBorder="1" applyAlignment="1">
      <alignment horizontal="right"/>
    </xf>
    <xf numFmtId="0" fontId="7" fillId="11" borderId="1" xfId="0" applyFont="1" applyFill="1" applyBorder="1"/>
    <xf numFmtId="0" fontId="7" fillId="11" borderId="8" xfId="0" applyFont="1" applyFill="1" applyBorder="1" applyAlignment="1">
      <alignment horizontal="right"/>
    </xf>
    <xf numFmtId="0" fontId="7" fillId="11" borderId="1" xfId="0" applyFont="1" applyFill="1" applyBorder="1" applyAlignment="1">
      <alignment horizontal="right"/>
    </xf>
    <xf numFmtId="0" fontId="7" fillId="12" borderId="1" xfId="0" applyFont="1" applyFill="1" applyBorder="1"/>
    <xf numFmtId="0" fontId="7" fillId="12" borderId="8" xfId="0" applyFont="1" applyFill="1" applyBorder="1" applyAlignment="1">
      <alignment horizontal="right"/>
    </xf>
    <xf numFmtId="0" fontId="7" fillId="13" borderId="1" xfId="0" applyFont="1" applyFill="1" applyBorder="1"/>
    <xf numFmtId="0" fontId="7" fillId="13" borderId="8" xfId="0" applyFont="1" applyFill="1" applyBorder="1" applyAlignment="1">
      <alignment horizontal="right"/>
    </xf>
    <xf numFmtId="0" fontId="7" fillId="13" borderId="1" xfId="0" applyFont="1" applyFill="1" applyBorder="1" applyAlignment="1">
      <alignment horizontal="right"/>
    </xf>
    <xf numFmtId="0" fontId="7" fillId="14" borderId="1" xfId="0" applyFont="1" applyFill="1" applyBorder="1"/>
    <xf numFmtId="0" fontId="7" fillId="14" borderId="8" xfId="0" applyFont="1" applyFill="1" applyBorder="1" applyAlignment="1">
      <alignment horizontal="right"/>
    </xf>
    <xf numFmtId="0" fontId="7" fillId="15" borderId="1" xfId="0" applyFont="1" applyFill="1" applyBorder="1"/>
    <xf numFmtId="0" fontId="7" fillId="15" borderId="8" xfId="0" applyFont="1" applyFill="1" applyBorder="1" applyAlignment="1">
      <alignment horizontal="right"/>
    </xf>
    <xf numFmtId="0" fontId="7" fillId="15" borderId="1" xfId="0" applyFont="1" applyFill="1" applyBorder="1" applyAlignment="1">
      <alignment horizontal="right"/>
    </xf>
    <xf numFmtId="0" fontId="12" fillId="3" borderId="10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7" fillId="5" borderId="23" xfId="0" applyFont="1" applyFill="1" applyBorder="1"/>
    <xf numFmtId="0" fontId="7" fillId="5" borderId="24" xfId="0" applyFont="1" applyFill="1" applyBorder="1"/>
    <xf numFmtId="0" fontId="7" fillId="5" borderId="26" xfId="0" applyFont="1" applyFill="1" applyBorder="1"/>
    <xf numFmtId="0" fontId="7" fillId="5" borderId="27" xfId="0" applyFont="1" applyFill="1" applyBorder="1"/>
    <xf numFmtId="0" fontId="7" fillId="5" borderId="28" xfId="0" applyFont="1" applyFill="1" applyBorder="1"/>
    <xf numFmtId="0" fontId="7" fillId="6" borderId="26" xfId="0" applyFont="1" applyFill="1" applyBorder="1"/>
    <xf numFmtId="0" fontId="7" fillId="7" borderId="26" xfId="0" applyFont="1" applyFill="1" applyBorder="1"/>
    <xf numFmtId="0" fontId="7" fillId="8" borderId="26" xfId="0" applyFont="1" applyFill="1" applyBorder="1"/>
    <xf numFmtId="0" fontId="7" fillId="9" borderId="26" xfId="0" applyFont="1" applyFill="1" applyBorder="1"/>
    <xf numFmtId="0" fontId="7" fillId="10" borderId="26" xfId="0" applyFont="1" applyFill="1" applyBorder="1"/>
    <xf numFmtId="0" fontId="7" fillId="11" borderId="23" xfId="0" applyFont="1" applyFill="1" applyBorder="1"/>
    <xf numFmtId="0" fontId="7" fillId="11" borderId="24" xfId="0" applyFont="1" applyFill="1" applyBorder="1"/>
    <xf numFmtId="0" fontId="7" fillId="11" borderId="25" xfId="0" applyFont="1" applyFill="1" applyBorder="1" applyAlignment="1">
      <alignment horizontal="right"/>
    </xf>
    <xf numFmtId="0" fontId="7" fillId="11" borderId="26" xfId="0" applyFont="1" applyFill="1" applyBorder="1"/>
    <xf numFmtId="0" fontId="7" fillId="11" borderId="27" xfId="0" applyFont="1" applyFill="1" applyBorder="1"/>
    <xf numFmtId="0" fontId="7" fillId="11" borderId="28" xfId="0" applyFont="1" applyFill="1" applyBorder="1"/>
    <xf numFmtId="0" fontId="7" fillId="11" borderId="28" xfId="0" applyFont="1" applyFill="1" applyBorder="1" applyAlignment="1">
      <alignment horizontal="right"/>
    </xf>
    <xf numFmtId="0" fontId="7" fillId="12" borderId="26" xfId="0" applyFont="1" applyFill="1" applyBorder="1"/>
    <xf numFmtId="0" fontId="7" fillId="13" borderId="26" xfId="0" applyFont="1" applyFill="1" applyBorder="1"/>
    <xf numFmtId="0" fontId="7" fillId="13" borderId="27" xfId="0" applyFont="1" applyFill="1" applyBorder="1"/>
    <xf numFmtId="0" fontId="7" fillId="13" borderId="28" xfId="0" applyFont="1" applyFill="1" applyBorder="1"/>
    <xf numFmtId="0" fontId="7" fillId="13" borderId="28" xfId="0" applyFont="1" applyFill="1" applyBorder="1" applyAlignment="1">
      <alignment horizontal="right"/>
    </xf>
    <xf numFmtId="0" fontId="7" fillId="14" borderId="26" xfId="0" applyFont="1" applyFill="1" applyBorder="1"/>
    <xf numFmtId="0" fontId="7" fillId="15" borderId="23" xfId="0" applyFont="1" applyFill="1" applyBorder="1"/>
    <xf numFmtId="0" fontId="7" fillId="15" borderId="24" xfId="0" applyFont="1" applyFill="1" applyBorder="1"/>
    <xf numFmtId="0" fontId="7" fillId="15" borderId="25" xfId="0" applyFont="1" applyFill="1" applyBorder="1" applyAlignment="1">
      <alignment horizontal="right"/>
    </xf>
    <xf numFmtId="0" fontId="7" fillId="15" borderId="26" xfId="0" applyFont="1" applyFill="1" applyBorder="1"/>
    <xf numFmtId="0" fontId="7" fillId="15" borderId="27" xfId="0" applyFont="1" applyFill="1" applyBorder="1"/>
    <xf numFmtId="0" fontId="7" fillId="15" borderId="28" xfId="0" applyFont="1" applyFill="1" applyBorder="1"/>
    <xf numFmtId="0" fontId="7" fillId="15" borderId="28" xfId="0" applyFont="1" applyFill="1" applyBorder="1" applyAlignment="1">
      <alignment horizontal="right"/>
    </xf>
    <xf numFmtId="0" fontId="7" fillId="7" borderId="18" xfId="0" applyFont="1" applyFill="1" applyBorder="1" applyAlignment="1">
      <alignment horizontal="right"/>
    </xf>
    <xf numFmtId="0" fontId="7" fillId="7" borderId="9" xfId="0" applyFont="1" applyFill="1" applyBorder="1" applyAlignment="1">
      <alignment horizontal="right"/>
    </xf>
    <xf numFmtId="0" fontId="7" fillId="7" borderId="12" xfId="0" applyFont="1" applyFill="1" applyBorder="1" applyAlignment="1">
      <alignment horizontal="right"/>
    </xf>
    <xf numFmtId="0" fontId="7" fillId="5" borderId="30" xfId="0" applyFont="1" applyFill="1" applyBorder="1" applyAlignment="1">
      <alignment horizontal="right"/>
    </xf>
    <xf numFmtId="0" fontId="7" fillId="5" borderId="18" xfId="0" applyFont="1" applyFill="1" applyBorder="1" applyAlignment="1">
      <alignment horizontal="right"/>
    </xf>
    <xf numFmtId="0" fontId="7" fillId="5" borderId="32" xfId="0" applyFont="1" applyFill="1" applyBorder="1" applyAlignment="1">
      <alignment horizontal="right"/>
    </xf>
    <xf numFmtId="0" fontId="7" fillId="6" borderId="18" xfId="0" applyFont="1" applyFill="1" applyBorder="1" applyAlignment="1">
      <alignment horizontal="right"/>
    </xf>
    <xf numFmtId="0" fontId="7" fillId="5" borderId="12" xfId="0" applyFont="1" applyFill="1" applyBorder="1" applyAlignment="1">
      <alignment horizontal="right"/>
    </xf>
    <xf numFmtId="0" fontId="7" fillId="6" borderId="12" xfId="0" applyFont="1" applyFill="1" applyBorder="1" applyAlignment="1">
      <alignment horizontal="right"/>
    </xf>
    <xf numFmtId="0" fontId="7" fillId="5" borderId="34" xfId="0" applyFont="1" applyFill="1" applyBorder="1" applyAlignment="1">
      <alignment horizontal="right"/>
    </xf>
    <xf numFmtId="164" fontId="7" fillId="5" borderId="35" xfId="0" applyNumberFormat="1" applyFont="1" applyFill="1" applyBorder="1" applyAlignment="1">
      <alignment horizontal="right"/>
    </xf>
    <xf numFmtId="164" fontId="7" fillId="5" borderId="36" xfId="0" applyNumberFormat="1" applyFont="1" applyFill="1" applyBorder="1" applyAlignment="1">
      <alignment horizontal="right"/>
    </xf>
    <xf numFmtId="0" fontId="7" fillId="5" borderId="37" xfId="0" applyFont="1" applyFill="1" applyBorder="1" applyAlignment="1">
      <alignment horizontal="right"/>
    </xf>
    <xf numFmtId="164" fontId="7" fillId="5" borderId="38" xfId="0" applyNumberFormat="1" applyFont="1" applyFill="1" applyBorder="1" applyAlignment="1">
      <alignment horizontal="right"/>
    </xf>
    <xf numFmtId="164" fontId="7" fillId="6" borderId="36" xfId="0" applyNumberFormat="1" applyFont="1" applyFill="1" applyBorder="1" applyAlignment="1">
      <alignment horizontal="right"/>
    </xf>
    <xf numFmtId="0" fontId="4" fillId="16" borderId="0" xfId="0" applyFont="1" applyFill="1"/>
    <xf numFmtId="0" fontId="7" fillId="8" borderId="18" xfId="0" applyFont="1" applyFill="1" applyBorder="1" applyAlignment="1">
      <alignment horizontal="right"/>
    </xf>
    <xf numFmtId="0" fontId="7" fillId="9" borderId="18" xfId="0" applyFont="1" applyFill="1" applyBorder="1" applyAlignment="1">
      <alignment horizontal="right"/>
    </xf>
    <xf numFmtId="0" fontId="7" fillId="9" borderId="9" xfId="0" applyFont="1" applyFill="1" applyBorder="1" applyAlignment="1">
      <alignment horizontal="right"/>
    </xf>
    <xf numFmtId="0" fontId="7" fillId="11" borderId="30" xfId="0" applyFont="1" applyFill="1" applyBorder="1" applyAlignment="1">
      <alignment horizontal="right"/>
    </xf>
    <xf numFmtId="0" fontId="7" fillId="11" borderId="18" xfId="0" applyFont="1" applyFill="1" applyBorder="1" applyAlignment="1">
      <alignment horizontal="right"/>
    </xf>
    <xf numFmtId="0" fontId="7" fillId="11" borderId="9" xfId="0" applyFont="1" applyFill="1" applyBorder="1" applyAlignment="1">
      <alignment horizontal="right"/>
    </xf>
    <xf numFmtId="0" fontId="7" fillId="11" borderId="31" xfId="0" applyFont="1" applyFill="1" applyBorder="1" applyAlignment="1">
      <alignment horizontal="right"/>
    </xf>
    <xf numFmtId="0" fontId="7" fillId="12" borderId="18" xfId="0" applyFont="1" applyFill="1" applyBorder="1" applyAlignment="1">
      <alignment horizontal="right"/>
    </xf>
    <xf numFmtId="0" fontId="0" fillId="16" borderId="0" xfId="0" applyFill="1"/>
    <xf numFmtId="0" fontId="7" fillId="15" borderId="30" xfId="0" applyFont="1" applyFill="1" applyBorder="1" applyAlignment="1">
      <alignment horizontal="right"/>
    </xf>
    <xf numFmtId="0" fontId="7" fillId="15" borderId="18" xfId="0" applyFont="1" applyFill="1" applyBorder="1" applyAlignment="1">
      <alignment horizontal="right"/>
    </xf>
    <xf numFmtId="0" fontId="7" fillId="15" borderId="9" xfId="0" applyFont="1" applyFill="1" applyBorder="1" applyAlignment="1">
      <alignment horizontal="right"/>
    </xf>
    <xf numFmtId="0" fontId="7" fillId="15" borderId="31" xfId="0" applyFont="1" applyFill="1" applyBorder="1" applyAlignment="1">
      <alignment horizontal="right"/>
    </xf>
    <xf numFmtId="0" fontId="7" fillId="14" borderId="18" xfId="0" applyFont="1" applyFill="1" applyBorder="1" applyAlignment="1">
      <alignment horizontal="right"/>
    </xf>
    <xf numFmtId="0" fontId="7" fillId="14" borderId="39" xfId="0" applyFont="1" applyFill="1" applyBorder="1"/>
    <xf numFmtId="0" fontId="7" fillId="14" borderId="10" xfId="0" applyFont="1" applyFill="1" applyBorder="1"/>
    <xf numFmtId="0" fontId="7" fillId="14" borderId="11" xfId="0" applyFont="1" applyFill="1" applyBorder="1" applyAlignment="1">
      <alignment horizontal="right"/>
    </xf>
    <xf numFmtId="0" fontId="7" fillId="14" borderId="6" xfId="0" applyFont="1" applyFill="1" applyBorder="1" applyAlignment="1">
      <alignment horizontal="right"/>
    </xf>
    <xf numFmtId="0" fontId="7" fillId="17" borderId="23" xfId="0" applyFont="1" applyFill="1" applyBorder="1" applyAlignment="1">
      <alignment horizontal="center"/>
    </xf>
    <xf numFmtId="0" fontId="7" fillId="17" borderId="24" xfId="0" applyFont="1" applyFill="1" applyBorder="1"/>
    <xf numFmtId="0" fontId="7" fillId="17" borderId="24" xfId="0" applyFont="1" applyFill="1" applyBorder="1" applyAlignment="1">
      <alignment horizontal="right"/>
    </xf>
    <xf numFmtId="0" fontId="12" fillId="17" borderId="26" xfId="0" applyFont="1" applyFill="1" applyBorder="1" applyAlignment="1">
      <alignment horizontal="center"/>
    </xf>
    <xf numFmtId="0" fontId="7" fillId="17" borderId="1" xfId="0" applyFont="1" applyFill="1" applyBorder="1"/>
    <xf numFmtId="0" fontId="7" fillId="17" borderId="1" xfId="0" applyFont="1" applyFill="1" applyBorder="1" applyAlignment="1">
      <alignment horizontal="right"/>
    </xf>
    <xf numFmtId="0" fontId="7" fillId="17" borderId="26" xfId="0" applyFont="1" applyFill="1" applyBorder="1" applyAlignment="1">
      <alignment horizontal="center"/>
    </xf>
    <xf numFmtId="0" fontId="7" fillId="17" borderId="27" xfId="0" applyFont="1" applyFill="1" applyBorder="1" applyAlignment="1">
      <alignment horizontal="center"/>
    </xf>
    <xf numFmtId="0" fontId="7" fillId="17" borderId="28" xfId="0" applyFont="1" applyFill="1" applyBorder="1"/>
    <xf numFmtId="0" fontId="7" fillId="17" borderId="28" xfId="0" applyFont="1" applyFill="1" applyBorder="1" applyAlignment="1">
      <alignment horizontal="right"/>
    </xf>
    <xf numFmtId="0" fontId="12" fillId="18" borderId="23" xfId="0" applyFont="1" applyFill="1" applyBorder="1" applyAlignment="1">
      <alignment horizontal="center"/>
    </xf>
    <xf numFmtId="0" fontId="7" fillId="18" borderId="24" xfId="0" applyFont="1" applyFill="1" applyBorder="1"/>
    <xf numFmtId="0" fontId="7" fillId="18" borderId="25" xfId="0" applyFont="1" applyFill="1" applyBorder="1" applyAlignment="1">
      <alignment horizontal="right"/>
    </xf>
    <xf numFmtId="0" fontId="12" fillId="18" borderId="26" xfId="0" applyFont="1" applyFill="1" applyBorder="1" applyAlignment="1">
      <alignment horizontal="center"/>
    </xf>
    <xf numFmtId="0" fontId="7" fillId="18" borderId="1" xfId="0" applyFont="1" applyFill="1" applyBorder="1"/>
    <xf numFmtId="0" fontId="7" fillId="18" borderId="8" xfId="0" applyFont="1" applyFill="1" applyBorder="1" applyAlignment="1">
      <alignment horizontal="right"/>
    </xf>
    <xf numFmtId="0" fontId="12" fillId="18" borderId="27" xfId="0" applyFont="1" applyFill="1" applyBorder="1" applyAlignment="1">
      <alignment horizontal="center"/>
    </xf>
    <xf numFmtId="0" fontId="7" fillId="18" borderId="28" xfId="0" applyFont="1" applyFill="1" applyBorder="1"/>
    <xf numFmtId="0" fontId="7" fillId="18" borderId="29" xfId="0" applyFont="1" applyFill="1" applyBorder="1" applyAlignment="1">
      <alignment horizontal="right"/>
    </xf>
    <xf numFmtId="0" fontId="12" fillId="19" borderId="23" xfId="0" applyFont="1" applyFill="1" applyBorder="1" applyAlignment="1">
      <alignment horizontal="center"/>
    </xf>
    <xf numFmtId="0" fontId="7" fillId="19" borderId="24" xfId="0" applyFont="1" applyFill="1" applyBorder="1"/>
    <xf numFmtId="0" fontId="7" fillId="19" borderId="25" xfId="0" applyFont="1" applyFill="1" applyBorder="1" applyAlignment="1">
      <alignment horizontal="right"/>
    </xf>
    <xf numFmtId="0" fontId="12" fillId="19" borderId="26" xfId="0" applyFont="1" applyFill="1" applyBorder="1" applyAlignment="1">
      <alignment horizontal="center"/>
    </xf>
    <xf numFmtId="0" fontId="7" fillId="19" borderId="1" xfId="0" applyFont="1" applyFill="1" applyBorder="1"/>
    <xf numFmtId="0" fontId="7" fillId="19" borderId="8" xfId="0" applyFont="1" applyFill="1" applyBorder="1" applyAlignment="1">
      <alignment horizontal="right"/>
    </xf>
    <xf numFmtId="0" fontId="12" fillId="19" borderId="27" xfId="0" applyFont="1" applyFill="1" applyBorder="1" applyAlignment="1">
      <alignment horizontal="center"/>
    </xf>
    <xf numFmtId="0" fontId="7" fillId="19" borderId="28" xfId="0" applyFont="1" applyFill="1" applyBorder="1"/>
    <xf numFmtId="0" fontId="7" fillId="19" borderId="29" xfId="0" applyFont="1" applyFill="1" applyBorder="1" applyAlignment="1">
      <alignment horizontal="right"/>
    </xf>
    <xf numFmtId="0" fontId="7" fillId="19" borderId="28" xfId="0" applyFont="1" applyFill="1" applyBorder="1" applyAlignment="1">
      <alignment horizontal="right"/>
    </xf>
    <xf numFmtId="0" fontId="8" fillId="3" borderId="40" xfId="0" applyFont="1" applyFill="1" applyBorder="1" applyAlignment="1">
      <alignment horizontal="center"/>
    </xf>
    <xf numFmtId="1" fontId="5" fillId="4" borderId="41" xfId="0" applyNumberFormat="1" applyFont="1" applyFill="1" applyBorder="1"/>
    <xf numFmtId="0" fontId="0" fillId="20" borderId="42" xfId="0" applyFill="1" applyBorder="1"/>
    <xf numFmtId="0" fontId="0" fillId="20" borderId="43" xfId="0" applyFill="1" applyBorder="1"/>
    <xf numFmtId="0" fontId="7" fillId="20" borderId="13" xfId="0" applyFont="1" applyFill="1" applyBorder="1"/>
    <xf numFmtId="0" fontId="0" fillId="18" borderId="13" xfId="0" applyFill="1" applyBorder="1"/>
    <xf numFmtId="0" fontId="12" fillId="3" borderId="46" xfId="0" applyFont="1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4" borderId="44" xfId="0" applyFill="1" applyBorder="1"/>
    <xf numFmtId="0" fontId="0" fillId="4" borderId="45" xfId="0" applyFill="1" applyBorder="1"/>
    <xf numFmtId="164" fontId="7" fillId="5" borderId="49" xfId="0" applyNumberFormat="1" applyFont="1" applyFill="1" applyBorder="1" applyAlignment="1">
      <alignment horizontal="right"/>
    </xf>
    <xf numFmtId="164" fontId="7" fillId="5" borderId="47" xfId="0" applyNumberFormat="1" applyFont="1" applyFill="1" applyBorder="1" applyAlignment="1">
      <alignment horizontal="right"/>
    </xf>
    <xf numFmtId="164" fontId="7" fillId="5" borderId="50" xfId="0" applyNumberFormat="1" applyFont="1" applyFill="1" applyBorder="1" applyAlignment="1">
      <alignment horizontal="right"/>
    </xf>
    <xf numFmtId="164" fontId="7" fillId="6" borderId="47" xfId="0" applyNumberFormat="1" applyFont="1" applyFill="1" applyBorder="1" applyAlignment="1">
      <alignment horizontal="right"/>
    </xf>
    <xf numFmtId="164" fontId="7" fillId="7" borderId="47" xfId="0" applyNumberFormat="1" applyFont="1" applyFill="1" applyBorder="1" applyAlignment="1">
      <alignment horizontal="right"/>
    </xf>
    <xf numFmtId="164" fontId="7" fillId="8" borderId="47" xfId="0" applyNumberFormat="1" applyFont="1" applyFill="1" applyBorder="1" applyAlignment="1">
      <alignment horizontal="right"/>
    </xf>
    <xf numFmtId="164" fontId="7" fillId="9" borderId="47" xfId="0" applyNumberFormat="1" applyFont="1" applyFill="1" applyBorder="1" applyAlignment="1">
      <alignment horizontal="right"/>
    </xf>
    <xf numFmtId="164" fontId="7" fillId="10" borderId="18" xfId="0" applyNumberFormat="1" applyFont="1" applyFill="1" applyBorder="1" applyAlignment="1">
      <alignment horizontal="right"/>
    </xf>
    <xf numFmtId="164" fontId="7" fillId="11" borderId="49" xfId="0" applyNumberFormat="1" applyFont="1" applyFill="1" applyBorder="1" applyAlignment="1">
      <alignment horizontal="right"/>
    </xf>
    <xf numFmtId="164" fontId="7" fillId="11" borderId="47" xfId="0" applyNumberFormat="1" applyFont="1" applyFill="1" applyBorder="1" applyAlignment="1">
      <alignment horizontal="right"/>
    </xf>
    <xf numFmtId="164" fontId="7" fillId="11" borderId="50" xfId="0" applyNumberFormat="1" applyFont="1" applyFill="1" applyBorder="1" applyAlignment="1">
      <alignment horizontal="right"/>
    </xf>
    <xf numFmtId="164" fontId="7" fillId="12" borderId="47" xfId="0" applyNumberFormat="1" applyFont="1" applyFill="1" applyBorder="1" applyAlignment="1">
      <alignment horizontal="right"/>
    </xf>
    <xf numFmtId="164" fontId="7" fillId="13" borderId="18" xfId="0" applyNumberFormat="1" applyFont="1" applyFill="1" applyBorder="1" applyAlignment="1">
      <alignment horizontal="right"/>
    </xf>
    <xf numFmtId="164" fontId="7" fillId="14" borderId="47" xfId="0" applyNumberFormat="1" applyFont="1" applyFill="1" applyBorder="1" applyAlignment="1">
      <alignment horizontal="right"/>
    </xf>
    <xf numFmtId="164" fontId="7" fillId="14" borderId="48" xfId="0" applyNumberFormat="1" applyFont="1" applyFill="1" applyBorder="1" applyAlignment="1">
      <alignment horizontal="right"/>
    </xf>
    <xf numFmtId="164" fontId="7" fillId="15" borderId="49" xfId="0" applyNumberFormat="1" applyFont="1" applyFill="1" applyBorder="1" applyAlignment="1">
      <alignment horizontal="right"/>
    </xf>
    <xf numFmtId="164" fontId="7" fillId="15" borderId="47" xfId="0" applyNumberFormat="1" applyFont="1" applyFill="1" applyBorder="1" applyAlignment="1">
      <alignment horizontal="right"/>
    </xf>
    <xf numFmtId="164" fontId="7" fillId="15" borderId="50" xfId="0" applyNumberFormat="1" applyFont="1" applyFill="1" applyBorder="1" applyAlignment="1">
      <alignment horizontal="right"/>
    </xf>
    <xf numFmtId="164" fontId="7" fillId="17" borderId="30" xfId="0" applyNumberFormat="1" applyFont="1" applyFill="1" applyBorder="1" applyAlignment="1">
      <alignment horizontal="right"/>
    </xf>
    <xf numFmtId="164" fontId="7" fillId="17" borderId="18" xfId="0" applyNumberFormat="1" applyFont="1" applyFill="1" applyBorder="1" applyAlignment="1">
      <alignment horizontal="right"/>
    </xf>
    <xf numFmtId="164" fontId="7" fillId="17" borderId="32" xfId="0" applyNumberFormat="1" applyFont="1" applyFill="1" applyBorder="1" applyAlignment="1">
      <alignment horizontal="right"/>
    </xf>
    <xf numFmtId="164" fontId="7" fillId="18" borderId="30" xfId="0" applyNumberFormat="1" applyFont="1" applyFill="1" applyBorder="1" applyAlignment="1">
      <alignment horizontal="right"/>
    </xf>
    <xf numFmtId="164" fontId="7" fillId="18" borderId="18" xfId="0" applyNumberFormat="1" applyFont="1" applyFill="1" applyBorder="1" applyAlignment="1">
      <alignment horizontal="right"/>
    </xf>
    <xf numFmtId="164" fontId="7" fillId="18" borderId="32" xfId="0" applyNumberFormat="1" applyFont="1" applyFill="1" applyBorder="1" applyAlignment="1">
      <alignment horizontal="right"/>
    </xf>
    <xf numFmtId="164" fontId="7" fillId="19" borderId="30" xfId="0" applyNumberFormat="1" applyFont="1" applyFill="1" applyBorder="1" applyAlignment="1">
      <alignment horizontal="right"/>
    </xf>
    <xf numFmtId="164" fontId="7" fillId="19" borderId="18" xfId="0" applyNumberFormat="1" applyFont="1" applyFill="1" applyBorder="1" applyAlignment="1">
      <alignment horizontal="right"/>
    </xf>
    <xf numFmtId="164" fontId="7" fillId="19" borderId="32" xfId="0" applyNumberFormat="1" applyFont="1" applyFill="1" applyBorder="1" applyAlignment="1">
      <alignment horizontal="right"/>
    </xf>
    <xf numFmtId="0" fontId="7" fillId="12" borderId="39" xfId="0" applyFont="1" applyFill="1" applyBorder="1"/>
    <xf numFmtId="0" fontId="7" fillId="12" borderId="10" xfId="0" applyFont="1" applyFill="1" applyBorder="1"/>
    <xf numFmtId="0" fontId="7" fillId="12" borderId="11" xfId="0" applyFont="1" applyFill="1" applyBorder="1" applyAlignment="1">
      <alignment horizontal="right"/>
    </xf>
    <xf numFmtId="0" fontId="7" fillId="12" borderId="6" xfId="0" applyFont="1" applyFill="1" applyBorder="1" applyAlignment="1">
      <alignment horizontal="right"/>
    </xf>
    <xf numFmtId="164" fontId="7" fillId="12" borderId="48" xfId="0" applyNumberFormat="1" applyFont="1" applyFill="1" applyBorder="1" applyAlignment="1">
      <alignment horizontal="right"/>
    </xf>
    <xf numFmtId="0" fontId="7" fillId="14" borderId="33" xfId="0" applyFont="1" applyFill="1" applyBorder="1"/>
    <xf numFmtId="0" fontId="7" fillId="14" borderId="5" xfId="0" applyFont="1" applyFill="1" applyBorder="1"/>
    <xf numFmtId="164" fontId="7" fillId="14" borderId="51" xfId="0" applyNumberFormat="1" applyFont="1" applyFill="1" applyBorder="1" applyAlignment="1">
      <alignment horizontal="right"/>
    </xf>
    <xf numFmtId="0" fontId="7" fillId="13" borderId="23" xfId="0" applyFont="1" applyFill="1" applyBorder="1"/>
    <xf numFmtId="0" fontId="7" fillId="13" borderId="24" xfId="0" applyFont="1" applyFill="1" applyBorder="1"/>
    <xf numFmtId="0" fontId="7" fillId="13" borderId="25" xfId="0" applyFont="1" applyFill="1" applyBorder="1" applyAlignment="1">
      <alignment horizontal="right"/>
    </xf>
    <xf numFmtId="164" fontId="7" fillId="13" borderId="30" xfId="0" applyNumberFormat="1" applyFont="1" applyFill="1" applyBorder="1" applyAlignment="1">
      <alignment horizontal="right"/>
    </xf>
    <xf numFmtId="164" fontId="7" fillId="13" borderId="32" xfId="0" applyNumberFormat="1" applyFont="1" applyFill="1" applyBorder="1" applyAlignment="1">
      <alignment horizontal="right"/>
    </xf>
    <xf numFmtId="0" fontId="7" fillId="10" borderId="39" xfId="0" applyFont="1" applyFill="1" applyBorder="1"/>
    <xf numFmtId="0" fontId="7" fillId="10" borderId="10" xfId="0" applyFont="1" applyFill="1" applyBorder="1"/>
    <xf numFmtId="0" fontId="7" fillId="10" borderId="11" xfId="0" applyFont="1" applyFill="1" applyBorder="1" applyAlignment="1">
      <alignment horizontal="right"/>
    </xf>
    <xf numFmtId="164" fontId="7" fillId="10" borderId="6" xfId="0" applyNumberFormat="1" applyFont="1" applyFill="1" applyBorder="1" applyAlignment="1">
      <alignment horizontal="right"/>
    </xf>
    <xf numFmtId="0" fontId="7" fillId="12" borderId="33" xfId="0" applyFont="1" applyFill="1" applyBorder="1"/>
    <xf numFmtId="0" fontId="7" fillId="12" borderId="5" xfId="0" applyFont="1" applyFill="1" applyBorder="1"/>
    <xf numFmtId="164" fontId="7" fillId="12" borderId="51" xfId="0" applyNumberFormat="1" applyFont="1" applyFill="1" applyBorder="1" applyAlignment="1">
      <alignment horizontal="right"/>
    </xf>
    <xf numFmtId="0" fontId="7" fillId="8" borderId="39" xfId="0" applyFont="1" applyFill="1" applyBorder="1"/>
    <xf numFmtId="0" fontId="7" fillId="8" borderId="10" xfId="0" applyFont="1" applyFill="1" applyBorder="1"/>
    <xf numFmtId="0" fontId="7" fillId="8" borderId="11" xfId="0" applyFont="1" applyFill="1" applyBorder="1" applyAlignment="1">
      <alignment horizontal="right"/>
    </xf>
    <xf numFmtId="0" fontId="7" fillId="8" borderId="6" xfId="0" applyFont="1" applyFill="1" applyBorder="1" applyAlignment="1">
      <alignment horizontal="right"/>
    </xf>
    <xf numFmtId="164" fontId="7" fillId="8" borderId="48" xfId="0" applyNumberFormat="1" applyFont="1" applyFill="1" applyBorder="1" applyAlignment="1">
      <alignment horizontal="right"/>
    </xf>
    <xf numFmtId="0" fontId="7" fillId="10" borderId="33" xfId="0" applyFont="1" applyFill="1" applyBorder="1"/>
    <xf numFmtId="0" fontId="7" fillId="10" borderId="5" xfId="0" applyFont="1" applyFill="1" applyBorder="1"/>
    <xf numFmtId="0" fontId="7" fillId="9" borderId="23" xfId="0" applyFont="1" applyFill="1" applyBorder="1"/>
    <xf numFmtId="0" fontId="7" fillId="9" borderId="24" xfId="0" applyFont="1" applyFill="1" applyBorder="1"/>
    <xf numFmtId="0" fontId="7" fillId="9" borderId="25" xfId="0" applyFont="1" applyFill="1" applyBorder="1" applyAlignment="1">
      <alignment horizontal="right"/>
    </xf>
    <xf numFmtId="0" fontId="7" fillId="9" borderId="30" xfId="0" applyFont="1" applyFill="1" applyBorder="1" applyAlignment="1">
      <alignment horizontal="right"/>
    </xf>
    <xf numFmtId="164" fontId="7" fillId="9" borderId="49" xfId="0" applyNumberFormat="1" applyFont="1" applyFill="1" applyBorder="1" applyAlignment="1">
      <alignment horizontal="right"/>
    </xf>
    <xf numFmtId="0" fontId="7" fillId="9" borderId="27" xfId="0" applyFont="1" applyFill="1" applyBorder="1"/>
    <xf numFmtId="0" fontId="7" fillId="9" borderId="28" xfId="0" applyFont="1" applyFill="1" applyBorder="1"/>
    <xf numFmtId="0" fontId="7" fillId="9" borderId="28" xfId="0" applyFont="1" applyFill="1" applyBorder="1" applyAlignment="1">
      <alignment horizontal="right"/>
    </xf>
    <xf numFmtId="0" fontId="7" fillId="9" borderId="31" xfId="0" applyFont="1" applyFill="1" applyBorder="1" applyAlignment="1">
      <alignment horizontal="right"/>
    </xf>
    <xf numFmtId="164" fontId="7" fillId="9" borderId="50" xfId="0" applyNumberFormat="1" applyFont="1" applyFill="1" applyBorder="1" applyAlignment="1">
      <alignment horizontal="right"/>
    </xf>
    <xf numFmtId="0" fontId="7" fillId="6" borderId="39" xfId="0" applyFont="1" applyFill="1" applyBorder="1"/>
    <xf numFmtId="0" fontId="7" fillId="6" borderId="10" xfId="0" applyFont="1" applyFill="1" applyBorder="1"/>
    <xf numFmtId="0" fontId="7" fillId="6" borderId="6" xfId="0" applyFont="1" applyFill="1" applyBorder="1" applyAlignment="1">
      <alignment horizontal="right"/>
    </xf>
    <xf numFmtId="0" fontId="7" fillId="6" borderId="14" xfId="0" applyFont="1" applyFill="1" applyBorder="1" applyAlignment="1">
      <alignment horizontal="right"/>
    </xf>
    <xf numFmtId="164" fontId="7" fillId="6" borderId="48" xfId="0" applyNumberFormat="1" applyFont="1" applyFill="1" applyBorder="1" applyAlignment="1">
      <alignment horizontal="right"/>
    </xf>
    <xf numFmtId="0" fontId="7" fillId="8" borderId="33" xfId="0" applyFont="1" applyFill="1" applyBorder="1"/>
    <xf numFmtId="0" fontId="7" fillId="8" borderId="5" xfId="0" applyFont="1" applyFill="1" applyBorder="1"/>
    <xf numFmtId="164" fontId="7" fillId="8" borderId="51" xfId="0" applyNumberFormat="1" applyFont="1" applyFill="1" applyBorder="1" applyAlignment="1">
      <alignment horizontal="right"/>
    </xf>
    <xf numFmtId="0" fontId="7" fillId="7" borderId="23" xfId="0" applyFont="1" applyFill="1" applyBorder="1"/>
    <xf numFmtId="0" fontId="7" fillId="7" borderId="24" xfId="0" applyFont="1" applyFill="1" applyBorder="1"/>
    <xf numFmtId="0" fontId="7" fillId="7" borderId="30" xfId="0" applyFont="1" applyFill="1" applyBorder="1" applyAlignment="1">
      <alignment horizontal="right"/>
    </xf>
    <xf numFmtId="0" fontId="7" fillId="7" borderId="34" xfId="0" applyFont="1" applyFill="1" applyBorder="1" applyAlignment="1">
      <alignment horizontal="right"/>
    </xf>
    <xf numFmtId="164" fontId="7" fillId="7" borderId="49" xfId="0" applyNumberFormat="1" applyFont="1" applyFill="1" applyBorder="1" applyAlignment="1">
      <alignment horizontal="right"/>
    </xf>
    <xf numFmtId="0" fontId="7" fillId="7" borderId="27" xfId="0" applyFont="1" applyFill="1" applyBorder="1"/>
    <xf numFmtId="0" fontId="7" fillId="7" borderId="28" xfId="0" applyFont="1" applyFill="1" applyBorder="1"/>
    <xf numFmtId="0" fontId="7" fillId="7" borderId="31" xfId="0" applyFont="1" applyFill="1" applyBorder="1" applyAlignment="1">
      <alignment horizontal="right"/>
    </xf>
    <xf numFmtId="0" fontId="7" fillId="7" borderId="37" xfId="0" applyFont="1" applyFill="1" applyBorder="1" applyAlignment="1">
      <alignment horizontal="right"/>
    </xf>
    <xf numFmtId="164" fontId="7" fillId="7" borderId="50" xfId="0" applyNumberFormat="1" applyFont="1" applyFill="1" applyBorder="1" applyAlignment="1">
      <alignment horizontal="right"/>
    </xf>
    <xf numFmtId="0" fontId="7" fillId="6" borderId="33" xfId="0" applyFont="1" applyFill="1" applyBorder="1"/>
    <xf numFmtId="0" fontId="7" fillId="6" borderId="5" xfId="0" applyFont="1" applyFill="1" applyBorder="1"/>
    <xf numFmtId="0" fontId="7" fillId="6" borderId="17" xfId="0" applyFont="1" applyFill="1" applyBorder="1" applyAlignment="1">
      <alignment horizontal="right"/>
    </xf>
    <xf numFmtId="164" fontId="7" fillId="6" borderId="51" xfId="0" applyNumberFormat="1" applyFont="1" applyFill="1" applyBorder="1" applyAlignment="1">
      <alignment horizontal="right"/>
    </xf>
    <xf numFmtId="164" fontId="7" fillId="6" borderId="52" xfId="0" applyNumberFormat="1" applyFont="1" applyFill="1" applyBorder="1" applyAlignment="1">
      <alignment horizontal="right"/>
    </xf>
    <xf numFmtId="164" fontId="7" fillId="6" borderId="53" xfId="0" applyNumberFormat="1" applyFont="1" applyFill="1" applyBorder="1" applyAlignment="1">
      <alignment horizontal="right"/>
    </xf>
    <xf numFmtId="164" fontId="7" fillId="7" borderId="35" xfId="0" applyNumberFormat="1" applyFont="1" applyFill="1" applyBorder="1" applyAlignment="1">
      <alignment horizontal="right"/>
    </xf>
    <xf numFmtId="164" fontId="7" fillId="7" borderId="36" xfId="0" applyNumberFormat="1" applyFont="1" applyFill="1" applyBorder="1" applyAlignment="1">
      <alignment horizontal="right"/>
    </xf>
    <xf numFmtId="164" fontId="7" fillId="7" borderId="38" xfId="0" applyNumberFormat="1" applyFont="1" applyFill="1" applyBorder="1" applyAlignment="1">
      <alignment horizontal="right"/>
    </xf>
    <xf numFmtId="164" fontId="7" fillId="8" borderId="52" xfId="0" applyNumberFormat="1" applyFont="1" applyFill="1" applyBorder="1" applyAlignment="1">
      <alignment horizontal="right"/>
    </xf>
    <xf numFmtId="164" fontId="7" fillId="8" borderId="36" xfId="0" applyNumberFormat="1" applyFont="1" applyFill="1" applyBorder="1" applyAlignment="1">
      <alignment horizontal="right"/>
    </xf>
    <xf numFmtId="164" fontId="7" fillId="8" borderId="53" xfId="0" applyNumberFormat="1" applyFont="1" applyFill="1" applyBorder="1" applyAlignment="1">
      <alignment horizontal="right"/>
    </xf>
    <xf numFmtId="164" fontId="7" fillId="9" borderId="35" xfId="0" applyNumberFormat="1" applyFont="1" applyFill="1" applyBorder="1" applyAlignment="1">
      <alignment horizontal="right"/>
    </xf>
    <xf numFmtId="164" fontId="7" fillId="9" borderId="36" xfId="0" applyNumberFormat="1" applyFont="1" applyFill="1" applyBorder="1" applyAlignment="1">
      <alignment horizontal="right"/>
    </xf>
    <xf numFmtId="164" fontId="7" fillId="9" borderId="38" xfId="0" applyNumberFormat="1" applyFont="1" applyFill="1" applyBorder="1" applyAlignment="1">
      <alignment horizontal="right"/>
    </xf>
    <xf numFmtId="164" fontId="7" fillId="10" borderId="52" xfId="0" applyNumberFormat="1" applyFont="1" applyFill="1" applyBorder="1" applyAlignment="1">
      <alignment horizontal="right"/>
    </xf>
    <xf numFmtId="164" fontId="7" fillId="10" borderId="36" xfId="0" applyNumberFormat="1" applyFont="1" applyFill="1" applyBorder="1" applyAlignment="1">
      <alignment horizontal="right"/>
    </xf>
    <xf numFmtId="164" fontId="7" fillId="10" borderId="53" xfId="0" applyNumberFormat="1" applyFont="1" applyFill="1" applyBorder="1" applyAlignment="1">
      <alignment horizontal="right"/>
    </xf>
    <xf numFmtId="164" fontId="7" fillId="11" borderId="35" xfId="0" applyNumberFormat="1" applyFont="1" applyFill="1" applyBorder="1" applyAlignment="1">
      <alignment horizontal="right"/>
    </xf>
    <xf numFmtId="164" fontId="7" fillId="11" borderId="36" xfId="0" applyNumberFormat="1" applyFont="1" applyFill="1" applyBorder="1" applyAlignment="1">
      <alignment horizontal="right"/>
    </xf>
    <xf numFmtId="164" fontId="7" fillId="11" borderId="38" xfId="0" applyNumberFormat="1" applyFont="1" applyFill="1" applyBorder="1" applyAlignment="1">
      <alignment horizontal="right"/>
    </xf>
    <xf numFmtId="164" fontId="7" fillId="21" borderId="52" xfId="0" applyNumberFormat="1" applyFont="1" applyFill="1" applyBorder="1" applyAlignment="1">
      <alignment horizontal="right"/>
    </xf>
    <xf numFmtId="164" fontId="7" fillId="21" borderId="36" xfId="0" applyNumberFormat="1" applyFont="1" applyFill="1" applyBorder="1" applyAlignment="1">
      <alignment horizontal="right"/>
    </xf>
    <xf numFmtId="164" fontId="7" fillId="21" borderId="53" xfId="0" applyNumberFormat="1" applyFont="1" applyFill="1" applyBorder="1" applyAlignment="1">
      <alignment horizontal="right"/>
    </xf>
    <xf numFmtId="164" fontId="7" fillId="13" borderId="35" xfId="0" applyNumberFormat="1" applyFont="1" applyFill="1" applyBorder="1" applyAlignment="1">
      <alignment horizontal="right"/>
    </xf>
    <xf numFmtId="164" fontId="7" fillId="13" borderId="36" xfId="0" applyNumberFormat="1" applyFont="1" applyFill="1" applyBorder="1" applyAlignment="1">
      <alignment horizontal="right"/>
    </xf>
    <xf numFmtId="164" fontId="7" fillId="13" borderId="38" xfId="0" applyNumberFormat="1" applyFont="1" applyFill="1" applyBorder="1" applyAlignment="1">
      <alignment horizontal="right"/>
    </xf>
    <xf numFmtId="164" fontId="7" fillId="14" borderId="52" xfId="0" applyNumberFormat="1" applyFont="1" applyFill="1" applyBorder="1" applyAlignment="1">
      <alignment horizontal="right"/>
    </xf>
    <xf numFmtId="164" fontId="7" fillId="14" borderId="36" xfId="0" applyNumberFormat="1" applyFont="1" applyFill="1" applyBorder="1" applyAlignment="1">
      <alignment horizontal="right"/>
    </xf>
    <xf numFmtId="164" fontId="7" fillId="14" borderId="53" xfId="0" applyNumberFormat="1" applyFont="1" applyFill="1" applyBorder="1" applyAlignment="1">
      <alignment horizontal="right"/>
    </xf>
    <xf numFmtId="164" fontId="7" fillId="15" borderId="35" xfId="0" applyNumberFormat="1" applyFont="1" applyFill="1" applyBorder="1" applyAlignment="1">
      <alignment horizontal="right"/>
    </xf>
    <xf numFmtId="164" fontId="7" fillId="15" borderId="36" xfId="0" applyNumberFormat="1" applyFont="1" applyFill="1" applyBorder="1" applyAlignment="1">
      <alignment horizontal="right"/>
    </xf>
    <xf numFmtId="164" fontId="7" fillId="15" borderId="38" xfId="0" applyNumberFormat="1" applyFont="1" applyFill="1" applyBorder="1" applyAlignment="1">
      <alignment horizontal="right"/>
    </xf>
    <xf numFmtId="164" fontId="7" fillId="17" borderId="35" xfId="0" applyNumberFormat="1" applyFont="1" applyFill="1" applyBorder="1" applyAlignment="1">
      <alignment horizontal="right"/>
    </xf>
    <xf numFmtId="164" fontId="7" fillId="17" borderId="36" xfId="0" applyNumberFormat="1" applyFont="1" applyFill="1" applyBorder="1" applyAlignment="1">
      <alignment horizontal="right"/>
    </xf>
    <xf numFmtId="164" fontId="7" fillId="17" borderId="38" xfId="0" applyNumberFormat="1" applyFont="1" applyFill="1" applyBorder="1" applyAlignment="1">
      <alignment horizontal="right"/>
    </xf>
    <xf numFmtId="164" fontId="7" fillId="18" borderId="35" xfId="0" applyNumberFormat="1" applyFont="1" applyFill="1" applyBorder="1" applyAlignment="1">
      <alignment horizontal="right"/>
    </xf>
    <xf numFmtId="164" fontId="7" fillId="18" borderId="36" xfId="0" applyNumberFormat="1" applyFont="1" applyFill="1" applyBorder="1" applyAlignment="1">
      <alignment horizontal="right"/>
    </xf>
    <xf numFmtId="164" fontId="7" fillId="18" borderId="38" xfId="0" applyNumberFormat="1" applyFont="1" applyFill="1" applyBorder="1" applyAlignment="1">
      <alignment horizontal="right"/>
    </xf>
    <xf numFmtId="164" fontId="7" fillId="19" borderId="35" xfId="0" applyNumberFormat="1" applyFont="1" applyFill="1" applyBorder="1" applyAlignment="1">
      <alignment horizontal="right"/>
    </xf>
    <xf numFmtId="164" fontId="7" fillId="19" borderId="36" xfId="0" applyNumberFormat="1" applyFont="1" applyFill="1" applyBorder="1" applyAlignment="1">
      <alignment horizontal="right"/>
    </xf>
    <xf numFmtId="164" fontId="7" fillId="19" borderId="38" xfId="0" applyNumberFormat="1" applyFont="1" applyFill="1" applyBorder="1" applyAlignment="1">
      <alignment horizontal="right"/>
    </xf>
    <xf numFmtId="0" fontId="15" fillId="0" borderId="0" xfId="0" applyFont="1"/>
    <xf numFmtId="0" fontId="3" fillId="4" borderId="12" xfId="0" applyFont="1" applyFill="1" applyBorder="1"/>
    <xf numFmtId="0" fontId="3" fillId="0" borderId="12" xfId="0" applyFont="1" applyBorder="1"/>
    <xf numFmtId="0" fontId="2" fillId="4" borderId="12" xfId="0" applyFont="1" applyFill="1" applyBorder="1"/>
    <xf numFmtId="0" fontId="2" fillId="0" borderId="12" xfId="0" applyFont="1" applyBorder="1"/>
    <xf numFmtId="0" fontId="2" fillId="0" borderId="47" xfId="0" applyFont="1" applyBorder="1"/>
    <xf numFmtId="0" fontId="2" fillId="0" borderId="6" xfId="0" applyFont="1" applyBorder="1"/>
    <xf numFmtId="0" fontId="2" fillId="11" borderId="0" xfId="0" applyFont="1" applyFill="1"/>
    <xf numFmtId="0" fontId="15" fillId="0" borderId="6" xfId="0" applyFont="1" applyBorder="1"/>
    <xf numFmtId="165" fontId="0" fillId="0" borderId="12" xfId="0" applyNumberFormat="1" applyBorder="1"/>
    <xf numFmtId="0" fontId="0" fillId="4" borderId="12" xfId="0" applyFill="1" applyBorder="1"/>
    <xf numFmtId="0" fontId="0" fillId="11" borderId="0" xfId="0" applyFill="1"/>
    <xf numFmtId="0" fontId="0" fillId="18" borderId="55" xfId="0" applyFill="1" applyBorder="1" applyAlignment="1">
      <alignment horizontal="center"/>
    </xf>
    <xf numFmtId="0" fontId="0" fillId="18" borderId="56" xfId="0" applyFill="1" applyBorder="1" applyAlignment="1">
      <alignment horizontal="center"/>
    </xf>
    <xf numFmtId="0" fontId="7" fillId="0" borderId="21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5" fillId="0" borderId="0" xfId="0" applyFont="1"/>
    <xf numFmtId="0" fontId="0" fillId="0" borderId="0" xfId="0"/>
    <xf numFmtId="0" fontId="13" fillId="0" borderId="0" xfId="0" applyFont="1"/>
    <xf numFmtId="0" fontId="14" fillId="18" borderId="54" xfId="0" applyFont="1" applyFill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14" fillId="0" borderId="56" xfId="0" applyFont="1" applyBorder="1" applyAlignment="1">
      <alignment horizontal="center"/>
    </xf>
    <xf numFmtId="1" fontId="0" fillId="0" borderId="14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7" fillId="0" borderId="10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" fillId="18" borderId="54" xfId="0" applyFont="1" applyFill="1" applyBorder="1" applyAlignment="1">
      <alignment horizontal="center"/>
    </xf>
    <xf numFmtId="0" fontId="1" fillId="11" borderId="6" xfId="0" applyFont="1" applyFill="1" applyBorder="1"/>
    <xf numFmtId="0" fontId="0" fillId="11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CCFF"/>
      <color rgb="FFFF66FF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250031</xdr:colOff>
      <xdr:row>8</xdr:row>
      <xdr:rowOff>123825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67ACAD5-F472-0533-04F8-7CE15AB33E34}"/>
            </a:ext>
          </a:extLst>
        </xdr:cNvPr>
        <xdr:cNvSpPr txBox="1"/>
      </xdr:nvSpPr>
      <xdr:spPr>
        <a:xfrm>
          <a:off x="6746081" y="157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 b="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41"/>
  <sheetViews>
    <sheetView tabSelected="1" topLeftCell="A201" zoomScale="54" zoomScaleNormal="54" workbookViewId="0">
      <selection activeCell="O226" sqref="O226"/>
    </sheetView>
  </sheetViews>
  <sheetFormatPr baseColWidth="10" defaultColWidth="14.3984375" defaultRowHeight="15" customHeight="1" x14ac:dyDescent="0.45"/>
  <cols>
    <col min="1" max="1" width="3.1328125" customWidth="1"/>
    <col min="2" max="2" width="17.86328125" customWidth="1"/>
    <col min="3" max="3" width="10.86328125" customWidth="1"/>
    <col min="4" max="4" width="15.3984375" customWidth="1"/>
    <col min="5" max="5" width="13.1328125" customWidth="1"/>
    <col min="6" max="6" width="18.265625" customWidth="1"/>
    <col min="7" max="7" width="18.59765625" customWidth="1"/>
    <col min="8" max="8" width="15.1328125" customWidth="1"/>
    <col min="9" max="9" width="18.59765625" customWidth="1"/>
    <col min="10" max="10" width="16.1328125" customWidth="1"/>
    <col min="11" max="11" width="16" customWidth="1"/>
    <col min="12" max="12" width="14" customWidth="1"/>
    <col min="13" max="13" width="15" customWidth="1"/>
    <col min="15" max="15" width="13.59765625" customWidth="1"/>
    <col min="16" max="16" width="16.73046875" customWidth="1"/>
    <col min="17" max="17" width="14.86328125" customWidth="1"/>
    <col min="18" max="18" width="14.73046875" customWidth="1"/>
    <col min="19" max="19" width="18.1328125" customWidth="1"/>
    <col min="20" max="20" width="18.73046875" customWidth="1"/>
    <col min="21" max="21" width="19.86328125" customWidth="1"/>
    <col min="22" max="23" width="8.73046875" customWidth="1"/>
  </cols>
  <sheetData>
    <row r="1" spans="2:14" ht="14.25" customHeight="1" thickTop="1" thickBot="1" x14ac:dyDescent="0.55000000000000004">
      <c r="B1" s="323" t="s">
        <v>230</v>
      </c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5"/>
    </row>
    <row r="2" spans="2:14" ht="14.25" customHeight="1" thickTop="1" x14ac:dyDescent="0.45">
      <c r="F2" t="s">
        <v>183</v>
      </c>
    </row>
    <row r="3" spans="2:14" ht="14.25" customHeight="1" x14ac:dyDescent="0.45">
      <c r="B3" s="320" t="s">
        <v>0</v>
      </c>
      <c r="C3" s="321"/>
      <c r="D3" s="321"/>
      <c r="E3" s="321"/>
      <c r="F3" t="s">
        <v>184</v>
      </c>
      <c r="I3" s="320" t="s">
        <v>1</v>
      </c>
      <c r="J3" s="321"/>
      <c r="K3" s="321"/>
      <c r="L3" s="321"/>
      <c r="M3" t="s">
        <v>186</v>
      </c>
    </row>
    <row r="4" spans="2:14" ht="14.25" customHeight="1" x14ac:dyDescent="0.45">
      <c r="B4" t="s">
        <v>187</v>
      </c>
      <c r="F4" t="s">
        <v>185</v>
      </c>
      <c r="I4" t="s">
        <v>188</v>
      </c>
      <c r="L4" s="37" t="s">
        <v>193</v>
      </c>
      <c r="N4" s="2"/>
    </row>
    <row r="5" spans="2:14" ht="14.25" customHeight="1" x14ac:dyDescent="0.45">
      <c r="B5" s="21" t="s">
        <v>2</v>
      </c>
      <c r="C5" s="21" t="s">
        <v>3</v>
      </c>
      <c r="D5" s="21" t="s">
        <v>4</v>
      </c>
      <c r="E5" s="21" t="s">
        <v>5</v>
      </c>
      <c r="F5" s="21" t="s">
        <v>6</v>
      </c>
      <c r="G5" s="21" t="s">
        <v>7</v>
      </c>
      <c r="H5" s="3"/>
      <c r="I5" s="38" t="s">
        <v>2</v>
      </c>
      <c r="J5" s="38" t="s">
        <v>5</v>
      </c>
      <c r="K5" s="39" t="s">
        <v>200</v>
      </c>
      <c r="L5" s="39" t="s">
        <v>195</v>
      </c>
    </row>
    <row r="6" spans="2:14" ht="14.25" customHeight="1" x14ac:dyDescent="0.45">
      <c r="B6" s="4" t="s">
        <v>19</v>
      </c>
      <c r="C6" s="4">
        <v>4</v>
      </c>
      <c r="D6" s="5">
        <v>1.85</v>
      </c>
      <c r="E6" s="4">
        <v>10</v>
      </c>
      <c r="F6" s="4">
        <v>1.85</v>
      </c>
      <c r="G6" s="5">
        <f t="shared" ref="G6:G17" si="0">C6*(D6*E6*F6)</f>
        <v>136.9</v>
      </c>
      <c r="I6" s="33" t="s">
        <v>192</v>
      </c>
      <c r="J6" s="33">
        <v>255</v>
      </c>
      <c r="K6" s="33"/>
      <c r="L6" s="326">
        <f>K7*J6</f>
        <v>42840</v>
      </c>
    </row>
    <row r="7" spans="2:14" ht="14.25" customHeight="1" x14ac:dyDescent="0.45">
      <c r="B7" s="4" t="s">
        <v>8</v>
      </c>
      <c r="C7" s="4">
        <v>2</v>
      </c>
      <c r="D7" s="5">
        <v>2</v>
      </c>
      <c r="E7" s="4">
        <v>10</v>
      </c>
      <c r="F7" s="4">
        <v>2.35</v>
      </c>
      <c r="G7" s="5">
        <f t="shared" si="0"/>
        <v>94</v>
      </c>
      <c r="I7" s="33" t="s">
        <v>194</v>
      </c>
      <c r="J7" s="33"/>
      <c r="K7" s="33">
        <v>168</v>
      </c>
      <c r="L7" s="327"/>
    </row>
    <row r="8" spans="2:14" ht="14.25" customHeight="1" x14ac:dyDescent="0.45">
      <c r="B8" s="4" t="s">
        <v>9</v>
      </c>
      <c r="C8" s="4">
        <v>2</v>
      </c>
      <c r="D8" s="5">
        <v>2.15</v>
      </c>
      <c r="E8" s="4">
        <v>10</v>
      </c>
      <c r="F8" s="4">
        <v>2.9</v>
      </c>
      <c r="G8" s="5">
        <f t="shared" si="0"/>
        <v>124.7</v>
      </c>
    </row>
    <row r="9" spans="2:14" ht="14.25" customHeight="1" x14ac:dyDescent="0.45">
      <c r="B9" s="4" t="s">
        <v>10</v>
      </c>
      <c r="C9" s="4">
        <v>2</v>
      </c>
      <c r="D9" s="5">
        <v>2.35</v>
      </c>
      <c r="E9" s="4">
        <v>10</v>
      </c>
      <c r="F9" s="4">
        <v>3.45</v>
      </c>
      <c r="G9" s="5">
        <f t="shared" si="0"/>
        <v>162.15</v>
      </c>
    </row>
    <row r="10" spans="2:14" ht="14.25" customHeight="1" x14ac:dyDescent="0.45">
      <c r="B10" s="4" t="s">
        <v>11</v>
      </c>
      <c r="C10" s="4">
        <v>4</v>
      </c>
      <c r="D10" s="5">
        <v>2.75</v>
      </c>
      <c r="E10" s="4">
        <v>10</v>
      </c>
      <c r="F10" s="4">
        <v>4</v>
      </c>
      <c r="G10" s="5">
        <f t="shared" si="0"/>
        <v>440</v>
      </c>
    </row>
    <row r="11" spans="2:14" ht="14.25" customHeight="1" x14ac:dyDescent="0.45">
      <c r="B11" s="4" t="s">
        <v>12</v>
      </c>
      <c r="C11" s="4">
        <v>2</v>
      </c>
      <c r="D11" s="5">
        <v>3.15</v>
      </c>
      <c r="E11" s="4">
        <v>10</v>
      </c>
      <c r="F11" s="4">
        <v>4.55</v>
      </c>
      <c r="G11" s="5">
        <f t="shared" si="0"/>
        <v>286.64999999999998</v>
      </c>
    </row>
    <row r="12" spans="2:14" ht="14.25" customHeight="1" x14ac:dyDescent="0.45">
      <c r="B12" s="4" t="s">
        <v>13</v>
      </c>
      <c r="C12" s="4">
        <v>4</v>
      </c>
      <c r="D12" s="5">
        <v>4.3</v>
      </c>
      <c r="E12" s="4">
        <v>10</v>
      </c>
      <c r="F12" s="4">
        <v>5.65</v>
      </c>
      <c r="G12" s="5">
        <f t="shared" si="0"/>
        <v>971.80000000000007</v>
      </c>
    </row>
    <row r="13" spans="2:14" ht="14.25" customHeight="1" x14ac:dyDescent="0.45">
      <c r="B13" s="4" t="s">
        <v>14</v>
      </c>
      <c r="C13" s="4">
        <v>4</v>
      </c>
      <c r="D13" s="5">
        <v>6</v>
      </c>
      <c r="E13" s="4">
        <v>10</v>
      </c>
      <c r="F13" s="4">
        <v>6.77</v>
      </c>
      <c r="G13" s="5">
        <f t="shared" si="0"/>
        <v>1624.8</v>
      </c>
    </row>
    <row r="14" spans="2:14" ht="14.25" customHeight="1" x14ac:dyDescent="0.45">
      <c r="B14" s="4" t="s">
        <v>15</v>
      </c>
      <c r="C14" s="4">
        <v>2</v>
      </c>
      <c r="D14" s="5">
        <v>4.9000000000000004</v>
      </c>
      <c r="E14" s="4">
        <v>10</v>
      </c>
      <c r="F14" s="4">
        <v>7.8</v>
      </c>
      <c r="G14" s="5">
        <f t="shared" si="0"/>
        <v>764.4</v>
      </c>
    </row>
    <row r="15" spans="2:14" ht="14.25" customHeight="1" x14ac:dyDescent="0.45">
      <c r="B15" s="4" t="s">
        <v>16</v>
      </c>
      <c r="C15" s="4">
        <v>6</v>
      </c>
      <c r="D15" s="5">
        <v>5.85</v>
      </c>
      <c r="E15" s="4">
        <v>10</v>
      </c>
      <c r="F15" s="4">
        <v>9.0500000000000007</v>
      </c>
      <c r="G15" s="5">
        <f t="shared" si="0"/>
        <v>3176.55</v>
      </c>
    </row>
    <row r="16" spans="2:14" ht="14.25" customHeight="1" x14ac:dyDescent="0.45">
      <c r="B16" s="4" t="s">
        <v>17</v>
      </c>
      <c r="C16" s="4">
        <v>10</v>
      </c>
      <c r="D16" s="5">
        <v>6.9</v>
      </c>
      <c r="E16" s="4">
        <v>10</v>
      </c>
      <c r="F16" s="4">
        <v>10.3</v>
      </c>
      <c r="G16" s="5">
        <f>C16*(D16*E16*F16)</f>
        <v>7107</v>
      </c>
    </row>
    <row r="17" spans="2:14" ht="14.25" customHeight="1" x14ac:dyDescent="0.45">
      <c r="B17" s="29" t="s">
        <v>190</v>
      </c>
      <c r="C17" s="29">
        <v>5</v>
      </c>
      <c r="D17" s="29">
        <f>12+D18</f>
        <v>16</v>
      </c>
      <c r="E17" s="29">
        <v>9</v>
      </c>
      <c r="F17" s="29">
        <v>6.72</v>
      </c>
      <c r="G17" s="30">
        <f t="shared" si="0"/>
        <v>4838.3999999999996</v>
      </c>
    </row>
    <row r="18" spans="2:14" ht="14.25" customHeight="1" thickBot="1" x14ac:dyDescent="0.5">
      <c r="B18" s="32" t="s">
        <v>189</v>
      </c>
      <c r="C18" s="32">
        <v>30</v>
      </c>
      <c r="D18" s="33">
        <v>4</v>
      </c>
      <c r="E18" s="32">
        <v>9</v>
      </c>
      <c r="F18" s="34"/>
      <c r="G18" s="34"/>
    </row>
    <row r="19" spans="2:14" ht="14.25" customHeight="1" thickBot="1" x14ac:dyDescent="0.5">
      <c r="B19" s="31"/>
      <c r="C19" s="31"/>
      <c r="D19" s="31"/>
      <c r="E19" s="31"/>
      <c r="F19" s="35" t="s">
        <v>18</v>
      </c>
      <c r="G19" s="36">
        <f>ROUNDUP(SUM(G6:G17),0)</f>
        <v>19728</v>
      </c>
    </row>
    <row r="20" spans="2:14" ht="14.25" customHeight="1" x14ac:dyDescent="0.45"/>
    <row r="21" spans="2:14" ht="14.25" customHeight="1" x14ac:dyDescent="0.45">
      <c r="B21" s="322" t="s">
        <v>20</v>
      </c>
      <c r="C21" s="321"/>
      <c r="D21" s="321"/>
      <c r="F21" s="2"/>
      <c r="I21" s="1" t="s">
        <v>21</v>
      </c>
      <c r="J21" t="s">
        <v>184</v>
      </c>
    </row>
    <row r="22" spans="2:14" ht="14.25" customHeight="1" x14ac:dyDescent="0.45">
      <c r="N22" s="2"/>
    </row>
    <row r="23" spans="2:14" ht="14.25" customHeight="1" x14ac:dyDescent="0.45">
      <c r="B23" s="21" t="s">
        <v>2</v>
      </c>
      <c r="C23" s="21" t="s">
        <v>3</v>
      </c>
      <c r="D23" s="21" t="s">
        <v>4</v>
      </c>
      <c r="E23" s="21" t="s">
        <v>5</v>
      </c>
      <c r="F23" s="21" t="s">
        <v>6</v>
      </c>
      <c r="G23" s="44" t="s">
        <v>196</v>
      </c>
      <c r="I23" s="21" t="s">
        <v>2</v>
      </c>
      <c r="J23" s="21" t="s">
        <v>3</v>
      </c>
      <c r="K23" s="21" t="s">
        <v>4</v>
      </c>
      <c r="L23" s="21" t="s">
        <v>5</v>
      </c>
      <c r="M23" s="21" t="s">
        <v>6</v>
      </c>
      <c r="N23" s="44" t="s">
        <v>197</v>
      </c>
    </row>
    <row r="24" spans="2:14" ht="14.25" customHeight="1" x14ac:dyDescent="0.45">
      <c r="B24" s="4" t="s">
        <v>19</v>
      </c>
      <c r="C24" s="4">
        <v>4</v>
      </c>
      <c r="D24" s="5">
        <v>1.85</v>
      </c>
      <c r="E24" s="4">
        <v>10</v>
      </c>
      <c r="F24" s="4">
        <v>1.85</v>
      </c>
      <c r="G24" s="4">
        <f>C24*F24*E24</f>
        <v>74</v>
      </c>
      <c r="I24" s="4" t="s">
        <v>22</v>
      </c>
      <c r="J24" s="4">
        <v>4</v>
      </c>
      <c r="K24" s="5">
        <v>1.85</v>
      </c>
      <c r="L24" s="4">
        <v>10</v>
      </c>
      <c r="M24" s="4">
        <v>0.1</v>
      </c>
      <c r="N24" s="4">
        <f>J24*K24*L24*M24*2</f>
        <v>14.8</v>
      </c>
    </row>
    <row r="25" spans="2:14" ht="14.25" customHeight="1" x14ac:dyDescent="0.45">
      <c r="B25" s="4" t="s">
        <v>8</v>
      </c>
      <c r="C25" s="4">
        <v>2</v>
      </c>
      <c r="D25" s="5">
        <v>2</v>
      </c>
      <c r="E25" s="4">
        <v>10</v>
      </c>
      <c r="F25" s="4">
        <v>2.35</v>
      </c>
      <c r="G25" s="4">
        <f>C25*F25*E25</f>
        <v>47</v>
      </c>
      <c r="I25" s="4" t="s">
        <v>23</v>
      </c>
      <c r="J25" s="4">
        <v>2</v>
      </c>
      <c r="K25" s="5">
        <v>2</v>
      </c>
      <c r="L25" s="4">
        <v>10</v>
      </c>
      <c r="M25" s="4">
        <v>0.1</v>
      </c>
      <c r="N25" s="4">
        <f t="shared" ref="N25:N34" si="1">J25*K25*L25*M25*2</f>
        <v>8</v>
      </c>
    </row>
    <row r="26" spans="2:14" ht="14.25" customHeight="1" x14ac:dyDescent="0.45">
      <c r="B26" s="4" t="s">
        <v>9</v>
      </c>
      <c r="C26" s="4">
        <v>2</v>
      </c>
      <c r="D26" s="5">
        <v>2.15</v>
      </c>
      <c r="E26" s="4">
        <v>10</v>
      </c>
      <c r="F26" s="4">
        <v>2.9</v>
      </c>
      <c r="G26" s="4">
        <f t="shared" ref="G26:G34" si="2">C26*F26*E26</f>
        <v>58</v>
      </c>
      <c r="I26" s="4" t="s">
        <v>24</v>
      </c>
      <c r="J26" s="4">
        <v>2</v>
      </c>
      <c r="K26" s="5">
        <v>2.15</v>
      </c>
      <c r="L26" s="4">
        <v>10</v>
      </c>
      <c r="M26" s="4">
        <v>0.1</v>
      </c>
      <c r="N26" s="4">
        <f t="shared" si="1"/>
        <v>8.6</v>
      </c>
    </row>
    <row r="27" spans="2:14" ht="14.25" customHeight="1" x14ac:dyDescent="0.45">
      <c r="B27" s="4" t="s">
        <v>10</v>
      </c>
      <c r="C27" s="4">
        <v>2</v>
      </c>
      <c r="D27" s="5">
        <v>2.35</v>
      </c>
      <c r="E27" s="4">
        <v>10</v>
      </c>
      <c r="F27" s="4">
        <v>3.45</v>
      </c>
      <c r="G27" s="4">
        <f t="shared" si="2"/>
        <v>69</v>
      </c>
      <c r="I27" s="4" t="s">
        <v>25</v>
      </c>
      <c r="J27" s="4">
        <v>2</v>
      </c>
      <c r="K27" s="5">
        <v>2.35</v>
      </c>
      <c r="L27" s="4">
        <v>10</v>
      </c>
      <c r="M27" s="4">
        <v>0.1</v>
      </c>
      <c r="N27" s="4">
        <f t="shared" si="1"/>
        <v>9.4</v>
      </c>
    </row>
    <row r="28" spans="2:14" ht="14.25" customHeight="1" x14ac:dyDescent="0.45">
      <c r="B28" s="4" t="s">
        <v>11</v>
      </c>
      <c r="C28" s="4">
        <v>4</v>
      </c>
      <c r="D28" s="5">
        <v>2.75</v>
      </c>
      <c r="E28" s="4">
        <v>10</v>
      </c>
      <c r="F28" s="4">
        <v>4</v>
      </c>
      <c r="G28" s="4">
        <f t="shared" si="2"/>
        <v>160</v>
      </c>
      <c r="I28" s="4" t="s">
        <v>26</v>
      </c>
      <c r="J28" s="4">
        <v>4</v>
      </c>
      <c r="K28" s="5">
        <v>2.75</v>
      </c>
      <c r="L28" s="4">
        <v>10</v>
      </c>
      <c r="M28" s="4">
        <v>0.1</v>
      </c>
      <c r="N28" s="4">
        <f t="shared" si="1"/>
        <v>22</v>
      </c>
    </row>
    <row r="29" spans="2:14" ht="14.25" customHeight="1" x14ac:dyDescent="0.45">
      <c r="B29" s="4" t="s">
        <v>12</v>
      </c>
      <c r="C29" s="4">
        <v>2</v>
      </c>
      <c r="D29" s="5">
        <v>3.15</v>
      </c>
      <c r="E29" s="4">
        <v>10</v>
      </c>
      <c r="F29" s="4">
        <v>4.55</v>
      </c>
      <c r="G29" s="4">
        <f t="shared" si="2"/>
        <v>91</v>
      </c>
      <c r="I29" s="4" t="s">
        <v>27</v>
      </c>
      <c r="J29" s="4">
        <v>2</v>
      </c>
      <c r="K29" s="5">
        <v>3.15</v>
      </c>
      <c r="L29" s="4">
        <v>10</v>
      </c>
      <c r="M29" s="4">
        <v>0.1</v>
      </c>
      <c r="N29" s="4">
        <f t="shared" si="1"/>
        <v>12.600000000000001</v>
      </c>
    </row>
    <row r="30" spans="2:14" ht="14.25" customHeight="1" x14ac:dyDescent="0.45">
      <c r="B30" s="4" t="s">
        <v>13</v>
      </c>
      <c r="C30" s="4">
        <v>4</v>
      </c>
      <c r="D30" s="5">
        <v>4.3</v>
      </c>
      <c r="E30" s="4">
        <v>10</v>
      </c>
      <c r="F30" s="4">
        <v>5.65</v>
      </c>
      <c r="G30" s="4">
        <f t="shared" si="2"/>
        <v>226</v>
      </c>
      <c r="I30" s="4" t="s">
        <v>28</v>
      </c>
      <c r="J30" s="4">
        <v>4</v>
      </c>
      <c r="K30" s="5">
        <v>4.3</v>
      </c>
      <c r="L30" s="4">
        <v>10</v>
      </c>
      <c r="M30" s="4">
        <v>0.1</v>
      </c>
      <c r="N30" s="4">
        <f t="shared" si="1"/>
        <v>34.4</v>
      </c>
    </row>
    <row r="31" spans="2:14" ht="14.25" customHeight="1" x14ac:dyDescent="0.45">
      <c r="B31" s="4" t="s">
        <v>14</v>
      </c>
      <c r="C31" s="4">
        <v>4</v>
      </c>
      <c r="D31" s="5">
        <v>6</v>
      </c>
      <c r="E31" s="4">
        <v>10</v>
      </c>
      <c r="F31" s="4">
        <v>6.77</v>
      </c>
      <c r="G31" s="4">
        <f t="shared" si="2"/>
        <v>270.79999999999995</v>
      </c>
      <c r="I31" s="4" t="s">
        <v>29</v>
      </c>
      <c r="J31" s="4">
        <v>4</v>
      </c>
      <c r="K31" s="5">
        <v>6</v>
      </c>
      <c r="L31" s="4">
        <v>10</v>
      </c>
      <c r="M31" s="4">
        <v>0.1</v>
      </c>
      <c r="N31" s="4">
        <f t="shared" si="1"/>
        <v>48</v>
      </c>
    </row>
    <row r="32" spans="2:14" ht="14.25" customHeight="1" x14ac:dyDescent="0.45">
      <c r="B32" s="4" t="s">
        <v>15</v>
      </c>
      <c r="C32" s="4">
        <v>2</v>
      </c>
      <c r="D32" s="5">
        <v>4.9000000000000004</v>
      </c>
      <c r="E32" s="4">
        <v>10</v>
      </c>
      <c r="F32" s="4">
        <v>7.8</v>
      </c>
      <c r="G32" s="4">
        <f t="shared" si="2"/>
        <v>156</v>
      </c>
      <c r="I32" s="4" t="s">
        <v>30</v>
      </c>
      <c r="J32" s="4">
        <v>2</v>
      </c>
      <c r="K32" s="5">
        <v>4.9000000000000004</v>
      </c>
      <c r="L32" s="4">
        <v>10</v>
      </c>
      <c r="M32" s="4">
        <v>0.1</v>
      </c>
      <c r="N32" s="4">
        <f t="shared" si="1"/>
        <v>19.600000000000001</v>
      </c>
    </row>
    <row r="33" spans="2:21" ht="14.25" customHeight="1" x14ac:dyDescent="0.45">
      <c r="B33" s="4" t="s">
        <v>16</v>
      </c>
      <c r="C33" s="4">
        <v>6</v>
      </c>
      <c r="D33" s="5">
        <v>5.85</v>
      </c>
      <c r="E33" s="4">
        <v>10</v>
      </c>
      <c r="F33" s="4">
        <v>9.0500000000000007</v>
      </c>
      <c r="G33" s="4">
        <f t="shared" si="2"/>
        <v>543</v>
      </c>
      <c r="I33" s="4" t="s">
        <v>31</v>
      </c>
      <c r="J33" s="4">
        <v>6</v>
      </c>
      <c r="K33" s="5">
        <v>5.85</v>
      </c>
      <c r="L33" s="4">
        <v>10</v>
      </c>
      <c r="M33" s="4">
        <v>0.1</v>
      </c>
      <c r="N33" s="4">
        <f t="shared" si="1"/>
        <v>70.199999999999989</v>
      </c>
    </row>
    <row r="34" spans="2:21" ht="14.25" customHeight="1" x14ac:dyDescent="0.45">
      <c r="B34" s="29" t="s">
        <v>17</v>
      </c>
      <c r="C34" s="29">
        <v>10</v>
      </c>
      <c r="D34" s="30">
        <v>6.9</v>
      </c>
      <c r="E34" s="29">
        <v>10</v>
      </c>
      <c r="F34" s="29">
        <v>10.3</v>
      </c>
      <c r="G34" s="4">
        <f t="shared" si="2"/>
        <v>1030</v>
      </c>
      <c r="I34" s="4" t="s">
        <v>32</v>
      </c>
      <c r="J34" s="29">
        <v>10</v>
      </c>
      <c r="K34" s="30">
        <v>6.9</v>
      </c>
      <c r="L34" s="29">
        <v>10</v>
      </c>
      <c r="M34" s="6">
        <v>0.1</v>
      </c>
      <c r="N34" s="6">
        <f t="shared" si="1"/>
        <v>138</v>
      </c>
    </row>
    <row r="35" spans="2:21" ht="14.25" customHeight="1" thickBot="1" x14ac:dyDescent="0.5">
      <c r="B35" s="41" t="s">
        <v>191</v>
      </c>
      <c r="C35" s="32">
        <v>5</v>
      </c>
      <c r="D35" s="32">
        <v>16</v>
      </c>
      <c r="E35" s="32">
        <v>9</v>
      </c>
      <c r="F35" s="42">
        <v>6.72</v>
      </c>
      <c r="G35" s="4">
        <f>C35*F35*E35</f>
        <v>302.40000000000003</v>
      </c>
      <c r="I35" s="4" t="s">
        <v>33</v>
      </c>
      <c r="J35" s="32">
        <v>5</v>
      </c>
      <c r="K35" s="32">
        <f>12+K36</f>
        <v>12</v>
      </c>
      <c r="L35" s="32">
        <v>9</v>
      </c>
      <c r="M35" s="4">
        <v>0.1</v>
      </c>
      <c r="N35" s="4">
        <f>J35*K35*L35*M35</f>
        <v>54</v>
      </c>
    </row>
    <row r="36" spans="2:21" ht="14.25" customHeight="1" thickBot="1" x14ac:dyDescent="0.5">
      <c r="B36" s="31"/>
      <c r="C36" s="31"/>
      <c r="D36" s="31"/>
      <c r="E36" s="31"/>
      <c r="F36" s="35" t="s">
        <v>18</v>
      </c>
      <c r="G36" s="43">
        <f>ROUNDUP(SUM(G24:G35),0)</f>
        <v>3028</v>
      </c>
      <c r="M36" s="22" t="s">
        <v>18</v>
      </c>
      <c r="N36" s="24">
        <f>ROUNDUP(SUM(N24:N35),0)</f>
        <v>440</v>
      </c>
    </row>
    <row r="37" spans="2:21" ht="14.25" customHeight="1" x14ac:dyDescent="0.45"/>
    <row r="38" spans="2:21" ht="14.25" customHeight="1" x14ac:dyDescent="0.45">
      <c r="I38" s="7"/>
      <c r="J38" s="7"/>
      <c r="K38" s="7"/>
      <c r="L38" s="7"/>
      <c r="M38" s="7"/>
      <c r="N38" s="7"/>
    </row>
    <row r="39" spans="2:21" ht="14.25" customHeight="1" x14ac:dyDescent="0.45"/>
    <row r="40" spans="2:21" ht="14.25" customHeight="1" x14ac:dyDescent="0.45">
      <c r="B40" s="1" t="s">
        <v>34</v>
      </c>
      <c r="G40" s="2"/>
      <c r="H40" s="20" t="s">
        <v>35</v>
      </c>
    </row>
    <row r="41" spans="2:21" ht="14.25" customHeight="1" x14ac:dyDescent="0.45">
      <c r="J41" s="328" t="s">
        <v>205</v>
      </c>
      <c r="K41" s="329"/>
      <c r="L41" s="329"/>
      <c r="M41" s="329"/>
      <c r="N41" s="329"/>
      <c r="O41" s="328" t="s">
        <v>206</v>
      </c>
      <c r="P41" s="329"/>
    </row>
    <row r="42" spans="2:21" ht="14.25" customHeight="1" x14ac:dyDescent="0.45">
      <c r="B42" s="21" t="s">
        <v>2</v>
      </c>
      <c r="C42" s="21" t="s">
        <v>3</v>
      </c>
      <c r="D42" s="44" t="s">
        <v>200</v>
      </c>
      <c r="E42" s="21" t="s">
        <v>5</v>
      </c>
      <c r="F42" s="44" t="s">
        <v>198</v>
      </c>
      <c r="H42" s="21" t="s">
        <v>2</v>
      </c>
      <c r="I42" s="21" t="s">
        <v>3</v>
      </c>
      <c r="J42" s="46" t="s">
        <v>201</v>
      </c>
      <c r="K42" s="46" t="s">
        <v>202</v>
      </c>
      <c r="L42" s="46" t="s">
        <v>203</v>
      </c>
      <c r="M42" s="46" t="s">
        <v>207</v>
      </c>
      <c r="N42" s="46" t="s">
        <v>208</v>
      </c>
      <c r="O42" s="46" t="s">
        <v>204</v>
      </c>
      <c r="P42" s="47" t="s">
        <v>209</v>
      </c>
      <c r="Q42" s="39" t="s">
        <v>210</v>
      </c>
      <c r="R42" s="26" t="s">
        <v>5</v>
      </c>
      <c r="S42" s="44" t="s">
        <v>200</v>
      </c>
      <c r="T42" s="25" t="s">
        <v>6</v>
      </c>
      <c r="U42" s="21" t="s">
        <v>36</v>
      </c>
    </row>
    <row r="43" spans="2:21" ht="14.25" customHeight="1" x14ac:dyDescent="0.45">
      <c r="B43" s="4" t="s">
        <v>19</v>
      </c>
      <c r="C43" s="4">
        <v>4</v>
      </c>
      <c r="D43" s="45">
        <v>0.8</v>
      </c>
      <c r="E43" s="4">
        <v>10</v>
      </c>
      <c r="F43" s="4">
        <f>2*C43*E43*D43</f>
        <v>64</v>
      </c>
      <c r="H43" s="4" t="s">
        <v>19</v>
      </c>
      <c r="I43" s="4">
        <v>4</v>
      </c>
      <c r="J43" s="4">
        <v>0</v>
      </c>
      <c r="K43" s="4">
        <v>0.25</v>
      </c>
      <c r="L43" s="4">
        <v>0.25</v>
      </c>
      <c r="M43" s="4">
        <v>1.5</v>
      </c>
      <c r="N43" s="4">
        <v>1.5</v>
      </c>
      <c r="O43" s="4">
        <v>0.25</v>
      </c>
      <c r="P43" s="4">
        <v>1.65</v>
      </c>
      <c r="Q43" s="9">
        <f>P43-L43</f>
        <v>1.4</v>
      </c>
      <c r="R43" s="4">
        <v>10</v>
      </c>
      <c r="S43" s="45">
        <v>0.8</v>
      </c>
      <c r="T43" s="4">
        <v>1.75</v>
      </c>
      <c r="U43" s="9">
        <f>(J43*R43)+(K43*R43)+(M43*R43)+(N43*R43)+(O43*R43)*2+(Q43*R43)+S43*2</f>
        <v>53.1</v>
      </c>
    </row>
    <row r="44" spans="2:21" ht="14.25" customHeight="1" x14ac:dyDescent="0.45">
      <c r="B44" s="4" t="s">
        <v>8</v>
      </c>
      <c r="C44" s="4">
        <v>2</v>
      </c>
      <c r="D44" s="5">
        <v>0.95</v>
      </c>
      <c r="E44" s="4">
        <v>10</v>
      </c>
      <c r="F44" s="4">
        <f t="shared" ref="F44:F53" si="3">2*C44*E44*D44</f>
        <v>38</v>
      </c>
      <c r="H44" s="4" t="s">
        <v>8</v>
      </c>
      <c r="I44" s="4">
        <v>2</v>
      </c>
      <c r="J44" s="4">
        <v>0</v>
      </c>
      <c r="K44" s="4">
        <v>0.25</v>
      </c>
      <c r="L44" s="4">
        <v>0.25</v>
      </c>
      <c r="M44" s="4">
        <v>2</v>
      </c>
      <c r="N44" s="4">
        <v>2</v>
      </c>
      <c r="O44" s="4">
        <v>0.25</v>
      </c>
      <c r="P44" s="4">
        <v>1.8</v>
      </c>
      <c r="Q44" s="9">
        <f t="shared" ref="Q44:Q50" si="4">P44-L44</f>
        <v>1.55</v>
      </c>
      <c r="R44" s="4">
        <v>10</v>
      </c>
      <c r="S44" s="5">
        <v>0.95</v>
      </c>
      <c r="T44" s="4">
        <v>2.25</v>
      </c>
      <c r="U44" s="9">
        <f t="shared" ref="U44:U53" si="5">(J44*R44)+(K44*R44)+(M44*R44)+(N44*R44)+(O44*R44)*2+(Q44*R44)+S44*2</f>
        <v>64.900000000000006</v>
      </c>
    </row>
    <row r="45" spans="2:21" ht="14.25" customHeight="1" x14ac:dyDescent="0.45">
      <c r="B45" s="4" t="s">
        <v>9</v>
      </c>
      <c r="C45" s="4">
        <v>2</v>
      </c>
      <c r="D45" s="5">
        <v>1.31</v>
      </c>
      <c r="E45" s="4">
        <v>10</v>
      </c>
      <c r="F45" s="4">
        <f t="shared" si="3"/>
        <v>52.400000000000006</v>
      </c>
      <c r="H45" s="4" t="s">
        <v>9</v>
      </c>
      <c r="I45" s="4">
        <v>2</v>
      </c>
      <c r="J45" s="4">
        <v>0</v>
      </c>
      <c r="K45" s="4">
        <v>0.3</v>
      </c>
      <c r="L45" s="4">
        <v>0.3</v>
      </c>
      <c r="M45" s="4">
        <v>2.5</v>
      </c>
      <c r="N45" s="4">
        <v>2.5</v>
      </c>
      <c r="O45" s="4">
        <v>0.3</v>
      </c>
      <c r="P45" s="4">
        <v>1.95</v>
      </c>
      <c r="Q45" s="9">
        <f>P45-L45</f>
        <v>1.65</v>
      </c>
      <c r="R45" s="4">
        <v>10</v>
      </c>
      <c r="S45" s="5">
        <v>1.31</v>
      </c>
      <c r="T45" s="4">
        <v>2.6</v>
      </c>
      <c r="U45" s="9">
        <f>(J45*R45)+(K45*R45)+(M45*R45)+(N45*R45)+(O45*R45)*2+(Q45*R45)+S45*2</f>
        <v>78.12</v>
      </c>
    </row>
    <row r="46" spans="2:21" ht="14.25" customHeight="1" x14ac:dyDescent="0.45">
      <c r="B46" s="4" t="s">
        <v>10</v>
      </c>
      <c r="C46" s="4">
        <v>2</v>
      </c>
      <c r="D46" s="5">
        <v>1.7</v>
      </c>
      <c r="E46" s="4">
        <v>10</v>
      </c>
      <c r="F46" s="4">
        <f t="shared" si="3"/>
        <v>68</v>
      </c>
      <c r="H46" s="4" t="s">
        <v>10</v>
      </c>
      <c r="I46" s="4">
        <v>2</v>
      </c>
      <c r="J46" s="4">
        <v>0</v>
      </c>
      <c r="K46" s="4">
        <v>0.3</v>
      </c>
      <c r="L46" s="4">
        <v>0.35</v>
      </c>
      <c r="M46" s="4">
        <v>3</v>
      </c>
      <c r="N46" s="4">
        <v>3</v>
      </c>
      <c r="O46" s="4">
        <v>0.35</v>
      </c>
      <c r="P46" s="4">
        <v>2.15</v>
      </c>
      <c r="Q46" s="9">
        <f t="shared" si="4"/>
        <v>1.7999999999999998</v>
      </c>
      <c r="R46" s="4">
        <v>10</v>
      </c>
      <c r="S46" s="5">
        <v>1.7</v>
      </c>
      <c r="T46" s="4">
        <v>3.35</v>
      </c>
      <c r="U46" s="9">
        <f t="shared" si="5"/>
        <v>91.4</v>
      </c>
    </row>
    <row r="47" spans="2:21" ht="14.25" customHeight="1" x14ac:dyDescent="0.45">
      <c r="B47" s="4" t="s">
        <v>11</v>
      </c>
      <c r="C47" s="4">
        <v>4</v>
      </c>
      <c r="D47" s="5">
        <v>2.2999999999999998</v>
      </c>
      <c r="E47" s="4">
        <v>10</v>
      </c>
      <c r="F47" s="4">
        <f t="shared" si="3"/>
        <v>184</v>
      </c>
      <c r="H47" s="4" t="s">
        <v>11</v>
      </c>
      <c r="I47" s="4">
        <v>4</v>
      </c>
      <c r="J47" s="4">
        <v>0</v>
      </c>
      <c r="K47" s="4">
        <v>0.3</v>
      </c>
      <c r="L47" s="4">
        <v>0.4</v>
      </c>
      <c r="M47" s="4">
        <v>3.5</v>
      </c>
      <c r="N47" s="4">
        <v>3.5</v>
      </c>
      <c r="O47" s="4">
        <v>0.4</v>
      </c>
      <c r="P47" s="4">
        <v>2.5499999999999998</v>
      </c>
      <c r="Q47" s="9">
        <f t="shared" si="4"/>
        <v>2.15</v>
      </c>
      <c r="R47" s="4">
        <v>10</v>
      </c>
      <c r="S47" s="5">
        <v>2.2999999999999998</v>
      </c>
      <c r="T47" s="4">
        <v>3.9</v>
      </c>
      <c r="U47" s="9">
        <f t="shared" si="5"/>
        <v>107.1</v>
      </c>
    </row>
    <row r="48" spans="2:21" ht="14.25" customHeight="1" x14ac:dyDescent="0.45">
      <c r="B48" s="4" t="s">
        <v>12</v>
      </c>
      <c r="C48" s="4">
        <v>2</v>
      </c>
      <c r="D48" s="5">
        <v>2.8</v>
      </c>
      <c r="E48" s="4">
        <v>10</v>
      </c>
      <c r="F48" s="4">
        <f t="shared" si="3"/>
        <v>112</v>
      </c>
      <c r="H48" s="4" t="s">
        <v>12</v>
      </c>
      <c r="I48" s="4">
        <v>2</v>
      </c>
      <c r="J48" s="4">
        <v>0</v>
      </c>
      <c r="K48" s="4">
        <v>0.3</v>
      </c>
      <c r="L48" s="4">
        <v>0.45</v>
      </c>
      <c r="M48" s="4">
        <v>4</v>
      </c>
      <c r="N48" s="4">
        <v>4</v>
      </c>
      <c r="O48" s="4">
        <v>0.45</v>
      </c>
      <c r="P48" s="4">
        <v>2.95</v>
      </c>
      <c r="Q48" s="9">
        <f t="shared" si="4"/>
        <v>2.5</v>
      </c>
      <c r="R48" s="4">
        <v>10</v>
      </c>
      <c r="S48" s="5">
        <v>2.8</v>
      </c>
      <c r="T48" s="4">
        <v>4.45</v>
      </c>
      <c r="U48" s="9">
        <f t="shared" si="5"/>
        <v>122.6</v>
      </c>
    </row>
    <row r="49" spans="2:21" ht="14.25" customHeight="1" x14ac:dyDescent="0.45">
      <c r="B49" s="4" t="s">
        <v>13</v>
      </c>
      <c r="C49" s="4">
        <v>4</v>
      </c>
      <c r="D49" s="5">
        <v>4.4000000000000004</v>
      </c>
      <c r="E49" s="4">
        <v>10</v>
      </c>
      <c r="F49" s="4">
        <f t="shared" si="3"/>
        <v>352</v>
      </c>
      <c r="H49" s="4" t="s">
        <v>13</v>
      </c>
      <c r="I49" s="4">
        <v>4</v>
      </c>
      <c r="J49" s="4">
        <v>0</v>
      </c>
      <c r="K49" s="4">
        <v>0.3</v>
      </c>
      <c r="L49" s="4">
        <v>0.55000000000000004</v>
      </c>
      <c r="M49" s="4">
        <v>5</v>
      </c>
      <c r="N49" s="4">
        <v>5</v>
      </c>
      <c r="O49" s="4">
        <v>0.55000000000000004</v>
      </c>
      <c r="P49" s="4">
        <v>4.0999999999999996</v>
      </c>
      <c r="Q49" s="9">
        <f t="shared" si="4"/>
        <v>3.55</v>
      </c>
      <c r="R49" s="4">
        <v>10</v>
      </c>
      <c r="S49" s="5">
        <v>4.4000000000000004</v>
      </c>
      <c r="T49" s="4">
        <v>5.55</v>
      </c>
      <c r="U49" s="9">
        <f t="shared" si="5"/>
        <v>158.30000000000001</v>
      </c>
    </row>
    <row r="50" spans="2:21" ht="14.25" customHeight="1" x14ac:dyDescent="0.45">
      <c r="B50" s="4" t="s">
        <v>14</v>
      </c>
      <c r="C50" s="4">
        <v>4</v>
      </c>
      <c r="D50" s="5">
        <v>6.7</v>
      </c>
      <c r="E50" s="4">
        <v>10</v>
      </c>
      <c r="F50" s="4">
        <f t="shared" si="3"/>
        <v>536</v>
      </c>
      <c r="H50" s="4" t="s">
        <v>14</v>
      </c>
      <c r="I50" s="4">
        <v>4</v>
      </c>
      <c r="J50" s="4">
        <v>0</v>
      </c>
      <c r="K50" s="4">
        <v>0.3</v>
      </c>
      <c r="L50" s="4">
        <v>0.67</v>
      </c>
      <c r="M50" s="40">
        <v>6.02</v>
      </c>
      <c r="N50" s="4">
        <v>6</v>
      </c>
      <c r="O50" s="4">
        <v>0.67</v>
      </c>
      <c r="P50" s="4">
        <v>5.8</v>
      </c>
      <c r="Q50" s="9">
        <f t="shared" si="4"/>
        <v>5.13</v>
      </c>
      <c r="R50" s="4">
        <v>10</v>
      </c>
      <c r="S50" s="5">
        <v>6.7</v>
      </c>
      <c r="T50" s="4">
        <v>6.67</v>
      </c>
      <c r="U50" s="9">
        <f t="shared" si="5"/>
        <v>201.29999999999998</v>
      </c>
    </row>
    <row r="51" spans="2:21" ht="14.25" customHeight="1" x14ac:dyDescent="0.45">
      <c r="B51" s="4" t="s">
        <v>15</v>
      </c>
      <c r="C51" s="4">
        <v>2</v>
      </c>
      <c r="D51" s="5">
        <v>6.8</v>
      </c>
      <c r="E51" s="4">
        <v>10</v>
      </c>
      <c r="F51" s="4">
        <f t="shared" si="3"/>
        <v>272</v>
      </c>
      <c r="H51" s="4" t="s">
        <v>15</v>
      </c>
      <c r="I51" s="4">
        <v>2</v>
      </c>
      <c r="J51" s="4">
        <v>0.5</v>
      </c>
      <c r="K51" s="4">
        <v>0.3</v>
      </c>
      <c r="L51" s="4">
        <v>0.7</v>
      </c>
      <c r="M51" s="4">
        <v>7.02</v>
      </c>
      <c r="N51" s="4">
        <v>7</v>
      </c>
      <c r="O51" s="4">
        <v>0.7</v>
      </c>
      <c r="P51" s="4">
        <v>4.7</v>
      </c>
      <c r="Q51" s="9">
        <v>3.5</v>
      </c>
      <c r="R51" s="4">
        <v>10</v>
      </c>
      <c r="S51" s="5">
        <v>6.8</v>
      </c>
      <c r="T51" s="4">
        <v>7.7</v>
      </c>
      <c r="U51" s="9">
        <f t="shared" si="5"/>
        <v>210.79999999999998</v>
      </c>
    </row>
    <row r="52" spans="2:21" ht="14.25" customHeight="1" x14ac:dyDescent="0.45">
      <c r="B52" s="4" t="s">
        <v>16</v>
      </c>
      <c r="C52" s="4">
        <v>6</v>
      </c>
      <c r="D52" s="5">
        <v>10.3</v>
      </c>
      <c r="E52" s="4">
        <v>10</v>
      </c>
      <c r="F52" s="4">
        <f t="shared" si="3"/>
        <v>1236</v>
      </c>
      <c r="H52" s="4" t="s">
        <v>16</v>
      </c>
      <c r="I52" s="4">
        <v>6</v>
      </c>
      <c r="J52" s="4">
        <v>0.5</v>
      </c>
      <c r="K52" s="4">
        <v>0.3</v>
      </c>
      <c r="L52" s="4">
        <v>0.95</v>
      </c>
      <c r="M52" s="4">
        <v>8.0299999999999994</v>
      </c>
      <c r="N52" s="4">
        <v>8</v>
      </c>
      <c r="O52" s="4">
        <v>0.95</v>
      </c>
      <c r="P52" s="4">
        <v>5.65</v>
      </c>
      <c r="Q52" s="9">
        <v>4.2</v>
      </c>
      <c r="R52" s="4">
        <v>10</v>
      </c>
      <c r="S52" s="5">
        <v>10.3</v>
      </c>
      <c r="T52" s="4">
        <v>8.9499999999999993</v>
      </c>
      <c r="U52" s="9">
        <f t="shared" si="5"/>
        <v>249.9</v>
      </c>
    </row>
    <row r="53" spans="2:21" ht="14.25" customHeight="1" x14ac:dyDescent="0.45">
      <c r="B53" s="4" t="s">
        <v>17</v>
      </c>
      <c r="C53" s="29">
        <v>10</v>
      </c>
      <c r="D53" s="30">
        <v>14.7</v>
      </c>
      <c r="E53" s="29">
        <v>10</v>
      </c>
      <c r="F53" s="4">
        <f t="shared" si="3"/>
        <v>2940</v>
      </c>
      <c r="H53" s="4" t="s">
        <v>17</v>
      </c>
      <c r="I53" s="4">
        <v>10</v>
      </c>
      <c r="J53" s="4">
        <v>0.5</v>
      </c>
      <c r="K53" s="4">
        <v>0.3</v>
      </c>
      <c r="L53" s="4">
        <v>1.2</v>
      </c>
      <c r="M53" s="4">
        <v>9.0500000000000007</v>
      </c>
      <c r="N53" s="4">
        <v>9</v>
      </c>
      <c r="O53" s="4">
        <v>1.2</v>
      </c>
      <c r="P53" s="4">
        <v>6.7</v>
      </c>
      <c r="Q53" s="9">
        <v>5</v>
      </c>
      <c r="R53" s="4">
        <v>10</v>
      </c>
      <c r="S53" s="30">
        <v>14.7</v>
      </c>
      <c r="T53" s="4">
        <v>10.199999999999999</v>
      </c>
      <c r="U53" s="9">
        <f t="shared" si="5"/>
        <v>291.89999999999998</v>
      </c>
    </row>
    <row r="54" spans="2:21" ht="14.25" customHeight="1" thickBot="1" x14ac:dyDescent="0.5">
      <c r="B54" s="40" t="s">
        <v>199</v>
      </c>
      <c r="C54" s="32">
        <v>5</v>
      </c>
      <c r="D54" s="32">
        <v>27.9</v>
      </c>
      <c r="E54" s="32">
        <v>9</v>
      </c>
      <c r="F54" s="4">
        <f>2*C54*E54*D54</f>
        <v>2511</v>
      </c>
      <c r="H54" s="4" t="s">
        <v>37</v>
      </c>
      <c r="I54" s="330">
        <v>5</v>
      </c>
      <c r="J54" s="4"/>
      <c r="K54" s="4"/>
      <c r="L54" s="4"/>
      <c r="M54" s="4"/>
      <c r="N54" s="4"/>
      <c r="O54" s="4"/>
      <c r="P54" s="4"/>
      <c r="Q54" s="9"/>
      <c r="R54" s="318">
        <v>9</v>
      </c>
      <c r="S54" s="32">
        <f>30*R54</f>
        <v>270</v>
      </c>
      <c r="T54" s="48"/>
      <c r="U54" s="9">
        <f>S54*I54</f>
        <v>1350</v>
      </c>
    </row>
    <row r="55" spans="2:21" ht="14.25" customHeight="1" thickBot="1" x14ac:dyDescent="0.5">
      <c r="E55" s="22" t="s">
        <v>18</v>
      </c>
      <c r="F55" s="23">
        <f>ROUNDUP(SUM(F43:F54),0)</f>
        <v>8366</v>
      </c>
      <c r="H55" s="4" t="s">
        <v>38</v>
      </c>
      <c r="I55" s="331"/>
      <c r="J55" s="4"/>
      <c r="K55" s="4"/>
      <c r="L55" s="4"/>
      <c r="M55" s="4"/>
      <c r="N55" s="4"/>
      <c r="O55" s="4"/>
      <c r="P55" s="4"/>
      <c r="Q55" s="9"/>
      <c r="R55" s="319"/>
      <c r="S55" s="32">
        <f>39*R54</f>
        <v>351</v>
      </c>
      <c r="T55" s="49"/>
      <c r="U55" s="9">
        <f>S55*I54</f>
        <v>1755</v>
      </c>
    </row>
    <row r="56" spans="2:21" ht="14.25" customHeight="1" thickBot="1" x14ac:dyDescent="0.5">
      <c r="T56" s="22" t="s">
        <v>18</v>
      </c>
      <c r="U56" s="23">
        <f>ROUNDUP(SUM(U43:U55),0)</f>
        <v>4735</v>
      </c>
    </row>
    <row r="57" spans="2:21" ht="14.25" customHeight="1" x14ac:dyDescent="0.45"/>
    <row r="58" spans="2:21" ht="14.25" customHeight="1" x14ac:dyDescent="0.45"/>
    <row r="59" spans="2:21" ht="14.25" customHeight="1" thickBot="1" x14ac:dyDescent="0.5">
      <c r="B59" s="320" t="s">
        <v>39</v>
      </c>
      <c r="C59" s="321"/>
      <c r="D59" s="321"/>
    </row>
    <row r="60" spans="2:21" ht="14.25" customHeight="1" thickBot="1" x14ac:dyDescent="0.5">
      <c r="B60" s="50" t="s">
        <v>211</v>
      </c>
      <c r="C60" s="10">
        <v>7850</v>
      </c>
      <c r="E60" s="121" t="s">
        <v>212</v>
      </c>
      <c r="F60" s="130"/>
      <c r="G60" s="130"/>
      <c r="H60" s="130"/>
      <c r="I60" s="130"/>
    </row>
    <row r="61" spans="2:21" ht="14.25" customHeight="1" thickBot="1" x14ac:dyDescent="0.5">
      <c r="J61" s="2"/>
    </row>
    <row r="62" spans="2:21" ht="14.25" customHeight="1" thickBot="1" x14ac:dyDescent="0.5">
      <c r="B62" s="28" t="s">
        <v>2</v>
      </c>
      <c r="C62" s="28" t="s">
        <v>3</v>
      </c>
      <c r="D62" s="74" t="s">
        <v>213</v>
      </c>
      <c r="E62" s="28" t="s">
        <v>40</v>
      </c>
      <c r="F62" s="28" t="s">
        <v>41</v>
      </c>
      <c r="G62" s="28" t="s">
        <v>42</v>
      </c>
      <c r="H62" s="75" t="s">
        <v>43</v>
      </c>
      <c r="I62" s="28" t="s">
        <v>44</v>
      </c>
      <c r="J62" s="75" t="s">
        <v>45</v>
      </c>
      <c r="K62" s="75" t="s">
        <v>46</v>
      </c>
      <c r="M62" s="173" t="s">
        <v>227</v>
      </c>
      <c r="N62" s="171"/>
      <c r="O62" s="172"/>
      <c r="P62" s="174">
        <v>4</v>
      </c>
    </row>
    <row r="63" spans="2:21" ht="14.25" customHeight="1" x14ac:dyDescent="0.45">
      <c r="B63" s="76" t="s">
        <v>47</v>
      </c>
      <c r="C63" s="77">
        <v>4</v>
      </c>
      <c r="D63" s="77">
        <v>50</v>
      </c>
      <c r="E63" s="77">
        <v>12</v>
      </c>
      <c r="F63" s="77">
        <v>0.2</v>
      </c>
      <c r="G63" s="77">
        <v>2</v>
      </c>
      <c r="H63" s="109">
        <f t="shared" ref="H63:H94" si="6">C63*D63</f>
        <v>200</v>
      </c>
      <c r="I63" s="115">
        <f t="shared" ref="I63:I87" si="7">G63*H63</f>
        <v>400</v>
      </c>
      <c r="J63" s="180">
        <f>PI()*((E63/2000)^2)*I63</f>
        <v>4.5238934211693019E-2</v>
      </c>
      <c r="K63" s="116">
        <f>$C$60*J63</f>
        <v>355.12563356179021</v>
      </c>
      <c r="M63" s="21" t="s">
        <v>2</v>
      </c>
      <c r="N63" s="46" t="s">
        <v>208</v>
      </c>
      <c r="O63" s="26" t="s">
        <v>5</v>
      </c>
      <c r="P63" s="175" t="s">
        <v>228</v>
      </c>
      <c r="Q63" s="39" t="s">
        <v>229</v>
      </c>
    </row>
    <row r="64" spans="2:21" ht="14.25" customHeight="1" x14ac:dyDescent="0.45">
      <c r="B64" s="78" t="s">
        <v>48</v>
      </c>
      <c r="C64" s="51">
        <v>4</v>
      </c>
      <c r="D64" s="51">
        <v>50</v>
      </c>
      <c r="E64" s="51">
        <v>12</v>
      </c>
      <c r="F64" s="51">
        <v>0.2</v>
      </c>
      <c r="G64" s="51">
        <v>2</v>
      </c>
      <c r="H64" s="110">
        <f t="shared" si="6"/>
        <v>200</v>
      </c>
      <c r="I64" s="113">
        <f t="shared" si="7"/>
        <v>400</v>
      </c>
      <c r="J64" s="181">
        <f t="shared" ref="J64:J82" si="8">PI()*((E64/2000)^2)*I64</f>
        <v>4.5238934211693019E-2</v>
      </c>
      <c r="K64" s="117">
        <f t="shared" ref="K64:K127" si="9">$C$60*J64</f>
        <v>355.12563356179021</v>
      </c>
      <c r="M64" s="4" t="s">
        <v>19</v>
      </c>
      <c r="N64" s="4">
        <v>1.5</v>
      </c>
      <c r="O64" s="12">
        <v>10</v>
      </c>
      <c r="P64" s="176">
        <f>N64*O64</f>
        <v>15</v>
      </c>
      <c r="Q64" s="33">
        <f>+$P$62*P64</f>
        <v>60</v>
      </c>
    </row>
    <row r="65" spans="2:17" ht="14.25" customHeight="1" x14ac:dyDescent="0.45">
      <c r="B65" s="78" t="s">
        <v>49</v>
      </c>
      <c r="C65" s="51">
        <v>4</v>
      </c>
      <c r="D65" s="51">
        <v>50</v>
      </c>
      <c r="E65" s="51">
        <v>12</v>
      </c>
      <c r="F65" s="51">
        <v>0.2</v>
      </c>
      <c r="G65" s="51">
        <v>1.95</v>
      </c>
      <c r="H65" s="110">
        <f t="shared" si="6"/>
        <v>200</v>
      </c>
      <c r="I65" s="113">
        <f t="shared" si="7"/>
        <v>390</v>
      </c>
      <c r="J65" s="181">
        <f t="shared" si="8"/>
        <v>4.4107960856400695E-2</v>
      </c>
      <c r="K65" s="117">
        <f t="shared" si="9"/>
        <v>346.24749272274545</v>
      </c>
      <c r="M65" s="4" t="s">
        <v>8</v>
      </c>
      <c r="N65" s="4">
        <v>2</v>
      </c>
      <c r="O65" s="12">
        <v>10</v>
      </c>
      <c r="P65" s="176">
        <f t="shared" ref="P65:P73" si="10">N65*O65</f>
        <v>20</v>
      </c>
      <c r="Q65" s="33">
        <f t="shared" ref="Q65:Q73" si="11">+$P$62*P65</f>
        <v>80</v>
      </c>
    </row>
    <row r="66" spans="2:17" ht="14.25" customHeight="1" x14ac:dyDescent="0.45">
      <c r="B66" s="78" t="s">
        <v>50</v>
      </c>
      <c r="C66" s="51">
        <v>4</v>
      </c>
      <c r="D66" s="51">
        <v>50</v>
      </c>
      <c r="E66" s="51">
        <v>12</v>
      </c>
      <c r="F66" s="51">
        <v>0.2</v>
      </c>
      <c r="G66" s="51">
        <v>1.85</v>
      </c>
      <c r="H66" s="110">
        <f t="shared" si="6"/>
        <v>200</v>
      </c>
      <c r="I66" s="113">
        <f t="shared" si="7"/>
        <v>370</v>
      </c>
      <c r="J66" s="181">
        <f>PI()*((E66/2000)^2)*I66</f>
        <v>4.1846014145816041E-2</v>
      </c>
      <c r="K66" s="117">
        <f t="shared" si="9"/>
        <v>328.49121104465593</v>
      </c>
      <c r="M66" s="4" t="s">
        <v>9</v>
      </c>
      <c r="N66" s="4">
        <v>2.5</v>
      </c>
      <c r="O66" s="12">
        <v>10</v>
      </c>
      <c r="P66" s="176">
        <f t="shared" si="10"/>
        <v>25</v>
      </c>
      <c r="Q66" s="33">
        <f t="shared" si="11"/>
        <v>100</v>
      </c>
    </row>
    <row r="67" spans="2:17" ht="14.25" customHeight="1" x14ac:dyDescent="0.45">
      <c r="B67" s="78" t="s">
        <v>51</v>
      </c>
      <c r="C67" s="51">
        <v>4</v>
      </c>
      <c r="D67" s="51">
        <v>16</v>
      </c>
      <c r="E67" s="51">
        <v>10</v>
      </c>
      <c r="F67" s="51">
        <v>0.25</v>
      </c>
      <c r="G67" s="51">
        <v>10.199999999999999</v>
      </c>
      <c r="H67" s="110">
        <f t="shared" si="6"/>
        <v>64</v>
      </c>
      <c r="I67" s="113">
        <f t="shared" si="7"/>
        <v>652.79999999999995</v>
      </c>
      <c r="J67" s="181">
        <f t="shared" si="8"/>
        <v>5.1270792106585417E-2</v>
      </c>
      <c r="K67" s="117">
        <f t="shared" si="9"/>
        <v>402.47571803669553</v>
      </c>
      <c r="M67" s="4" t="s">
        <v>10</v>
      </c>
      <c r="N67" s="4">
        <v>3</v>
      </c>
      <c r="O67" s="12">
        <v>10</v>
      </c>
      <c r="P67" s="176">
        <f t="shared" si="10"/>
        <v>30</v>
      </c>
      <c r="Q67" s="33">
        <f t="shared" si="11"/>
        <v>120</v>
      </c>
    </row>
    <row r="68" spans="2:17" ht="14.25" customHeight="1" thickBot="1" x14ac:dyDescent="0.5">
      <c r="B68" s="79" t="s">
        <v>52</v>
      </c>
      <c r="C68" s="80">
        <v>4</v>
      </c>
      <c r="D68" s="80">
        <v>14</v>
      </c>
      <c r="E68" s="80">
        <v>10</v>
      </c>
      <c r="F68" s="80">
        <v>0.25</v>
      </c>
      <c r="G68" s="80">
        <v>10.199999999999999</v>
      </c>
      <c r="H68" s="111">
        <f t="shared" si="6"/>
        <v>56</v>
      </c>
      <c r="I68" s="118">
        <f t="shared" si="7"/>
        <v>571.19999999999993</v>
      </c>
      <c r="J68" s="182">
        <f t="shared" si="8"/>
        <v>4.486194309326224E-2</v>
      </c>
      <c r="K68" s="119">
        <f t="shared" si="9"/>
        <v>352.16625328210858</v>
      </c>
      <c r="M68" s="4" t="s">
        <v>11</v>
      </c>
      <c r="N68" s="4">
        <v>3.5</v>
      </c>
      <c r="O68" s="12">
        <v>10</v>
      </c>
      <c r="P68" s="176">
        <f t="shared" si="10"/>
        <v>35</v>
      </c>
      <c r="Q68" s="33">
        <f t="shared" si="11"/>
        <v>140</v>
      </c>
    </row>
    <row r="69" spans="2:17" ht="14.25" customHeight="1" x14ac:dyDescent="0.45">
      <c r="B69" s="262" t="s">
        <v>53</v>
      </c>
      <c r="C69" s="263">
        <v>2</v>
      </c>
      <c r="D69" s="263">
        <v>50</v>
      </c>
      <c r="E69" s="263">
        <v>12</v>
      </c>
      <c r="F69" s="263">
        <v>0.2</v>
      </c>
      <c r="G69" s="263">
        <v>2.6</v>
      </c>
      <c r="H69" s="112">
        <f t="shared" si="6"/>
        <v>100</v>
      </c>
      <c r="I69" s="264">
        <f t="shared" si="7"/>
        <v>260</v>
      </c>
      <c r="J69" s="265">
        <f t="shared" si="8"/>
        <v>2.9405307237600462E-2</v>
      </c>
      <c r="K69" s="266">
        <f t="shared" si="9"/>
        <v>230.83166181516364</v>
      </c>
      <c r="M69" s="4" t="s">
        <v>12</v>
      </c>
      <c r="N69" s="4">
        <v>4</v>
      </c>
      <c r="O69" s="12">
        <v>10</v>
      </c>
      <c r="P69" s="176">
        <f t="shared" si="10"/>
        <v>40</v>
      </c>
      <c r="Q69" s="33">
        <f t="shared" si="11"/>
        <v>160</v>
      </c>
    </row>
    <row r="70" spans="2:17" ht="14.25" customHeight="1" x14ac:dyDescent="0.45">
      <c r="B70" s="81" t="s">
        <v>54</v>
      </c>
      <c r="C70" s="52">
        <v>2</v>
      </c>
      <c r="D70" s="52">
        <v>50</v>
      </c>
      <c r="E70" s="52">
        <v>12</v>
      </c>
      <c r="F70" s="52">
        <v>0.2</v>
      </c>
      <c r="G70" s="52">
        <v>2.6</v>
      </c>
      <c r="H70" s="112">
        <f t="shared" si="6"/>
        <v>100</v>
      </c>
      <c r="I70" s="114">
        <f t="shared" si="7"/>
        <v>260</v>
      </c>
      <c r="J70" s="183">
        <f t="shared" si="8"/>
        <v>2.9405307237600462E-2</v>
      </c>
      <c r="K70" s="120">
        <f t="shared" si="9"/>
        <v>230.83166181516364</v>
      </c>
      <c r="M70" s="4" t="s">
        <v>13</v>
      </c>
      <c r="N70" s="4">
        <v>5</v>
      </c>
      <c r="O70" s="12">
        <v>10</v>
      </c>
      <c r="P70" s="176">
        <f t="shared" si="10"/>
        <v>50</v>
      </c>
      <c r="Q70" s="33">
        <f t="shared" si="11"/>
        <v>200</v>
      </c>
    </row>
    <row r="71" spans="2:17" ht="14.25" customHeight="1" x14ac:dyDescent="0.45">
      <c r="B71" s="81" t="s">
        <v>55</v>
      </c>
      <c r="C71" s="52">
        <v>2</v>
      </c>
      <c r="D71" s="52">
        <v>50</v>
      </c>
      <c r="E71" s="52">
        <v>12</v>
      </c>
      <c r="F71" s="52">
        <v>0.2</v>
      </c>
      <c r="G71" s="52">
        <v>2.25</v>
      </c>
      <c r="H71" s="112">
        <f t="shared" si="6"/>
        <v>100</v>
      </c>
      <c r="I71" s="114">
        <f t="shared" si="7"/>
        <v>225</v>
      </c>
      <c r="J71" s="183">
        <f>PI()*((E71/2000)^2)*I71</f>
        <v>2.5446900494077322E-2</v>
      </c>
      <c r="K71" s="120">
        <f t="shared" si="9"/>
        <v>199.75816887850698</v>
      </c>
      <c r="M71" s="4" t="s">
        <v>14</v>
      </c>
      <c r="N71" s="4">
        <v>6</v>
      </c>
      <c r="O71" s="12">
        <v>10</v>
      </c>
      <c r="P71" s="176">
        <f t="shared" si="10"/>
        <v>60</v>
      </c>
      <c r="Q71" s="33">
        <f t="shared" si="11"/>
        <v>240</v>
      </c>
    </row>
    <row r="72" spans="2:17" ht="14.25" customHeight="1" x14ac:dyDescent="0.45">
      <c r="B72" s="81" t="s">
        <v>56</v>
      </c>
      <c r="C72" s="52">
        <v>2</v>
      </c>
      <c r="D72" s="52">
        <v>50</v>
      </c>
      <c r="E72" s="52">
        <v>12</v>
      </c>
      <c r="F72" s="52">
        <v>0.2</v>
      </c>
      <c r="G72" s="52">
        <v>2</v>
      </c>
      <c r="H72" s="112">
        <f t="shared" si="6"/>
        <v>100</v>
      </c>
      <c r="I72" s="114">
        <f t="shared" si="7"/>
        <v>200</v>
      </c>
      <c r="J72" s="183">
        <f t="shared" si="8"/>
        <v>2.2619467105846509E-2</v>
      </c>
      <c r="K72" s="120">
        <f t="shared" si="9"/>
        <v>177.5628167808951</v>
      </c>
      <c r="M72" s="4" t="s">
        <v>15</v>
      </c>
      <c r="N72" s="4">
        <v>7</v>
      </c>
      <c r="O72" s="12">
        <v>10</v>
      </c>
      <c r="P72" s="176">
        <f t="shared" si="10"/>
        <v>70</v>
      </c>
      <c r="Q72" s="33">
        <f t="shared" si="11"/>
        <v>280</v>
      </c>
    </row>
    <row r="73" spans="2:17" ht="14.25" customHeight="1" thickBot="1" x14ac:dyDescent="0.5">
      <c r="B73" s="81" t="s">
        <v>57</v>
      </c>
      <c r="C73" s="52">
        <v>2</v>
      </c>
      <c r="D73" s="52">
        <v>18</v>
      </c>
      <c r="E73" s="52">
        <v>10</v>
      </c>
      <c r="F73" s="52">
        <v>0.25</v>
      </c>
      <c r="G73" s="52">
        <v>10.199999999999999</v>
      </c>
      <c r="H73" s="112">
        <f t="shared" si="6"/>
        <v>36</v>
      </c>
      <c r="I73" s="114">
        <f t="shared" si="7"/>
        <v>367.2</v>
      </c>
      <c r="J73" s="183">
        <f t="shared" si="8"/>
        <v>2.88398205599543E-2</v>
      </c>
      <c r="K73" s="120">
        <f t="shared" si="9"/>
        <v>226.39259139564126</v>
      </c>
      <c r="M73" s="4" t="s">
        <v>17</v>
      </c>
      <c r="N73" s="4">
        <v>9</v>
      </c>
      <c r="O73" s="12">
        <v>10</v>
      </c>
      <c r="P73" s="177">
        <f t="shared" si="10"/>
        <v>90</v>
      </c>
      <c r="Q73" s="34">
        <f t="shared" si="11"/>
        <v>360</v>
      </c>
    </row>
    <row r="74" spans="2:17" ht="14.25" customHeight="1" thickBot="1" x14ac:dyDescent="0.5">
      <c r="B74" s="81" t="s">
        <v>58</v>
      </c>
      <c r="C74" s="52">
        <v>2</v>
      </c>
      <c r="D74" s="52">
        <v>18</v>
      </c>
      <c r="E74" s="52">
        <v>10</v>
      </c>
      <c r="F74" s="52">
        <v>0.25</v>
      </c>
      <c r="G74" s="52">
        <v>10.199999999999999</v>
      </c>
      <c r="H74" s="112">
        <f t="shared" si="6"/>
        <v>36</v>
      </c>
      <c r="I74" s="114">
        <f t="shared" si="7"/>
        <v>367.2</v>
      </c>
      <c r="J74" s="183">
        <f t="shared" si="8"/>
        <v>2.88398205599543E-2</v>
      </c>
      <c r="K74" s="120">
        <f t="shared" si="9"/>
        <v>226.39259139564126</v>
      </c>
      <c r="P74" s="178" t="s">
        <v>18</v>
      </c>
      <c r="Q74" s="179">
        <f>+SUM(Q64:Q72)</f>
        <v>1380</v>
      </c>
    </row>
    <row r="75" spans="2:17" ht="14.25" customHeight="1" thickBot="1" x14ac:dyDescent="0.5">
      <c r="B75" s="244" t="s">
        <v>59</v>
      </c>
      <c r="C75" s="245">
        <v>2</v>
      </c>
      <c r="D75" s="245">
        <v>49</v>
      </c>
      <c r="E75" s="245">
        <v>16</v>
      </c>
      <c r="F75" s="245">
        <v>0.2</v>
      </c>
      <c r="G75" s="245">
        <v>1.2</v>
      </c>
      <c r="H75" s="246">
        <f t="shared" si="6"/>
        <v>98</v>
      </c>
      <c r="I75" s="247">
        <f t="shared" si="7"/>
        <v>117.6</v>
      </c>
      <c r="J75" s="248">
        <f t="shared" si="8"/>
        <v>2.3644882947978216E-2</v>
      </c>
      <c r="K75" s="267">
        <f t="shared" si="9"/>
        <v>185.612331141629</v>
      </c>
    </row>
    <row r="76" spans="2:17" ht="14.25" customHeight="1" x14ac:dyDescent="0.45">
      <c r="B76" s="252" t="s">
        <v>60</v>
      </c>
      <c r="C76" s="253">
        <v>2</v>
      </c>
      <c r="D76" s="253">
        <v>50</v>
      </c>
      <c r="E76" s="253">
        <v>12</v>
      </c>
      <c r="F76" s="253">
        <v>0.2</v>
      </c>
      <c r="G76" s="253">
        <v>3.2</v>
      </c>
      <c r="H76" s="254">
        <f t="shared" si="6"/>
        <v>100</v>
      </c>
      <c r="I76" s="255">
        <f t="shared" si="7"/>
        <v>320</v>
      </c>
      <c r="J76" s="256">
        <f t="shared" si="8"/>
        <v>3.6191147369354415E-2</v>
      </c>
      <c r="K76" s="268">
        <f t="shared" si="9"/>
        <v>284.10050684943218</v>
      </c>
    </row>
    <row r="77" spans="2:17" ht="14.25" customHeight="1" x14ac:dyDescent="0.45">
      <c r="B77" s="82" t="s">
        <v>61</v>
      </c>
      <c r="C77" s="53">
        <v>2</v>
      </c>
      <c r="D77" s="53">
        <v>50</v>
      </c>
      <c r="E77" s="53">
        <v>12</v>
      </c>
      <c r="F77" s="53">
        <v>0.2</v>
      </c>
      <c r="G77" s="53">
        <v>3.3</v>
      </c>
      <c r="H77" s="106">
        <f t="shared" si="6"/>
        <v>100</v>
      </c>
      <c r="I77" s="108">
        <f t="shared" si="7"/>
        <v>330</v>
      </c>
      <c r="J77" s="184">
        <f t="shared" si="8"/>
        <v>3.7322120724646739E-2</v>
      </c>
      <c r="K77" s="269">
        <f t="shared" si="9"/>
        <v>292.97864768847688</v>
      </c>
    </row>
    <row r="78" spans="2:17" ht="14.25" customHeight="1" x14ac:dyDescent="0.45">
      <c r="B78" s="82" t="s">
        <v>62</v>
      </c>
      <c r="C78" s="53">
        <v>2</v>
      </c>
      <c r="D78" s="53">
        <v>50</v>
      </c>
      <c r="E78" s="53">
        <v>12</v>
      </c>
      <c r="F78" s="53">
        <v>0.2</v>
      </c>
      <c r="G78" s="53">
        <v>2.65</v>
      </c>
      <c r="H78" s="106">
        <f t="shared" si="6"/>
        <v>100</v>
      </c>
      <c r="I78" s="108">
        <f t="shared" si="7"/>
        <v>265</v>
      </c>
      <c r="J78" s="184">
        <f t="shared" si="8"/>
        <v>2.9970793915246624E-2</v>
      </c>
      <c r="K78" s="269">
        <f t="shared" si="9"/>
        <v>235.27073223468599</v>
      </c>
    </row>
    <row r="79" spans="2:17" ht="14.25" customHeight="1" x14ac:dyDescent="0.45">
      <c r="B79" s="82" t="s">
        <v>63</v>
      </c>
      <c r="C79" s="53">
        <v>2</v>
      </c>
      <c r="D79" s="53">
        <v>50</v>
      </c>
      <c r="E79" s="53">
        <v>12</v>
      </c>
      <c r="F79" s="53">
        <v>0.2</v>
      </c>
      <c r="G79" s="53">
        <v>2.25</v>
      </c>
      <c r="H79" s="106">
        <f t="shared" si="6"/>
        <v>100</v>
      </c>
      <c r="I79" s="108">
        <f t="shared" si="7"/>
        <v>225</v>
      </c>
      <c r="J79" s="184">
        <f t="shared" si="8"/>
        <v>2.5446900494077322E-2</v>
      </c>
      <c r="K79" s="269">
        <f t="shared" si="9"/>
        <v>199.75816887850698</v>
      </c>
    </row>
    <row r="80" spans="2:17" ht="14.25" customHeight="1" x14ac:dyDescent="0.45">
      <c r="B80" s="82" t="s">
        <v>64</v>
      </c>
      <c r="C80" s="53">
        <v>2</v>
      </c>
      <c r="D80" s="53">
        <v>20</v>
      </c>
      <c r="E80" s="53">
        <v>10</v>
      </c>
      <c r="F80" s="53">
        <v>0.2</v>
      </c>
      <c r="G80" s="53">
        <v>10.3</v>
      </c>
      <c r="H80" s="106">
        <f t="shared" si="6"/>
        <v>40</v>
      </c>
      <c r="I80" s="108">
        <f t="shared" si="7"/>
        <v>412</v>
      </c>
      <c r="J80" s="184">
        <f t="shared" si="8"/>
        <v>3.2358404331974872E-2</v>
      </c>
      <c r="K80" s="269">
        <f t="shared" si="9"/>
        <v>254.01347400600275</v>
      </c>
    </row>
    <row r="81" spans="2:11" ht="14.25" customHeight="1" x14ac:dyDescent="0.45">
      <c r="B81" s="82" t="s">
        <v>65</v>
      </c>
      <c r="C81" s="53">
        <v>2</v>
      </c>
      <c r="D81" s="53">
        <v>22</v>
      </c>
      <c r="E81" s="53">
        <v>10</v>
      </c>
      <c r="F81" s="53">
        <v>0.25</v>
      </c>
      <c r="G81" s="53">
        <v>10.3</v>
      </c>
      <c r="H81" s="107">
        <f t="shared" si="6"/>
        <v>44</v>
      </c>
      <c r="I81" s="108">
        <f t="shared" si="7"/>
        <v>453.20000000000005</v>
      </c>
      <c r="J81" s="184">
        <f t="shared" si="8"/>
        <v>3.559424476517236E-2</v>
      </c>
      <c r="K81" s="269">
        <f t="shared" si="9"/>
        <v>279.41482140660304</v>
      </c>
    </row>
    <row r="82" spans="2:11" ht="14.25" customHeight="1" thickBot="1" x14ac:dyDescent="0.5">
      <c r="B82" s="257" t="s">
        <v>66</v>
      </c>
      <c r="C82" s="258">
        <v>2</v>
      </c>
      <c r="D82" s="258">
        <v>49</v>
      </c>
      <c r="E82" s="258">
        <v>16</v>
      </c>
      <c r="F82" s="258">
        <v>0.2</v>
      </c>
      <c r="G82" s="258">
        <v>1.2</v>
      </c>
      <c r="H82" s="259">
        <f t="shared" si="6"/>
        <v>98</v>
      </c>
      <c r="I82" s="260">
        <f t="shared" si="7"/>
        <v>117.6</v>
      </c>
      <c r="J82" s="261">
        <f t="shared" si="8"/>
        <v>2.3644882947978216E-2</v>
      </c>
      <c r="K82" s="270">
        <f t="shared" si="9"/>
        <v>185.612331141629</v>
      </c>
    </row>
    <row r="83" spans="2:11" ht="14.25" customHeight="1" x14ac:dyDescent="0.45">
      <c r="B83" s="249" t="s">
        <v>67</v>
      </c>
      <c r="C83" s="250">
        <v>2</v>
      </c>
      <c r="D83" s="250">
        <v>50</v>
      </c>
      <c r="E83" s="250">
        <v>12</v>
      </c>
      <c r="F83" s="250">
        <v>0.2</v>
      </c>
      <c r="G83" s="250">
        <v>3.2</v>
      </c>
      <c r="H83" s="55">
        <f t="shared" si="6"/>
        <v>100</v>
      </c>
      <c r="I83" s="122">
        <f t="shared" si="7"/>
        <v>320</v>
      </c>
      <c r="J83" s="251">
        <f>PI()*((E83/2000)^2)*I83</f>
        <v>3.6191147369354415E-2</v>
      </c>
      <c r="K83" s="271">
        <f t="shared" si="9"/>
        <v>284.10050684943218</v>
      </c>
    </row>
    <row r="84" spans="2:11" ht="14.25" customHeight="1" x14ac:dyDescent="0.45">
      <c r="B84" s="83" t="s">
        <v>68</v>
      </c>
      <c r="C84" s="54">
        <v>2</v>
      </c>
      <c r="D84" s="54">
        <v>50</v>
      </c>
      <c r="E84" s="54">
        <v>12</v>
      </c>
      <c r="F84" s="54">
        <v>0.2</v>
      </c>
      <c r="G84" s="54">
        <v>3.3</v>
      </c>
      <c r="H84" s="55">
        <f t="shared" si="6"/>
        <v>100</v>
      </c>
      <c r="I84" s="122">
        <f t="shared" si="7"/>
        <v>330</v>
      </c>
      <c r="J84" s="185">
        <f t="shared" ref="J84:J89" si="12">PI()*((E84/2000)^2)*I84</f>
        <v>3.7322120724646739E-2</v>
      </c>
      <c r="K84" s="272">
        <f t="shared" si="9"/>
        <v>292.97864768847688</v>
      </c>
    </row>
    <row r="85" spans="2:11" ht="14.25" customHeight="1" x14ac:dyDescent="0.45">
      <c r="B85" s="83" t="s">
        <v>69</v>
      </c>
      <c r="C85" s="54">
        <v>2</v>
      </c>
      <c r="D85" s="54">
        <v>50</v>
      </c>
      <c r="E85" s="54">
        <v>12</v>
      </c>
      <c r="F85" s="54">
        <v>0.2</v>
      </c>
      <c r="G85" s="54">
        <v>2.9</v>
      </c>
      <c r="H85" s="55">
        <f t="shared" si="6"/>
        <v>100</v>
      </c>
      <c r="I85" s="122">
        <f t="shared" si="7"/>
        <v>290</v>
      </c>
      <c r="J85" s="185">
        <f t="shared" si="12"/>
        <v>3.2798227303477437E-2</v>
      </c>
      <c r="K85" s="272">
        <f t="shared" si="9"/>
        <v>257.4660843322979</v>
      </c>
    </row>
    <row r="86" spans="2:11" ht="14.25" customHeight="1" x14ac:dyDescent="0.45">
      <c r="B86" s="83" t="s">
        <v>70</v>
      </c>
      <c r="C86" s="54">
        <v>2</v>
      </c>
      <c r="D86" s="54">
        <v>50</v>
      </c>
      <c r="E86" s="54">
        <v>12</v>
      </c>
      <c r="F86" s="54">
        <v>0.2</v>
      </c>
      <c r="G86" s="54">
        <v>2.5499999999999998</v>
      </c>
      <c r="H86" s="55">
        <f t="shared" si="6"/>
        <v>100</v>
      </c>
      <c r="I86" s="122">
        <f t="shared" si="7"/>
        <v>254.99999999999997</v>
      </c>
      <c r="J86" s="185">
        <f t="shared" si="12"/>
        <v>2.8839820559954297E-2</v>
      </c>
      <c r="K86" s="272">
        <f t="shared" si="9"/>
        <v>226.39259139564123</v>
      </c>
    </row>
    <row r="87" spans="2:11" ht="14.25" customHeight="1" x14ac:dyDescent="0.45">
      <c r="B87" s="83" t="s">
        <v>71</v>
      </c>
      <c r="C87" s="54">
        <v>2</v>
      </c>
      <c r="D87" s="54">
        <v>22</v>
      </c>
      <c r="E87" s="54">
        <v>10</v>
      </c>
      <c r="F87" s="54">
        <v>0.2</v>
      </c>
      <c r="G87" s="54">
        <v>10.4</v>
      </c>
      <c r="H87" s="55">
        <f t="shared" si="6"/>
        <v>44</v>
      </c>
      <c r="I87" s="122">
        <f t="shared" si="7"/>
        <v>457.6</v>
      </c>
      <c r="J87" s="185">
        <f t="shared" si="12"/>
        <v>3.5939819957067236E-2</v>
      </c>
      <c r="K87" s="272">
        <f t="shared" si="9"/>
        <v>282.12758666297782</v>
      </c>
    </row>
    <row r="88" spans="2:11" ht="14.25" customHeight="1" x14ac:dyDescent="0.45">
      <c r="B88" s="83" t="s">
        <v>72</v>
      </c>
      <c r="C88" s="54">
        <v>2</v>
      </c>
      <c r="D88" s="54">
        <v>32</v>
      </c>
      <c r="E88" s="54">
        <v>10</v>
      </c>
      <c r="F88" s="54">
        <v>0.2</v>
      </c>
      <c r="G88" s="54">
        <v>10.4</v>
      </c>
      <c r="H88" s="55">
        <f t="shared" si="6"/>
        <v>64</v>
      </c>
      <c r="I88" s="122">
        <f>G88*H88-15*10.4+15*10.3</f>
        <v>664.1</v>
      </c>
      <c r="J88" s="185">
        <f t="shared" si="12"/>
        <v>5.2158292031224539E-2</v>
      </c>
      <c r="K88" s="272">
        <f t="shared" si="9"/>
        <v>409.44259244511261</v>
      </c>
    </row>
    <row r="89" spans="2:11" ht="14.25" customHeight="1" thickBot="1" x14ac:dyDescent="0.5">
      <c r="B89" s="227" t="s">
        <v>73</v>
      </c>
      <c r="C89" s="228">
        <v>2</v>
      </c>
      <c r="D89" s="228">
        <v>49</v>
      </c>
      <c r="E89" s="228">
        <v>16</v>
      </c>
      <c r="F89" s="228">
        <v>0.2</v>
      </c>
      <c r="G89" s="228">
        <v>1.35</v>
      </c>
      <c r="H89" s="229">
        <f t="shared" si="6"/>
        <v>98</v>
      </c>
      <c r="I89" s="230">
        <f t="shared" ref="I89:I94" si="13">G89*H89</f>
        <v>132.30000000000001</v>
      </c>
      <c r="J89" s="231">
        <f t="shared" si="12"/>
        <v>2.6600493316475498E-2</v>
      </c>
      <c r="K89" s="273">
        <f t="shared" si="9"/>
        <v>208.81387253433266</v>
      </c>
    </row>
    <row r="90" spans="2:11" ht="14.25" customHeight="1" x14ac:dyDescent="0.45">
      <c r="B90" s="234" t="s">
        <v>74</v>
      </c>
      <c r="C90" s="235">
        <v>4</v>
      </c>
      <c r="D90" s="235">
        <v>67</v>
      </c>
      <c r="E90" s="235">
        <v>12</v>
      </c>
      <c r="F90" s="235">
        <v>0.15</v>
      </c>
      <c r="G90" s="235">
        <v>4.3</v>
      </c>
      <c r="H90" s="236">
        <f t="shared" si="6"/>
        <v>268</v>
      </c>
      <c r="I90" s="237">
        <f t="shared" si="13"/>
        <v>1152.3999999999999</v>
      </c>
      <c r="J90" s="238">
        <f>PI()*((E90/2000)^2)*I90</f>
        <v>0.13033336946388757</v>
      </c>
      <c r="K90" s="274">
        <f t="shared" si="9"/>
        <v>1023.1169502915175</v>
      </c>
    </row>
    <row r="91" spans="2:11" ht="14.25" customHeight="1" x14ac:dyDescent="0.45">
      <c r="B91" s="84" t="s">
        <v>75</v>
      </c>
      <c r="C91" s="56">
        <v>4</v>
      </c>
      <c r="D91" s="56">
        <v>67</v>
      </c>
      <c r="E91" s="56">
        <v>12</v>
      </c>
      <c r="F91" s="56">
        <v>0.15</v>
      </c>
      <c r="G91" s="56">
        <v>4.4000000000000004</v>
      </c>
      <c r="H91" s="57">
        <f t="shared" si="6"/>
        <v>268</v>
      </c>
      <c r="I91" s="123">
        <f t="shared" si="13"/>
        <v>1179.2</v>
      </c>
      <c r="J91" s="186">
        <f t="shared" ref="J91:J96" si="14">PI()*((E91/2000)^2)*I91</f>
        <v>0.13336437805607101</v>
      </c>
      <c r="K91" s="275">
        <f t="shared" si="9"/>
        <v>1046.9103677401574</v>
      </c>
    </row>
    <row r="92" spans="2:11" ht="14.25" customHeight="1" x14ac:dyDescent="0.45">
      <c r="B92" s="84" t="s">
        <v>76</v>
      </c>
      <c r="C92" s="56">
        <v>4</v>
      </c>
      <c r="D92" s="56">
        <v>67</v>
      </c>
      <c r="E92" s="56">
        <v>12</v>
      </c>
      <c r="F92" s="56">
        <v>0.15</v>
      </c>
      <c r="G92" s="56">
        <v>3.4</v>
      </c>
      <c r="H92" s="57">
        <f t="shared" si="6"/>
        <v>268</v>
      </c>
      <c r="I92" s="123">
        <f t="shared" si="13"/>
        <v>911.19999999999993</v>
      </c>
      <c r="J92" s="186">
        <f t="shared" si="14"/>
        <v>0.1030542921342367</v>
      </c>
      <c r="K92" s="275">
        <f t="shared" si="9"/>
        <v>808.97619325375808</v>
      </c>
    </row>
    <row r="93" spans="2:11" ht="14.25" customHeight="1" x14ac:dyDescent="0.45">
      <c r="B93" s="84" t="s">
        <v>77</v>
      </c>
      <c r="C93" s="56">
        <v>4</v>
      </c>
      <c r="D93" s="56">
        <v>67</v>
      </c>
      <c r="E93" s="56">
        <v>12</v>
      </c>
      <c r="F93" s="56">
        <v>0.15</v>
      </c>
      <c r="G93" s="56">
        <v>3.05</v>
      </c>
      <c r="H93" s="57">
        <f t="shared" si="6"/>
        <v>268</v>
      </c>
      <c r="I93" s="123">
        <f t="shared" si="13"/>
        <v>817.4</v>
      </c>
      <c r="J93" s="186">
        <f t="shared" si="14"/>
        <v>9.2445762061594688E-2</v>
      </c>
      <c r="K93" s="275">
        <f t="shared" si="9"/>
        <v>725.69923218351835</v>
      </c>
    </row>
    <row r="94" spans="2:11" ht="14.25" customHeight="1" x14ac:dyDescent="0.45">
      <c r="B94" s="84" t="s">
        <v>78</v>
      </c>
      <c r="C94" s="56">
        <v>4</v>
      </c>
      <c r="D94" s="56">
        <v>28</v>
      </c>
      <c r="E94" s="56">
        <v>10</v>
      </c>
      <c r="F94" s="56">
        <v>0.2</v>
      </c>
      <c r="G94" s="56">
        <v>10.5</v>
      </c>
      <c r="H94" s="57">
        <f t="shared" si="6"/>
        <v>112</v>
      </c>
      <c r="I94" s="123">
        <f t="shared" si="13"/>
        <v>1176</v>
      </c>
      <c r="J94" s="186">
        <f t="shared" si="14"/>
        <v>9.2362824015539913E-2</v>
      </c>
      <c r="K94" s="275">
        <f t="shared" si="9"/>
        <v>725.04816852198826</v>
      </c>
    </row>
    <row r="95" spans="2:11" ht="14.25" customHeight="1" x14ac:dyDescent="0.45">
      <c r="B95" s="84" t="s">
        <v>79</v>
      </c>
      <c r="C95" s="56">
        <v>4</v>
      </c>
      <c r="D95" s="56">
        <v>36</v>
      </c>
      <c r="E95" s="56">
        <v>10</v>
      </c>
      <c r="F95" s="56">
        <v>0.2</v>
      </c>
      <c r="G95" s="56">
        <v>10.5</v>
      </c>
      <c r="H95" s="58">
        <f t="shared" ref="H95:H126" si="15">C95*D95</f>
        <v>144</v>
      </c>
      <c r="I95" s="124">
        <f>G95*H95-17*10.5+17*10.3</f>
        <v>1508.6</v>
      </c>
      <c r="J95" s="186">
        <f t="shared" si="14"/>
        <v>0.11848516693013904</v>
      </c>
      <c r="K95" s="275">
        <f t="shared" si="9"/>
        <v>930.10856040159149</v>
      </c>
    </row>
    <row r="96" spans="2:11" ht="14.25" customHeight="1" thickBot="1" x14ac:dyDescent="0.5">
      <c r="B96" s="239" t="s">
        <v>80</v>
      </c>
      <c r="C96" s="240">
        <v>4</v>
      </c>
      <c r="D96" s="240">
        <v>66</v>
      </c>
      <c r="E96" s="240">
        <v>12</v>
      </c>
      <c r="F96" s="240">
        <v>0.15</v>
      </c>
      <c r="G96" s="240">
        <v>2.9</v>
      </c>
      <c r="H96" s="241">
        <f t="shared" si="15"/>
        <v>264</v>
      </c>
      <c r="I96" s="242">
        <f t="shared" ref="I96:I101" si="16">G96*H96</f>
        <v>765.6</v>
      </c>
      <c r="J96" s="243">
        <f t="shared" si="14"/>
        <v>8.6587320081180447E-2</v>
      </c>
      <c r="K96" s="276">
        <f t="shared" si="9"/>
        <v>679.71046263726646</v>
      </c>
    </row>
    <row r="97" spans="2:11" ht="14.25" customHeight="1" x14ac:dyDescent="0.45">
      <c r="B97" s="232" t="s">
        <v>81</v>
      </c>
      <c r="C97" s="233">
        <v>2</v>
      </c>
      <c r="D97" s="233">
        <v>50</v>
      </c>
      <c r="E97" s="233">
        <v>16</v>
      </c>
      <c r="F97" s="233">
        <v>0.2</v>
      </c>
      <c r="G97" s="233">
        <v>4.8499999999999996</v>
      </c>
      <c r="H97" s="60">
        <f t="shared" si="15"/>
        <v>100</v>
      </c>
      <c r="I97" s="60">
        <f t="shared" si="16"/>
        <v>484.99999999999994</v>
      </c>
      <c r="J97" s="187">
        <f>PI()*((E97/2000)^2)*I97</f>
        <v>9.7515035967427166E-2</v>
      </c>
      <c r="K97" s="277">
        <f t="shared" si="9"/>
        <v>765.49303234430329</v>
      </c>
    </row>
    <row r="98" spans="2:11" ht="14.25" customHeight="1" x14ac:dyDescent="0.45">
      <c r="B98" s="85" t="s">
        <v>82</v>
      </c>
      <c r="C98" s="59">
        <v>2</v>
      </c>
      <c r="D98" s="59">
        <v>50</v>
      </c>
      <c r="E98" s="59">
        <v>16</v>
      </c>
      <c r="F98" s="59">
        <v>0.2</v>
      </c>
      <c r="G98" s="59">
        <v>4.95</v>
      </c>
      <c r="H98" s="60">
        <f t="shared" si="15"/>
        <v>100</v>
      </c>
      <c r="I98" s="60">
        <f t="shared" si="16"/>
        <v>495</v>
      </c>
      <c r="J98" s="187">
        <f t="shared" ref="J98:J103" si="17">PI()*((E98/2000)^2)*I98</f>
        <v>9.9525655265724641E-2</v>
      </c>
      <c r="K98" s="278">
        <f t="shared" si="9"/>
        <v>781.27639383593839</v>
      </c>
    </row>
    <row r="99" spans="2:11" ht="14.25" customHeight="1" x14ac:dyDescent="0.45">
      <c r="B99" s="85" t="s">
        <v>83</v>
      </c>
      <c r="C99" s="59">
        <v>2</v>
      </c>
      <c r="D99" s="59">
        <v>50</v>
      </c>
      <c r="E99" s="59">
        <v>16</v>
      </c>
      <c r="F99" s="59">
        <v>0.2</v>
      </c>
      <c r="G99" s="59">
        <v>3.85</v>
      </c>
      <c r="H99" s="60">
        <f t="shared" si="15"/>
        <v>100</v>
      </c>
      <c r="I99" s="60">
        <f t="shared" si="16"/>
        <v>385</v>
      </c>
      <c r="J99" s="187">
        <f t="shared" si="17"/>
        <v>7.7408842984452497E-2</v>
      </c>
      <c r="K99" s="278">
        <f t="shared" si="9"/>
        <v>607.65941742795212</v>
      </c>
    </row>
    <row r="100" spans="2:11" ht="14.25" customHeight="1" x14ac:dyDescent="0.45">
      <c r="B100" s="85" t="s">
        <v>84</v>
      </c>
      <c r="C100" s="59">
        <v>2</v>
      </c>
      <c r="D100" s="59">
        <v>50</v>
      </c>
      <c r="E100" s="59">
        <v>16</v>
      </c>
      <c r="F100" s="59">
        <v>0.2</v>
      </c>
      <c r="G100" s="59">
        <v>3.55</v>
      </c>
      <c r="H100" s="60">
        <f t="shared" si="15"/>
        <v>100</v>
      </c>
      <c r="I100" s="60">
        <f t="shared" si="16"/>
        <v>355</v>
      </c>
      <c r="J100" s="187">
        <f t="shared" si="17"/>
        <v>7.1376985089560099E-2</v>
      </c>
      <c r="K100" s="278">
        <f t="shared" si="9"/>
        <v>560.30933295304681</v>
      </c>
    </row>
    <row r="101" spans="2:11" ht="14.25" customHeight="1" x14ac:dyDescent="0.45">
      <c r="B101" s="85" t="s">
        <v>85</v>
      </c>
      <c r="C101" s="59">
        <v>2</v>
      </c>
      <c r="D101" s="59">
        <v>34</v>
      </c>
      <c r="E101" s="59">
        <v>10</v>
      </c>
      <c r="F101" s="59">
        <v>0.2</v>
      </c>
      <c r="G101" s="59">
        <v>10.6</v>
      </c>
      <c r="H101" s="60">
        <f t="shared" si="15"/>
        <v>68</v>
      </c>
      <c r="I101" s="60">
        <f t="shared" si="16"/>
        <v>720.8</v>
      </c>
      <c r="J101" s="187">
        <f t="shared" si="17"/>
        <v>5.661149961768807E-2</v>
      </c>
      <c r="K101" s="278">
        <f t="shared" si="9"/>
        <v>444.40027199885134</v>
      </c>
    </row>
    <row r="102" spans="2:11" ht="14.25" customHeight="1" x14ac:dyDescent="0.45">
      <c r="B102" s="85" t="s">
        <v>86</v>
      </c>
      <c r="C102" s="59">
        <v>2</v>
      </c>
      <c r="D102" s="59">
        <v>42</v>
      </c>
      <c r="E102" s="59">
        <v>10</v>
      </c>
      <c r="F102" s="59">
        <v>0.2</v>
      </c>
      <c r="G102" s="59">
        <v>10.6</v>
      </c>
      <c r="H102" s="60">
        <f t="shared" si="15"/>
        <v>84</v>
      </c>
      <c r="I102" s="60">
        <f>G102*H102-20*10.6+20*10.3</f>
        <v>884.4</v>
      </c>
      <c r="J102" s="187">
        <f t="shared" si="17"/>
        <v>6.9460613570870328E-2</v>
      </c>
      <c r="K102" s="278">
        <f t="shared" si="9"/>
        <v>545.26581653133212</v>
      </c>
    </row>
    <row r="103" spans="2:11" ht="14.25" customHeight="1" thickBot="1" x14ac:dyDescent="0.5">
      <c r="B103" s="220" t="s">
        <v>87</v>
      </c>
      <c r="C103" s="221">
        <v>2</v>
      </c>
      <c r="D103" s="221">
        <v>49</v>
      </c>
      <c r="E103" s="221">
        <v>16</v>
      </c>
      <c r="F103" s="221">
        <v>0.2</v>
      </c>
      <c r="G103" s="221">
        <v>3.6</v>
      </c>
      <c r="H103" s="222">
        <f t="shared" si="15"/>
        <v>98</v>
      </c>
      <c r="I103" s="222">
        <f t="shared" ref="I103:I108" si="18">G103*H103</f>
        <v>352.8</v>
      </c>
      <c r="J103" s="223">
        <f t="shared" si="17"/>
        <v>7.0934648843934647E-2</v>
      </c>
      <c r="K103" s="279">
        <f t="shared" si="9"/>
        <v>556.83699342488694</v>
      </c>
    </row>
    <row r="104" spans="2:11" ht="14.25" customHeight="1" x14ac:dyDescent="0.45">
      <c r="B104" s="86" t="s">
        <v>88</v>
      </c>
      <c r="C104" s="87">
        <v>4</v>
      </c>
      <c r="D104" s="87">
        <v>55</v>
      </c>
      <c r="E104" s="87">
        <v>16</v>
      </c>
      <c r="F104" s="87">
        <v>0.18</v>
      </c>
      <c r="G104" s="87">
        <v>6.05</v>
      </c>
      <c r="H104" s="88">
        <f t="shared" si="15"/>
        <v>220</v>
      </c>
      <c r="I104" s="125">
        <f t="shared" si="18"/>
        <v>1331</v>
      </c>
      <c r="J104" s="188">
        <f>PI()*((E104/2000)^2)*I104</f>
        <v>0.26761342860339293</v>
      </c>
      <c r="K104" s="280">
        <f t="shared" si="9"/>
        <v>2100.7654145366346</v>
      </c>
    </row>
    <row r="105" spans="2:11" ht="14.25" customHeight="1" x14ac:dyDescent="0.45">
      <c r="B105" s="89" t="s">
        <v>89</v>
      </c>
      <c r="C105" s="61">
        <v>4</v>
      </c>
      <c r="D105" s="61">
        <v>55</v>
      </c>
      <c r="E105" s="61">
        <v>16</v>
      </c>
      <c r="F105" s="61">
        <v>0.18</v>
      </c>
      <c r="G105" s="61">
        <v>6.15</v>
      </c>
      <c r="H105" s="62">
        <f t="shared" si="15"/>
        <v>220</v>
      </c>
      <c r="I105" s="126">
        <f t="shared" si="18"/>
        <v>1353</v>
      </c>
      <c r="J105" s="189">
        <f t="shared" ref="J105:J110" si="19">PI()*((E105/2000)^2)*I105</f>
        <v>0.27203679105964734</v>
      </c>
      <c r="K105" s="281">
        <f t="shared" si="9"/>
        <v>2135.4888098182319</v>
      </c>
    </row>
    <row r="106" spans="2:11" ht="14.25" customHeight="1" x14ac:dyDescent="0.45">
      <c r="B106" s="89" t="s">
        <v>90</v>
      </c>
      <c r="C106" s="61">
        <v>4</v>
      </c>
      <c r="D106" s="61">
        <v>55</v>
      </c>
      <c r="E106" s="61">
        <v>16</v>
      </c>
      <c r="F106" s="61">
        <v>0.18</v>
      </c>
      <c r="G106" s="61">
        <v>5.35</v>
      </c>
      <c r="H106" s="62">
        <f t="shared" si="15"/>
        <v>220</v>
      </c>
      <c r="I106" s="126">
        <f t="shared" si="18"/>
        <v>1177</v>
      </c>
      <c r="J106" s="189">
        <f t="shared" si="19"/>
        <v>0.23664989140961193</v>
      </c>
      <c r="K106" s="281">
        <f t="shared" si="9"/>
        <v>1857.7016475654536</v>
      </c>
    </row>
    <row r="107" spans="2:11" ht="14.25" customHeight="1" x14ac:dyDescent="0.45">
      <c r="B107" s="89" t="s">
        <v>91</v>
      </c>
      <c r="C107" s="61">
        <v>4</v>
      </c>
      <c r="D107" s="61">
        <v>55</v>
      </c>
      <c r="E107" s="61">
        <v>16</v>
      </c>
      <c r="F107" s="61">
        <v>0.18</v>
      </c>
      <c r="G107" s="61">
        <v>4.9000000000000004</v>
      </c>
      <c r="H107" s="62">
        <f t="shared" si="15"/>
        <v>220</v>
      </c>
      <c r="I107" s="126">
        <f t="shared" si="18"/>
        <v>1078</v>
      </c>
      <c r="J107" s="189">
        <f t="shared" si="19"/>
        <v>0.216744760356467</v>
      </c>
      <c r="K107" s="281">
        <f t="shared" si="9"/>
        <v>1701.4463687982659</v>
      </c>
    </row>
    <row r="108" spans="2:11" ht="14.25" customHeight="1" x14ac:dyDescent="0.45">
      <c r="B108" s="89" t="s">
        <v>92</v>
      </c>
      <c r="C108" s="61">
        <v>4</v>
      </c>
      <c r="D108" s="61">
        <v>52</v>
      </c>
      <c r="E108" s="61">
        <v>10</v>
      </c>
      <c r="F108" s="61">
        <v>0.18</v>
      </c>
      <c r="G108" s="61">
        <v>10.8</v>
      </c>
      <c r="H108" s="62">
        <f t="shared" si="15"/>
        <v>208</v>
      </c>
      <c r="I108" s="126">
        <f t="shared" si="18"/>
        <v>2246.4</v>
      </c>
      <c r="J108" s="189">
        <f t="shared" si="19"/>
        <v>0.17643184342560278</v>
      </c>
      <c r="K108" s="281">
        <f t="shared" si="9"/>
        <v>1384.9899708909818</v>
      </c>
    </row>
    <row r="109" spans="2:11" ht="14.25" customHeight="1" x14ac:dyDescent="0.45">
      <c r="B109" s="89" t="s">
        <v>93</v>
      </c>
      <c r="C109" s="61">
        <v>4</v>
      </c>
      <c r="D109" s="61">
        <v>56</v>
      </c>
      <c r="E109" s="61">
        <v>10</v>
      </c>
      <c r="F109" s="61">
        <v>0.18</v>
      </c>
      <c r="G109" s="61">
        <v>10.8</v>
      </c>
      <c r="H109" s="63">
        <f t="shared" si="15"/>
        <v>224</v>
      </c>
      <c r="I109" s="127">
        <f>G109*H109-27*10.8+27*10.3</f>
        <v>2405.7000000000003</v>
      </c>
      <c r="J109" s="189">
        <f t="shared" si="19"/>
        <v>0.18894323616852415</v>
      </c>
      <c r="K109" s="281">
        <f t="shared" si="9"/>
        <v>1483.2044039229147</v>
      </c>
    </row>
    <row r="110" spans="2:11" ht="14.25" customHeight="1" thickBot="1" x14ac:dyDescent="0.5">
      <c r="B110" s="90" t="s">
        <v>94</v>
      </c>
      <c r="C110" s="91">
        <v>4</v>
      </c>
      <c r="D110" s="91">
        <v>54</v>
      </c>
      <c r="E110" s="91">
        <v>22</v>
      </c>
      <c r="F110" s="91">
        <v>0.18</v>
      </c>
      <c r="G110" s="91">
        <v>4.3</v>
      </c>
      <c r="H110" s="92">
        <f t="shared" si="15"/>
        <v>216</v>
      </c>
      <c r="I110" s="128">
        <f t="shared" ref="I110:I115" si="20">G110*H110</f>
        <v>928.8</v>
      </c>
      <c r="J110" s="190">
        <f t="shared" si="19"/>
        <v>0.35306726205515815</v>
      </c>
      <c r="K110" s="282">
        <f t="shared" si="9"/>
        <v>2771.5780071329914</v>
      </c>
    </row>
    <row r="111" spans="2:11" ht="14.25" customHeight="1" x14ac:dyDescent="0.45">
      <c r="B111" s="224" t="s">
        <v>95</v>
      </c>
      <c r="C111" s="225">
        <v>4</v>
      </c>
      <c r="D111" s="225">
        <v>67</v>
      </c>
      <c r="E111" s="225">
        <v>18</v>
      </c>
      <c r="F111" s="225">
        <v>0.15</v>
      </c>
      <c r="G111" s="225">
        <v>7.17</v>
      </c>
      <c r="H111" s="65">
        <f t="shared" si="15"/>
        <v>268</v>
      </c>
      <c r="I111" s="129">
        <f t="shared" si="20"/>
        <v>1921.56</v>
      </c>
      <c r="J111" s="226">
        <f>PI()*((E111/2000)^2)*I111</f>
        <v>0.48897746113399215</v>
      </c>
      <c r="K111" s="283">
        <f t="shared" si="9"/>
        <v>3838.4730699018382</v>
      </c>
    </row>
    <row r="112" spans="2:11" ht="14.25" customHeight="1" x14ac:dyDescent="0.45">
      <c r="B112" s="93" t="s">
        <v>96</v>
      </c>
      <c r="C112" s="64">
        <v>4</v>
      </c>
      <c r="D112" s="64">
        <v>67</v>
      </c>
      <c r="E112" s="64">
        <v>18</v>
      </c>
      <c r="F112" s="64">
        <v>0.15</v>
      </c>
      <c r="G112" s="64">
        <v>7.27</v>
      </c>
      <c r="H112" s="65">
        <f t="shared" si="15"/>
        <v>268</v>
      </c>
      <c r="I112" s="129">
        <f t="shared" si="20"/>
        <v>1948.36</v>
      </c>
      <c r="J112" s="191">
        <f t="shared" ref="J112:J117" si="21">PI()*((E112/2000)^2)*I112</f>
        <v>0.49579723046640489</v>
      </c>
      <c r="K112" s="284">
        <f t="shared" si="9"/>
        <v>3892.0082591612786</v>
      </c>
    </row>
    <row r="113" spans="2:11" ht="14.25" customHeight="1" x14ac:dyDescent="0.45">
      <c r="B113" s="93" t="s">
        <v>97</v>
      </c>
      <c r="C113" s="64">
        <v>4</v>
      </c>
      <c r="D113" s="64">
        <v>67</v>
      </c>
      <c r="E113" s="64">
        <v>18</v>
      </c>
      <c r="F113" s="64">
        <v>0.15</v>
      </c>
      <c r="G113" s="64">
        <v>7.42</v>
      </c>
      <c r="H113" s="65">
        <f t="shared" si="15"/>
        <v>268</v>
      </c>
      <c r="I113" s="129">
        <f t="shared" si="20"/>
        <v>1988.56</v>
      </c>
      <c r="J113" s="191">
        <f t="shared" si="21"/>
        <v>0.50602688446502397</v>
      </c>
      <c r="K113" s="284">
        <f t="shared" si="9"/>
        <v>3972.311043050438</v>
      </c>
    </row>
    <row r="114" spans="2:11" ht="14.25" customHeight="1" x14ac:dyDescent="0.45">
      <c r="B114" s="93" t="s">
        <v>98</v>
      </c>
      <c r="C114" s="64">
        <v>4</v>
      </c>
      <c r="D114" s="64">
        <v>67</v>
      </c>
      <c r="E114" s="64">
        <v>18</v>
      </c>
      <c r="F114" s="64">
        <v>0.15</v>
      </c>
      <c r="G114" s="64">
        <v>6.84</v>
      </c>
      <c r="H114" s="65">
        <f t="shared" si="15"/>
        <v>268</v>
      </c>
      <c r="I114" s="129">
        <f t="shared" si="20"/>
        <v>1833.12</v>
      </c>
      <c r="J114" s="191">
        <f t="shared" si="21"/>
        <v>0.46647222233703017</v>
      </c>
      <c r="K114" s="284">
        <f t="shared" si="9"/>
        <v>3661.8069453456869</v>
      </c>
    </row>
    <row r="115" spans="2:11" ht="14.25" customHeight="1" x14ac:dyDescent="0.45">
      <c r="B115" s="93" t="s">
        <v>99</v>
      </c>
      <c r="C115" s="64">
        <v>4</v>
      </c>
      <c r="D115" s="64">
        <v>82</v>
      </c>
      <c r="E115" s="64">
        <v>10</v>
      </c>
      <c r="F115" s="64">
        <v>0.15</v>
      </c>
      <c r="G115" s="64">
        <v>11.04</v>
      </c>
      <c r="H115" s="65">
        <f t="shared" si="15"/>
        <v>328</v>
      </c>
      <c r="I115" s="129">
        <f t="shared" si="20"/>
        <v>3621.12</v>
      </c>
      <c r="J115" s="191">
        <f t="shared" si="21"/>
        <v>0.2844020997441768</v>
      </c>
      <c r="K115" s="284">
        <f t="shared" si="9"/>
        <v>2232.556482991788</v>
      </c>
    </row>
    <row r="116" spans="2:11" ht="14.25" customHeight="1" x14ac:dyDescent="0.45">
      <c r="B116" s="93" t="s">
        <v>100</v>
      </c>
      <c r="C116" s="64">
        <v>4</v>
      </c>
      <c r="D116" s="64">
        <v>80</v>
      </c>
      <c r="E116" s="64">
        <v>10</v>
      </c>
      <c r="F116" s="64">
        <v>0.15</v>
      </c>
      <c r="G116" s="64">
        <v>11.04</v>
      </c>
      <c r="H116" s="65">
        <f t="shared" si="15"/>
        <v>320</v>
      </c>
      <c r="I116" s="129">
        <f>G116*H116-39*0.74</f>
        <v>3503.9399999999996</v>
      </c>
      <c r="J116" s="191">
        <f t="shared" si="21"/>
        <v>0.27519880406548547</v>
      </c>
      <c r="K116" s="284">
        <f t="shared" si="9"/>
        <v>2160.3106119140612</v>
      </c>
    </row>
    <row r="117" spans="2:11" ht="14.25" customHeight="1" thickBot="1" x14ac:dyDescent="0.5">
      <c r="B117" s="207" t="s">
        <v>101</v>
      </c>
      <c r="C117" s="208">
        <v>4</v>
      </c>
      <c r="D117" s="208">
        <v>66</v>
      </c>
      <c r="E117" s="208">
        <v>25</v>
      </c>
      <c r="F117" s="208">
        <v>0.15</v>
      </c>
      <c r="G117" s="208">
        <v>5.0999999999999996</v>
      </c>
      <c r="H117" s="209">
        <f t="shared" si="15"/>
        <v>264</v>
      </c>
      <c r="I117" s="210">
        <f t="shared" ref="I117:I122" si="22">G117*H117</f>
        <v>1346.3999999999999</v>
      </c>
      <c r="J117" s="211">
        <f t="shared" si="21"/>
        <v>0.6609125544989527</v>
      </c>
      <c r="K117" s="285">
        <f t="shared" si="9"/>
        <v>5188.163552816779</v>
      </c>
    </row>
    <row r="118" spans="2:11" ht="14.25" customHeight="1" x14ac:dyDescent="0.45">
      <c r="B118" s="215" t="s">
        <v>102</v>
      </c>
      <c r="C118" s="216">
        <v>2</v>
      </c>
      <c r="D118" s="216">
        <v>67</v>
      </c>
      <c r="E118" s="216">
        <v>16</v>
      </c>
      <c r="F118" s="216">
        <v>0.15</v>
      </c>
      <c r="G118" s="216">
        <v>7.85</v>
      </c>
      <c r="H118" s="217">
        <f t="shared" si="15"/>
        <v>134</v>
      </c>
      <c r="I118" s="217">
        <f t="shared" si="22"/>
        <v>1051.8999999999999</v>
      </c>
      <c r="J118" s="218">
        <f>PI()*((E118/2000)^2)*I118</f>
        <v>0.21149704398791058</v>
      </c>
      <c r="K118" s="286">
        <f t="shared" si="9"/>
        <v>1660.2517953050981</v>
      </c>
    </row>
    <row r="119" spans="2:11" ht="14.25" customHeight="1" x14ac:dyDescent="0.45">
      <c r="B119" s="94" t="s">
        <v>103</v>
      </c>
      <c r="C119" s="66">
        <v>2</v>
      </c>
      <c r="D119" s="66">
        <v>67</v>
      </c>
      <c r="E119" s="66">
        <v>22</v>
      </c>
      <c r="F119" s="66">
        <v>0.15</v>
      </c>
      <c r="G119" s="66">
        <v>7.93</v>
      </c>
      <c r="H119" s="67">
        <f t="shared" si="15"/>
        <v>134</v>
      </c>
      <c r="I119" s="67">
        <f t="shared" si="22"/>
        <v>1062.6199999999999</v>
      </c>
      <c r="J119" s="192">
        <f t="shared" ref="J119:J128" si="23">PI()*((E119/2000)^2)*I119</f>
        <v>0.40393662145246784</v>
      </c>
      <c r="K119" s="287">
        <f t="shared" si="9"/>
        <v>3170.9024784018725</v>
      </c>
    </row>
    <row r="120" spans="2:11" ht="14.25" customHeight="1" x14ac:dyDescent="0.45">
      <c r="B120" s="94" t="s">
        <v>104</v>
      </c>
      <c r="C120" s="66">
        <v>2</v>
      </c>
      <c r="D120" s="66">
        <v>67</v>
      </c>
      <c r="E120" s="66">
        <v>22</v>
      </c>
      <c r="F120" s="66">
        <v>0.15</v>
      </c>
      <c r="G120" s="66">
        <v>5.6</v>
      </c>
      <c r="H120" s="67">
        <f t="shared" si="15"/>
        <v>134</v>
      </c>
      <c r="I120" s="67">
        <f t="shared" si="22"/>
        <v>750.4</v>
      </c>
      <c r="J120" s="192">
        <f t="shared" si="23"/>
        <v>0.28525158639770742</v>
      </c>
      <c r="K120" s="287">
        <f t="shared" si="9"/>
        <v>2239.2249532220035</v>
      </c>
    </row>
    <row r="121" spans="2:11" ht="14.25" customHeight="1" x14ac:dyDescent="0.45">
      <c r="B121" s="94" t="s">
        <v>105</v>
      </c>
      <c r="C121" s="66">
        <v>2</v>
      </c>
      <c r="D121" s="66">
        <v>67</v>
      </c>
      <c r="E121" s="66">
        <v>16</v>
      </c>
      <c r="F121" s="66">
        <v>0.15</v>
      </c>
      <c r="G121" s="66">
        <v>5.6</v>
      </c>
      <c r="H121" s="67">
        <f t="shared" si="15"/>
        <v>134</v>
      </c>
      <c r="I121" s="67">
        <f t="shared" si="22"/>
        <v>750.4</v>
      </c>
      <c r="J121" s="192">
        <f t="shared" si="23"/>
        <v>0.15087687214424195</v>
      </c>
      <c r="K121" s="287">
        <f t="shared" si="9"/>
        <v>1184.3834463322992</v>
      </c>
    </row>
    <row r="122" spans="2:11" ht="14.25" customHeight="1" x14ac:dyDescent="0.45">
      <c r="B122" s="94" t="s">
        <v>106</v>
      </c>
      <c r="C122" s="66">
        <v>2</v>
      </c>
      <c r="D122" s="66">
        <v>66</v>
      </c>
      <c r="E122" s="66">
        <v>25</v>
      </c>
      <c r="F122" s="66">
        <v>0.15</v>
      </c>
      <c r="G122" s="66">
        <v>2.19</v>
      </c>
      <c r="H122" s="67">
        <f t="shared" si="15"/>
        <v>132</v>
      </c>
      <c r="I122" s="67">
        <f t="shared" si="22"/>
        <v>289.08</v>
      </c>
      <c r="J122" s="192">
        <f t="shared" si="23"/>
        <v>0.14190181317183398</v>
      </c>
      <c r="K122" s="287">
        <f t="shared" si="9"/>
        <v>1113.9292333988967</v>
      </c>
    </row>
    <row r="123" spans="2:11" ht="14.25" customHeight="1" x14ac:dyDescent="0.45">
      <c r="B123" s="94" t="s">
        <v>107</v>
      </c>
      <c r="C123" s="66">
        <v>2</v>
      </c>
      <c r="D123" s="66">
        <v>92</v>
      </c>
      <c r="E123" s="66">
        <v>16</v>
      </c>
      <c r="F123" s="66">
        <v>0.15</v>
      </c>
      <c r="G123" s="66">
        <v>11.2</v>
      </c>
      <c r="H123" s="67">
        <f t="shared" si="15"/>
        <v>184</v>
      </c>
      <c r="I123" s="67">
        <f>G123*H123-46*0.96</f>
        <v>2016.6399999999996</v>
      </c>
      <c r="J123" s="192">
        <f t="shared" si="23"/>
        <v>0.40546953017186038</v>
      </c>
      <c r="K123" s="287">
        <f t="shared" si="9"/>
        <v>3182.9358118491041</v>
      </c>
    </row>
    <row r="124" spans="2:11" ht="14.25" customHeight="1" x14ac:dyDescent="0.45">
      <c r="B124" s="94" t="s">
        <v>108</v>
      </c>
      <c r="C124" s="66">
        <v>2</v>
      </c>
      <c r="D124" s="66">
        <v>60</v>
      </c>
      <c r="E124" s="66">
        <v>16</v>
      </c>
      <c r="F124" s="66">
        <v>0.15</v>
      </c>
      <c r="G124" s="66">
        <v>10.9</v>
      </c>
      <c r="H124" s="67">
        <f t="shared" si="15"/>
        <v>120</v>
      </c>
      <c r="I124" s="67">
        <f t="shared" ref="I124:I133" si="24">G124*H124</f>
        <v>1308</v>
      </c>
      <c r="J124" s="192">
        <f t="shared" si="23"/>
        <v>0.26298900421730875</v>
      </c>
      <c r="K124" s="287">
        <f t="shared" si="9"/>
        <v>2064.4636831058738</v>
      </c>
    </row>
    <row r="125" spans="2:11" ht="14.25" customHeight="1" x14ac:dyDescent="0.45">
      <c r="B125" s="94" t="s">
        <v>109</v>
      </c>
      <c r="C125" s="66">
        <v>2</v>
      </c>
      <c r="D125" s="66">
        <v>66</v>
      </c>
      <c r="E125" s="66">
        <v>25</v>
      </c>
      <c r="F125" s="66">
        <v>0.15</v>
      </c>
      <c r="G125" s="66">
        <v>2.8</v>
      </c>
      <c r="H125" s="67">
        <f t="shared" si="15"/>
        <v>132</v>
      </c>
      <c r="I125" s="67">
        <f t="shared" si="24"/>
        <v>369.59999999999997</v>
      </c>
      <c r="J125" s="192">
        <f t="shared" si="23"/>
        <v>0.18142697574481056</v>
      </c>
      <c r="K125" s="287">
        <f t="shared" si="9"/>
        <v>1424.2017595967629</v>
      </c>
    </row>
    <row r="126" spans="2:11" ht="14.25" customHeight="1" x14ac:dyDescent="0.45">
      <c r="B126" s="94" t="s">
        <v>110</v>
      </c>
      <c r="C126" s="66">
        <v>2</v>
      </c>
      <c r="D126" s="66">
        <v>8</v>
      </c>
      <c r="E126" s="66">
        <v>16</v>
      </c>
      <c r="F126" s="66">
        <v>0.15</v>
      </c>
      <c r="G126" s="66">
        <v>10.199999999999999</v>
      </c>
      <c r="H126" s="67">
        <f t="shared" si="15"/>
        <v>16</v>
      </c>
      <c r="I126" s="67">
        <f t="shared" si="24"/>
        <v>163.19999999999999</v>
      </c>
      <c r="J126" s="192">
        <f t="shared" si="23"/>
        <v>3.2813306948214667E-2</v>
      </c>
      <c r="K126" s="287">
        <f t="shared" si="9"/>
        <v>257.58445954348514</v>
      </c>
    </row>
    <row r="127" spans="2:11" ht="14.25" customHeight="1" x14ac:dyDescent="0.45">
      <c r="B127" s="94" t="s">
        <v>111</v>
      </c>
      <c r="C127" s="66">
        <v>2</v>
      </c>
      <c r="D127" s="66">
        <v>8</v>
      </c>
      <c r="E127" s="66">
        <v>16</v>
      </c>
      <c r="F127" s="66">
        <v>0.15</v>
      </c>
      <c r="G127" s="66">
        <v>4.9000000000000004</v>
      </c>
      <c r="H127" s="68">
        <f t="shared" ref="H127:H158" si="25">C127*D127</f>
        <v>16</v>
      </c>
      <c r="I127" s="68">
        <f t="shared" si="24"/>
        <v>78.400000000000006</v>
      </c>
      <c r="J127" s="192">
        <f t="shared" si="23"/>
        <v>1.5763255298652145E-2</v>
      </c>
      <c r="K127" s="287">
        <f t="shared" si="9"/>
        <v>123.74155409441934</v>
      </c>
    </row>
    <row r="128" spans="2:11" ht="14.25" customHeight="1" thickBot="1" x14ac:dyDescent="0.5">
      <c r="B128" s="95" t="s">
        <v>112</v>
      </c>
      <c r="C128" s="96">
        <v>2</v>
      </c>
      <c r="D128" s="96">
        <v>33</v>
      </c>
      <c r="E128" s="96">
        <v>16</v>
      </c>
      <c r="F128" s="96">
        <v>0.15</v>
      </c>
      <c r="G128" s="96">
        <v>3.2</v>
      </c>
      <c r="H128" s="97">
        <f t="shared" si="25"/>
        <v>66</v>
      </c>
      <c r="I128" s="97">
        <f t="shared" si="24"/>
        <v>211.20000000000002</v>
      </c>
      <c r="J128" s="219">
        <f t="shared" si="23"/>
        <v>4.2464279580042515E-2</v>
      </c>
      <c r="K128" s="288">
        <f t="shared" ref="K128:K188" si="26">$C$60*J128</f>
        <v>333.34459470333371</v>
      </c>
    </row>
    <row r="129" spans="2:11" ht="14.25" customHeight="1" x14ac:dyDescent="0.45">
      <c r="B129" s="212" t="s">
        <v>113</v>
      </c>
      <c r="C129" s="213">
        <v>6</v>
      </c>
      <c r="D129" s="213">
        <v>67</v>
      </c>
      <c r="E129" s="213">
        <v>16</v>
      </c>
      <c r="F129" s="213">
        <v>0.15</v>
      </c>
      <c r="G129" s="213">
        <v>9.07</v>
      </c>
      <c r="H129" s="70">
        <f t="shared" si="25"/>
        <v>402</v>
      </c>
      <c r="I129" s="135">
        <f t="shared" si="24"/>
        <v>3646.1400000000003</v>
      </c>
      <c r="J129" s="214">
        <f>PI()*((E129/2000)^2)*I129</f>
        <v>0.73309994482943286</v>
      </c>
      <c r="K129" s="289">
        <f t="shared" si="26"/>
        <v>5754.8345669110477</v>
      </c>
    </row>
    <row r="130" spans="2:11" ht="14.25" customHeight="1" x14ac:dyDescent="0.45">
      <c r="B130" s="98" t="s">
        <v>114</v>
      </c>
      <c r="C130" s="69">
        <v>6</v>
      </c>
      <c r="D130" s="69">
        <v>67</v>
      </c>
      <c r="E130" s="69">
        <v>22</v>
      </c>
      <c r="F130" s="69">
        <v>0.15</v>
      </c>
      <c r="G130" s="69">
        <v>9.15</v>
      </c>
      <c r="H130" s="70">
        <f t="shared" si="25"/>
        <v>402</v>
      </c>
      <c r="I130" s="135">
        <f t="shared" si="24"/>
        <v>3678.3</v>
      </c>
      <c r="J130" s="193">
        <f t="shared" ref="J130:J150" si="27">PI()*((E130/2000)^2)*I130</f>
        <v>1.3982421511816197</v>
      </c>
      <c r="K130" s="290">
        <f t="shared" si="26"/>
        <v>10976.200886775714</v>
      </c>
    </row>
    <row r="131" spans="2:11" ht="14.25" customHeight="1" x14ac:dyDescent="0.45">
      <c r="B131" s="98" t="s">
        <v>115</v>
      </c>
      <c r="C131" s="69">
        <v>6</v>
      </c>
      <c r="D131" s="69">
        <v>67</v>
      </c>
      <c r="E131" s="69">
        <v>22</v>
      </c>
      <c r="F131" s="69">
        <v>0.15</v>
      </c>
      <c r="G131" s="69">
        <v>6.55</v>
      </c>
      <c r="H131" s="70">
        <f t="shared" si="25"/>
        <v>402</v>
      </c>
      <c r="I131" s="135">
        <f t="shared" si="24"/>
        <v>2633.1</v>
      </c>
      <c r="J131" s="193">
        <f t="shared" si="27"/>
        <v>1.0009274415562412</v>
      </c>
      <c r="K131" s="290">
        <f t="shared" si="26"/>
        <v>7857.2804162164939</v>
      </c>
    </row>
    <row r="132" spans="2:11" ht="14.25" customHeight="1" x14ac:dyDescent="0.45">
      <c r="B132" s="98" t="s">
        <v>116</v>
      </c>
      <c r="C132" s="69">
        <v>6</v>
      </c>
      <c r="D132" s="69">
        <v>67</v>
      </c>
      <c r="E132" s="69">
        <v>16</v>
      </c>
      <c r="F132" s="69">
        <v>0.15</v>
      </c>
      <c r="G132" s="69">
        <v>6.55</v>
      </c>
      <c r="H132" s="70">
        <f t="shared" si="25"/>
        <v>402</v>
      </c>
      <c r="I132" s="135">
        <f t="shared" si="24"/>
        <v>2633.1</v>
      </c>
      <c r="J132" s="193">
        <f t="shared" si="27"/>
        <v>0.5294161674347061</v>
      </c>
      <c r="K132" s="290">
        <f t="shared" si="26"/>
        <v>4155.9169143624431</v>
      </c>
    </row>
    <row r="133" spans="2:11" ht="14.25" customHeight="1" x14ac:dyDescent="0.45">
      <c r="B133" s="98" t="s">
        <v>117</v>
      </c>
      <c r="C133" s="69">
        <v>6</v>
      </c>
      <c r="D133" s="69">
        <v>66</v>
      </c>
      <c r="E133" s="69">
        <v>25</v>
      </c>
      <c r="F133" s="69">
        <v>0.15</v>
      </c>
      <c r="G133" s="69">
        <v>2.2999999999999998</v>
      </c>
      <c r="H133" s="70">
        <f t="shared" si="25"/>
        <v>396</v>
      </c>
      <c r="I133" s="135">
        <f t="shared" si="24"/>
        <v>910.8</v>
      </c>
      <c r="J133" s="193">
        <f t="shared" si="27"/>
        <v>0.44708790451399744</v>
      </c>
      <c r="K133" s="290">
        <f t="shared" si="26"/>
        <v>3509.6400504348799</v>
      </c>
    </row>
    <row r="134" spans="2:11" ht="14.25" customHeight="1" x14ac:dyDescent="0.45">
      <c r="B134" s="98" t="s">
        <v>118</v>
      </c>
      <c r="C134" s="69">
        <v>6</v>
      </c>
      <c r="D134" s="69">
        <v>106</v>
      </c>
      <c r="E134" s="69">
        <v>16</v>
      </c>
      <c r="F134" s="69">
        <v>0.15</v>
      </c>
      <c r="G134" s="69">
        <v>11.2</v>
      </c>
      <c r="H134" s="70">
        <f t="shared" si="25"/>
        <v>636</v>
      </c>
      <c r="I134" s="135">
        <f>G134*H134-53*0.96</f>
        <v>7072.32</v>
      </c>
      <c r="J134" s="193">
        <f t="shared" si="27"/>
        <v>1.4219743075735145</v>
      </c>
      <c r="K134" s="290">
        <f t="shared" si="26"/>
        <v>11162.498314452088</v>
      </c>
    </row>
    <row r="135" spans="2:11" ht="14.25" customHeight="1" x14ac:dyDescent="0.45">
      <c r="B135" s="98" t="s">
        <v>119</v>
      </c>
      <c r="C135" s="69">
        <v>6</v>
      </c>
      <c r="D135" s="69">
        <v>74</v>
      </c>
      <c r="E135" s="69">
        <v>16</v>
      </c>
      <c r="F135" s="69">
        <v>0.15</v>
      </c>
      <c r="G135" s="69">
        <v>10.9</v>
      </c>
      <c r="H135" s="70">
        <f t="shared" si="25"/>
        <v>444</v>
      </c>
      <c r="I135" s="135">
        <f t="shared" ref="I135:I144" si="28">G135*H135</f>
        <v>4839.6000000000004</v>
      </c>
      <c r="J135" s="193">
        <f t="shared" si="27"/>
        <v>0.97305931560404246</v>
      </c>
      <c r="K135" s="290">
        <f t="shared" si="26"/>
        <v>7638.5156274917335</v>
      </c>
    </row>
    <row r="136" spans="2:11" ht="14.25" customHeight="1" x14ac:dyDescent="0.45">
      <c r="B136" s="98" t="s">
        <v>120</v>
      </c>
      <c r="C136" s="69">
        <v>6</v>
      </c>
      <c r="D136" s="69">
        <v>66</v>
      </c>
      <c r="E136" s="69">
        <v>25</v>
      </c>
      <c r="F136" s="69">
        <v>0.15</v>
      </c>
      <c r="G136" s="69">
        <v>2.8</v>
      </c>
      <c r="H136" s="70">
        <f t="shared" si="25"/>
        <v>396</v>
      </c>
      <c r="I136" s="135">
        <f t="shared" si="28"/>
        <v>1108.8</v>
      </c>
      <c r="J136" s="193">
        <f t="shared" si="27"/>
        <v>0.54428092723443167</v>
      </c>
      <c r="K136" s="290">
        <f t="shared" si="26"/>
        <v>4272.6052787902881</v>
      </c>
    </row>
    <row r="137" spans="2:11" ht="14.25" customHeight="1" x14ac:dyDescent="0.45">
      <c r="B137" s="98" t="s">
        <v>121</v>
      </c>
      <c r="C137" s="69">
        <v>6</v>
      </c>
      <c r="D137" s="69">
        <v>10</v>
      </c>
      <c r="E137" s="69">
        <v>16</v>
      </c>
      <c r="F137" s="69">
        <v>0.15</v>
      </c>
      <c r="G137" s="69">
        <v>10.199999999999999</v>
      </c>
      <c r="H137" s="70">
        <f t="shared" si="25"/>
        <v>60</v>
      </c>
      <c r="I137" s="135">
        <f t="shared" si="28"/>
        <v>612</v>
      </c>
      <c r="J137" s="193">
        <f t="shared" si="27"/>
        <v>0.123049901055805</v>
      </c>
      <c r="K137" s="290">
        <f t="shared" si="26"/>
        <v>965.94172328806928</v>
      </c>
    </row>
    <row r="138" spans="2:11" ht="14.25" customHeight="1" x14ac:dyDescent="0.45">
      <c r="B138" s="98" t="s">
        <v>122</v>
      </c>
      <c r="C138" s="69">
        <v>6</v>
      </c>
      <c r="D138" s="69">
        <v>10</v>
      </c>
      <c r="E138" s="69">
        <v>16</v>
      </c>
      <c r="F138" s="69">
        <v>0.15</v>
      </c>
      <c r="G138" s="69">
        <v>5.85</v>
      </c>
      <c r="H138" s="70">
        <f t="shared" si="25"/>
        <v>60</v>
      </c>
      <c r="I138" s="135">
        <f t="shared" si="28"/>
        <v>351</v>
      </c>
      <c r="J138" s="193">
        <f t="shared" si="27"/>
        <v>7.0572737370241112E-2</v>
      </c>
      <c r="K138" s="290">
        <f t="shared" si="26"/>
        <v>553.99598835639279</v>
      </c>
    </row>
    <row r="139" spans="2:11" ht="14.25" customHeight="1" thickBot="1" x14ac:dyDescent="0.5">
      <c r="B139" s="136" t="s">
        <v>123</v>
      </c>
      <c r="C139" s="137">
        <v>6</v>
      </c>
      <c r="D139" s="137">
        <v>33</v>
      </c>
      <c r="E139" s="137">
        <v>16</v>
      </c>
      <c r="F139" s="137">
        <v>0.15</v>
      </c>
      <c r="G139" s="137">
        <v>3.2</v>
      </c>
      <c r="H139" s="138">
        <f t="shared" si="25"/>
        <v>198</v>
      </c>
      <c r="I139" s="139">
        <f t="shared" si="28"/>
        <v>633.6</v>
      </c>
      <c r="J139" s="194">
        <f t="shared" si="27"/>
        <v>0.12739283874012755</v>
      </c>
      <c r="K139" s="291">
        <f t="shared" si="26"/>
        <v>1000.0337841100013</v>
      </c>
    </row>
    <row r="140" spans="2:11" ht="14.25" customHeight="1" x14ac:dyDescent="0.45">
      <c r="B140" s="99" t="s">
        <v>124</v>
      </c>
      <c r="C140" s="100">
        <v>10</v>
      </c>
      <c r="D140" s="100">
        <v>67</v>
      </c>
      <c r="E140" s="100">
        <v>18</v>
      </c>
      <c r="F140" s="100">
        <v>0.15</v>
      </c>
      <c r="G140" s="100">
        <v>10.4</v>
      </c>
      <c r="H140" s="101">
        <f t="shared" si="25"/>
        <v>670</v>
      </c>
      <c r="I140" s="131">
        <f t="shared" si="28"/>
        <v>6968</v>
      </c>
      <c r="J140" s="195">
        <f t="shared" si="27"/>
        <v>1.7731400264273078</v>
      </c>
      <c r="K140" s="292">
        <f t="shared" si="26"/>
        <v>13919.149207454366</v>
      </c>
    </row>
    <row r="141" spans="2:11" ht="14.25" customHeight="1" x14ac:dyDescent="0.45">
      <c r="B141" s="102" t="s">
        <v>125</v>
      </c>
      <c r="C141" s="71">
        <v>10</v>
      </c>
      <c r="D141" s="71">
        <v>67</v>
      </c>
      <c r="E141" s="71">
        <v>25</v>
      </c>
      <c r="F141" s="71">
        <v>0.15</v>
      </c>
      <c r="G141" s="71">
        <v>10.5</v>
      </c>
      <c r="H141" s="72">
        <f t="shared" si="25"/>
        <v>670</v>
      </c>
      <c r="I141" s="132">
        <f t="shared" si="28"/>
        <v>7035</v>
      </c>
      <c r="J141" s="196">
        <f t="shared" si="27"/>
        <v>3.4532975496881555</v>
      </c>
      <c r="K141" s="293">
        <f t="shared" si="26"/>
        <v>27108.385765052022</v>
      </c>
    </row>
    <row r="142" spans="2:11" ht="14.25" customHeight="1" x14ac:dyDescent="0.45">
      <c r="B142" s="102" t="s">
        <v>126</v>
      </c>
      <c r="C142" s="71">
        <v>10</v>
      </c>
      <c r="D142" s="71">
        <v>67</v>
      </c>
      <c r="E142" s="71">
        <v>25</v>
      </c>
      <c r="F142" s="71">
        <v>0.15</v>
      </c>
      <c r="G142" s="71">
        <v>8.6</v>
      </c>
      <c r="H142" s="72">
        <f t="shared" si="25"/>
        <v>670</v>
      </c>
      <c r="I142" s="132">
        <f t="shared" si="28"/>
        <v>5762</v>
      </c>
      <c r="J142" s="196">
        <f t="shared" si="27"/>
        <v>2.8284151359350607</v>
      </c>
      <c r="K142" s="293">
        <f t="shared" si="26"/>
        <v>22203.058817090227</v>
      </c>
    </row>
    <row r="143" spans="2:11" ht="14.25" customHeight="1" x14ac:dyDescent="0.45">
      <c r="B143" s="102" t="s">
        <v>127</v>
      </c>
      <c r="C143" s="71">
        <v>10</v>
      </c>
      <c r="D143" s="71">
        <v>67</v>
      </c>
      <c r="E143" s="71">
        <v>18</v>
      </c>
      <c r="F143" s="71">
        <v>0.15</v>
      </c>
      <c r="G143" s="71">
        <v>8.6</v>
      </c>
      <c r="H143" s="72">
        <f t="shared" si="25"/>
        <v>670</v>
      </c>
      <c r="I143" s="132">
        <f t="shared" si="28"/>
        <v>5762</v>
      </c>
      <c r="J143" s="196">
        <f t="shared" si="27"/>
        <v>1.4662504064687354</v>
      </c>
      <c r="K143" s="293">
        <f t="shared" si="26"/>
        <v>11510.065690779573</v>
      </c>
    </row>
    <row r="144" spans="2:11" ht="14.25" customHeight="1" x14ac:dyDescent="0.45">
      <c r="B144" s="102" t="s">
        <v>128</v>
      </c>
      <c r="C144" s="71">
        <v>10</v>
      </c>
      <c r="D144" s="71">
        <v>66</v>
      </c>
      <c r="E144" s="71">
        <v>28</v>
      </c>
      <c r="F144" s="71">
        <v>0.15</v>
      </c>
      <c r="G144" s="71">
        <v>2.56</v>
      </c>
      <c r="H144" s="72">
        <f t="shared" si="25"/>
        <v>660</v>
      </c>
      <c r="I144" s="132">
        <f t="shared" si="28"/>
        <v>1689.6000000000001</v>
      </c>
      <c r="J144" s="196">
        <f t="shared" si="27"/>
        <v>1.0403748497110419</v>
      </c>
      <c r="K144" s="293">
        <f t="shared" si="26"/>
        <v>8166.9425702316785</v>
      </c>
    </row>
    <row r="145" spans="2:11" ht="14.25" customHeight="1" x14ac:dyDescent="0.45">
      <c r="B145" s="102" t="s">
        <v>129</v>
      </c>
      <c r="C145" s="71">
        <v>10</v>
      </c>
      <c r="D145" s="71">
        <v>120</v>
      </c>
      <c r="E145" s="71">
        <v>18</v>
      </c>
      <c r="F145" s="71">
        <v>0.15</v>
      </c>
      <c r="G145" s="71">
        <v>12</v>
      </c>
      <c r="H145" s="72">
        <f t="shared" si="25"/>
        <v>1200</v>
      </c>
      <c r="I145" s="132">
        <f>G145*H145-60*0.78</f>
        <v>14353.2</v>
      </c>
      <c r="J145" s="196">
        <f t="shared" si="27"/>
        <v>3.6524445217159065</v>
      </c>
      <c r="K145" s="293">
        <f t="shared" si="26"/>
        <v>28671.689495469866</v>
      </c>
    </row>
    <row r="146" spans="2:11" ht="14.25" customHeight="1" x14ac:dyDescent="0.45">
      <c r="B146" s="102" t="s">
        <v>130</v>
      </c>
      <c r="C146" s="71">
        <v>10</v>
      </c>
      <c r="D146" s="71">
        <v>86</v>
      </c>
      <c r="E146" s="71">
        <v>18</v>
      </c>
      <c r="F146" s="71">
        <v>0.15</v>
      </c>
      <c r="G146" s="71">
        <v>11.9</v>
      </c>
      <c r="H146" s="72">
        <f t="shared" si="25"/>
        <v>860</v>
      </c>
      <c r="I146" s="132">
        <f t="shared" ref="I146:I188" si="29">G146*H146</f>
        <v>10234</v>
      </c>
      <c r="J146" s="196">
        <f t="shared" si="27"/>
        <v>2.6042357965638732</v>
      </c>
      <c r="K146" s="293">
        <f t="shared" si="26"/>
        <v>20443.251003026406</v>
      </c>
    </row>
    <row r="147" spans="2:11" ht="14.25" customHeight="1" x14ac:dyDescent="0.45">
      <c r="B147" s="102" t="s">
        <v>131</v>
      </c>
      <c r="C147" s="71">
        <v>10</v>
      </c>
      <c r="D147" s="71">
        <v>66</v>
      </c>
      <c r="E147" s="71">
        <v>28</v>
      </c>
      <c r="F147" s="71">
        <v>0.15</v>
      </c>
      <c r="G147" s="71">
        <v>3.35</v>
      </c>
      <c r="H147" s="72">
        <f t="shared" si="25"/>
        <v>660</v>
      </c>
      <c r="I147" s="132">
        <f t="shared" si="29"/>
        <v>2211</v>
      </c>
      <c r="J147" s="196">
        <f t="shared" si="27"/>
        <v>1.3614280259890585</v>
      </c>
      <c r="K147" s="293">
        <f t="shared" si="26"/>
        <v>10687.21000401411</v>
      </c>
    </row>
    <row r="148" spans="2:11" ht="14.25" customHeight="1" x14ac:dyDescent="0.45">
      <c r="B148" s="102" t="s">
        <v>132</v>
      </c>
      <c r="C148" s="71">
        <v>10</v>
      </c>
      <c r="D148" s="71">
        <v>14</v>
      </c>
      <c r="E148" s="71">
        <v>16</v>
      </c>
      <c r="F148" s="71">
        <v>0.15</v>
      </c>
      <c r="G148" s="71">
        <v>10.199999999999999</v>
      </c>
      <c r="H148" s="72">
        <f t="shared" si="25"/>
        <v>140</v>
      </c>
      <c r="I148" s="132">
        <f t="shared" si="29"/>
        <v>1428</v>
      </c>
      <c r="J148" s="196">
        <f t="shared" si="27"/>
        <v>0.28711643579687834</v>
      </c>
      <c r="K148" s="293">
        <f t="shared" si="26"/>
        <v>2253.864021005495</v>
      </c>
    </row>
    <row r="149" spans="2:11" ht="14.25" customHeight="1" x14ac:dyDescent="0.45">
      <c r="B149" s="102" t="s">
        <v>133</v>
      </c>
      <c r="C149" s="71">
        <v>10</v>
      </c>
      <c r="D149" s="71">
        <v>14</v>
      </c>
      <c r="E149" s="71">
        <v>16</v>
      </c>
      <c r="F149" s="71">
        <v>0.15</v>
      </c>
      <c r="G149" s="71">
        <v>6.9</v>
      </c>
      <c r="H149" s="73">
        <f t="shared" si="25"/>
        <v>140</v>
      </c>
      <c r="I149" s="133">
        <f t="shared" si="29"/>
        <v>966</v>
      </c>
      <c r="J149" s="196">
        <f t="shared" si="27"/>
        <v>0.19422582421553536</v>
      </c>
      <c r="K149" s="293">
        <f t="shared" si="26"/>
        <v>1524.6727200919527</v>
      </c>
    </row>
    <row r="150" spans="2:11" ht="14.25" customHeight="1" thickBot="1" x14ac:dyDescent="0.5">
      <c r="B150" s="103" t="s">
        <v>134</v>
      </c>
      <c r="C150" s="104">
        <v>10</v>
      </c>
      <c r="D150" s="104">
        <v>67</v>
      </c>
      <c r="E150" s="104">
        <v>16</v>
      </c>
      <c r="F150" s="104">
        <v>0.15</v>
      </c>
      <c r="G150" s="104">
        <v>3.2</v>
      </c>
      <c r="H150" s="105">
        <f t="shared" si="25"/>
        <v>670</v>
      </c>
      <c r="I150" s="134">
        <f t="shared" si="29"/>
        <v>2144</v>
      </c>
      <c r="J150" s="197">
        <f t="shared" si="27"/>
        <v>0.43107677755497703</v>
      </c>
      <c r="K150" s="294">
        <f t="shared" si="26"/>
        <v>3383.9527038065698</v>
      </c>
    </row>
    <row r="151" spans="2:11" ht="14.25" customHeight="1" x14ac:dyDescent="0.45">
      <c r="B151" s="140">
        <v>1</v>
      </c>
      <c r="C151" s="141">
        <v>5</v>
      </c>
      <c r="D151" s="141">
        <v>118</v>
      </c>
      <c r="E151" s="141">
        <v>25</v>
      </c>
      <c r="F151" s="141">
        <v>0.15</v>
      </c>
      <c r="G151" s="141">
        <v>10</v>
      </c>
      <c r="H151" s="142">
        <f t="shared" si="25"/>
        <v>590</v>
      </c>
      <c r="I151" s="142">
        <f t="shared" si="29"/>
        <v>5900</v>
      </c>
      <c r="J151" s="198">
        <f>PI()*((E151/2000)^2)*I151</f>
        <v>2.8961557275280909</v>
      </c>
      <c r="K151" s="295">
        <f t="shared" si="26"/>
        <v>22734.822461095515</v>
      </c>
    </row>
    <row r="152" spans="2:11" ht="14.25" customHeight="1" x14ac:dyDescent="0.45">
      <c r="B152" s="143" t="s">
        <v>214</v>
      </c>
      <c r="C152" s="144">
        <v>5</v>
      </c>
      <c r="D152" s="144">
        <v>59</v>
      </c>
      <c r="E152" s="144">
        <v>25</v>
      </c>
      <c r="F152" s="144">
        <v>0.15</v>
      </c>
      <c r="G152" s="144">
        <v>10</v>
      </c>
      <c r="H152" s="145">
        <f t="shared" si="25"/>
        <v>295</v>
      </c>
      <c r="I152" s="145">
        <f t="shared" si="29"/>
        <v>2950</v>
      </c>
      <c r="J152" s="199">
        <f t="shared" ref="J152:J180" si="30">PI()*((E152/2000)^2)*I152</f>
        <v>1.4480778637640455</v>
      </c>
      <c r="K152" s="296">
        <f t="shared" si="26"/>
        <v>11367.411230547757</v>
      </c>
    </row>
    <row r="153" spans="2:11" ht="14.25" customHeight="1" x14ac:dyDescent="0.45">
      <c r="B153" s="146">
        <v>2</v>
      </c>
      <c r="C153" s="144">
        <v>5</v>
      </c>
      <c r="D153" s="144">
        <v>118</v>
      </c>
      <c r="E153" s="144">
        <v>25</v>
      </c>
      <c r="F153" s="144">
        <v>0.15</v>
      </c>
      <c r="G153" s="144">
        <v>4.3</v>
      </c>
      <c r="H153" s="145">
        <f t="shared" si="25"/>
        <v>590</v>
      </c>
      <c r="I153" s="145">
        <f t="shared" si="29"/>
        <v>2537</v>
      </c>
      <c r="J153" s="199">
        <f t="shared" si="30"/>
        <v>1.245346962837079</v>
      </c>
      <c r="K153" s="296">
        <f t="shared" si="26"/>
        <v>9775.9736582710702</v>
      </c>
    </row>
    <row r="154" spans="2:11" ht="14.25" customHeight="1" x14ac:dyDescent="0.45">
      <c r="B154" s="146">
        <v>3</v>
      </c>
      <c r="C154" s="144">
        <v>5</v>
      </c>
      <c r="D154" s="144">
        <v>58</v>
      </c>
      <c r="E154" s="144">
        <v>25</v>
      </c>
      <c r="F154" s="144">
        <v>0.15</v>
      </c>
      <c r="G154" s="144">
        <v>8.4</v>
      </c>
      <c r="H154" s="145">
        <f t="shared" si="25"/>
        <v>290</v>
      </c>
      <c r="I154" s="145">
        <f t="shared" si="29"/>
        <v>2436</v>
      </c>
      <c r="J154" s="199">
        <f t="shared" si="30"/>
        <v>1.195768703772615</v>
      </c>
      <c r="K154" s="296">
        <f t="shared" si="26"/>
        <v>9386.7843246150278</v>
      </c>
    </row>
    <row r="155" spans="2:11" ht="14.25" customHeight="1" x14ac:dyDescent="0.45">
      <c r="B155" s="143" t="s">
        <v>215</v>
      </c>
      <c r="C155" s="144">
        <v>5</v>
      </c>
      <c r="D155" s="144">
        <v>59</v>
      </c>
      <c r="E155" s="144">
        <v>25</v>
      </c>
      <c r="F155" s="144">
        <v>0.15</v>
      </c>
      <c r="G155" s="144">
        <v>8</v>
      </c>
      <c r="H155" s="145">
        <f t="shared" si="25"/>
        <v>295</v>
      </c>
      <c r="I155" s="145">
        <f t="shared" si="29"/>
        <v>2360</v>
      </c>
      <c r="J155" s="199">
        <f t="shared" si="30"/>
        <v>1.1584622910112363</v>
      </c>
      <c r="K155" s="296">
        <f t="shared" si="26"/>
        <v>9093.9289844382056</v>
      </c>
    </row>
    <row r="156" spans="2:11" ht="14.25" customHeight="1" x14ac:dyDescent="0.45">
      <c r="B156" s="143" t="s">
        <v>216</v>
      </c>
      <c r="C156" s="144">
        <v>5</v>
      </c>
      <c r="D156" s="144">
        <v>58</v>
      </c>
      <c r="E156" s="144">
        <v>25</v>
      </c>
      <c r="F156" s="144">
        <v>0.15</v>
      </c>
      <c r="G156" s="144">
        <v>8.4</v>
      </c>
      <c r="H156" s="145">
        <f t="shared" si="25"/>
        <v>290</v>
      </c>
      <c r="I156" s="145">
        <f t="shared" si="29"/>
        <v>2436</v>
      </c>
      <c r="J156" s="199">
        <f t="shared" si="30"/>
        <v>1.195768703772615</v>
      </c>
      <c r="K156" s="296">
        <f t="shared" si="26"/>
        <v>9386.7843246150278</v>
      </c>
    </row>
    <row r="157" spans="2:11" ht="14.25" customHeight="1" x14ac:dyDescent="0.45">
      <c r="B157" s="146">
        <v>4</v>
      </c>
      <c r="C157" s="144">
        <v>5</v>
      </c>
      <c r="D157" s="144">
        <v>118</v>
      </c>
      <c r="E157" s="144">
        <v>36</v>
      </c>
      <c r="F157" s="144">
        <v>0.15</v>
      </c>
      <c r="G157" s="144">
        <v>9.4700000000000006</v>
      </c>
      <c r="H157" s="145">
        <f t="shared" si="25"/>
        <v>590</v>
      </c>
      <c r="I157" s="145">
        <f t="shared" si="29"/>
        <v>5587.3</v>
      </c>
      <c r="J157" s="199">
        <f t="shared" si="30"/>
        <v>5.6871786852223289</v>
      </c>
      <c r="K157" s="296">
        <f t="shared" si="26"/>
        <v>44644.352678995281</v>
      </c>
    </row>
    <row r="158" spans="2:11" ht="14.25" customHeight="1" x14ac:dyDescent="0.45">
      <c r="B158" s="146">
        <v>5</v>
      </c>
      <c r="C158" s="144">
        <v>5</v>
      </c>
      <c r="D158" s="144">
        <v>118</v>
      </c>
      <c r="E158" s="144">
        <v>36</v>
      </c>
      <c r="F158" s="144">
        <v>0.15</v>
      </c>
      <c r="G158" s="144">
        <v>7.62</v>
      </c>
      <c r="H158" s="145">
        <f t="shared" si="25"/>
        <v>590</v>
      </c>
      <c r="I158" s="145">
        <f t="shared" si="29"/>
        <v>4495.8</v>
      </c>
      <c r="J158" s="199">
        <f t="shared" si="30"/>
        <v>4.5761670096509128</v>
      </c>
      <c r="K158" s="296">
        <f t="shared" si="26"/>
        <v>35922.911025759662</v>
      </c>
    </row>
    <row r="159" spans="2:11" ht="14.25" customHeight="1" x14ac:dyDescent="0.45">
      <c r="B159" s="146">
        <v>6</v>
      </c>
      <c r="C159" s="144">
        <v>5</v>
      </c>
      <c r="D159" s="144">
        <v>116</v>
      </c>
      <c r="E159" s="144">
        <v>25</v>
      </c>
      <c r="F159" s="144">
        <v>0.15</v>
      </c>
      <c r="G159" s="144">
        <v>5.0999999999999996</v>
      </c>
      <c r="H159" s="145">
        <f t="shared" ref="H159:H188" si="31">C159*D159</f>
        <v>580</v>
      </c>
      <c r="I159" s="145">
        <f t="shared" si="29"/>
        <v>2958</v>
      </c>
      <c r="J159" s="199">
        <f t="shared" si="30"/>
        <v>1.4520048545810327</v>
      </c>
      <c r="K159" s="296">
        <f t="shared" si="26"/>
        <v>11398.238108461106</v>
      </c>
    </row>
    <row r="160" spans="2:11" ht="14.25" customHeight="1" x14ac:dyDescent="0.45">
      <c r="B160" s="146">
        <v>7</v>
      </c>
      <c r="C160" s="144">
        <v>5</v>
      </c>
      <c r="D160" s="144">
        <v>59</v>
      </c>
      <c r="E160" s="144">
        <v>25</v>
      </c>
      <c r="F160" s="144">
        <v>0.15</v>
      </c>
      <c r="G160" s="144">
        <v>4.7</v>
      </c>
      <c r="H160" s="145">
        <f t="shared" si="31"/>
        <v>295</v>
      </c>
      <c r="I160" s="145">
        <f t="shared" si="29"/>
        <v>1386.5</v>
      </c>
      <c r="J160" s="199">
        <f t="shared" si="30"/>
        <v>0.68059659596910138</v>
      </c>
      <c r="K160" s="296">
        <f t="shared" si="26"/>
        <v>5342.6832783574455</v>
      </c>
    </row>
    <row r="161" spans="2:11" ht="14.25" customHeight="1" x14ac:dyDescent="0.45">
      <c r="B161" s="146">
        <v>8</v>
      </c>
      <c r="C161" s="144">
        <v>5</v>
      </c>
      <c r="D161" s="144">
        <v>59</v>
      </c>
      <c r="E161" s="144">
        <v>25</v>
      </c>
      <c r="F161" s="144">
        <v>0.15</v>
      </c>
      <c r="G161" s="144">
        <v>5.52</v>
      </c>
      <c r="H161" s="145">
        <f t="shared" si="31"/>
        <v>295</v>
      </c>
      <c r="I161" s="145">
        <f t="shared" si="29"/>
        <v>1628.3999999999999</v>
      </c>
      <c r="J161" s="199">
        <f t="shared" si="30"/>
        <v>0.79933898079775301</v>
      </c>
      <c r="K161" s="296">
        <f t="shared" si="26"/>
        <v>6274.8109992623613</v>
      </c>
    </row>
    <row r="162" spans="2:11" ht="14.25" customHeight="1" x14ac:dyDescent="0.45">
      <c r="B162" s="143" t="s">
        <v>217</v>
      </c>
      <c r="C162" s="144">
        <v>5</v>
      </c>
      <c r="D162" s="144">
        <v>116</v>
      </c>
      <c r="E162" s="144">
        <v>18</v>
      </c>
      <c r="F162" s="144">
        <v>0.15</v>
      </c>
      <c r="G162" s="144">
        <v>4.83</v>
      </c>
      <c r="H162" s="145">
        <f t="shared" si="31"/>
        <v>580</v>
      </c>
      <c r="I162" s="145">
        <f t="shared" si="29"/>
        <v>2801.4</v>
      </c>
      <c r="J162" s="199">
        <f t="shared" si="30"/>
        <v>0.71286947044108218</v>
      </c>
      <c r="K162" s="296">
        <f t="shared" si="26"/>
        <v>5596.0253429624954</v>
      </c>
    </row>
    <row r="163" spans="2:11" ht="14.25" customHeight="1" x14ac:dyDescent="0.45">
      <c r="B163" s="143" t="s">
        <v>218</v>
      </c>
      <c r="C163" s="144">
        <v>5</v>
      </c>
      <c r="D163" s="144">
        <v>59</v>
      </c>
      <c r="E163" s="144">
        <v>25</v>
      </c>
      <c r="F163" s="144">
        <v>0.15</v>
      </c>
      <c r="G163" s="144">
        <v>5.48</v>
      </c>
      <c r="H163" s="145">
        <f t="shared" si="31"/>
        <v>295</v>
      </c>
      <c r="I163" s="145">
        <f t="shared" si="29"/>
        <v>1616.6000000000001</v>
      </c>
      <c r="J163" s="199">
        <f t="shared" si="30"/>
        <v>0.79354666934269691</v>
      </c>
      <c r="K163" s="296">
        <f t="shared" si="26"/>
        <v>6229.3413543401712</v>
      </c>
    </row>
    <row r="164" spans="2:11" ht="14.25" customHeight="1" x14ac:dyDescent="0.45">
      <c r="B164" s="146">
        <v>9</v>
      </c>
      <c r="C164" s="144">
        <v>5</v>
      </c>
      <c r="D164" s="144">
        <v>212</v>
      </c>
      <c r="E164" s="144">
        <v>25</v>
      </c>
      <c r="F164" s="144">
        <v>0.15</v>
      </c>
      <c r="G164" s="144">
        <v>9.6999999999999993</v>
      </c>
      <c r="H164" s="145">
        <f t="shared" si="31"/>
        <v>1060</v>
      </c>
      <c r="I164" s="145">
        <f t="shared" si="29"/>
        <v>10282</v>
      </c>
      <c r="J164" s="199">
        <f t="shared" si="30"/>
        <v>5.0471649475328526</v>
      </c>
      <c r="K164" s="296">
        <f t="shared" si="26"/>
        <v>39620.244838132894</v>
      </c>
    </row>
    <row r="165" spans="2:11" ht="14.25" customHeight="1" x14ac:dyDescent="0.45">
      <c r="B165" s="146">
        <v>10</v>
      </c>
      <c r="C165" s="144">
        <v>5</v>
      </c>
      <c r="D165" s="144">
        <v>118</v>
      </c>
      <c r="E165" s="144">
        <v>18</v>
      </c>
      <c r="F165" s="144">
        <v>0.15</v>
      </c>
      <c r="G165" s="144">
        <v>3.99</v>
      </c>
      <c r="H165" s="145">
        <f t="shared" si="31"/>
        <v>590</v>
      </c>
      <c r="I165" s="145">
        <f t="shared" si="29"/>
        <v>2354.1</v>
      </c>
      <c r="J165" s="199">
        <f>PI()*((E165/2000)^2)*I165</f>
        <v>0.5990454845310742</v>
      </c>
      <c r="K165" s="296">
        <f t="shared" si="26"/>
        <v>4702.5070535689329</v>
      </c>
    </row>
    <row r="166" spans="2:11" ht="14.25" customHeight="1" x14ac:dyDescent="0.45">
      <c r="B166" s="146">
        <v>11</v>
      </c>
      <c r="C166" s="144">
        <v>5</v>
      </c>
      <c r="D166" s="144">
        <v>2360</v>
      </c>
      <c r="E166" s="144">
        <v>12</v>
      </c>
      <c r="F166" s="144">
        <v>0.15</v>
      </c>
      <c r="G166" s="144">
        <v>0.7</v>
      </c>
      <c r="H166" s="145">
        <f t="shared" si="31"/>
        <v>11800</v>
      </c>
      <c r="I166" s="145">
        <f t="shared" si="29"/>
        <v>8260</v>
      </c>
      <c r="J166" s="199">
        <f t="shared" si="30"/>
        <v>0.93418399147146081</v>
      </c>
      <c r="K166" s="296">
        <f t="shared" si="26"/>
        <v>7333.3443330509672</v>
      </c>
    </row>
    <row r="167" spans="2:11" ht="14.25" customHeight="1" x14ac:dyDescent="0.45">
      <c r="B167" s="146">
        <v>12</v>
      </c>
      <c r="C167" s="144">
        <v>5</v>
      </c>
      <c r="D167" s="144">
        <v>59</v>
      </c>
      <c r="E167" s="144">
        <v>12</v>
      </c>
      <c r="F167" s="144">
        <v>0.15</v>
      </c>
      <c r="G167" s="144">
        <v>0.89</v>
      </c>
      <c r="H167" s="145">
        <f t="shared" si="31"/>
        <v>295</v>
      </c>
      <c r="I167" s="145">
        <f t="shared" si="29"/>
        <v>262.55</v>
      </c>
      <c r="J167" s="199">
        <f t="shared" si="30"/>
        <v>2.9693705443200009E-2</v>
      </c>
      <c r="K167" s="296">
        <f t="shared" si="26"/>
        <v>233.09558772912007</v>
      </c>
    </row>
    <row r="168" spans="2:11" ht="14.25" customHeight="1" x14ac:dyDescent="0.45">
      <c r="B168" s="146">
        <v>13</v>
      </c>
      <c r="C168" s="144">
        <v>5</v>
      </c>
      <c r="D168" s="144">
        <v>767</v>
      </c>
      <c r="E168" s="144">
        <v>12</v>
      </c>
      <c r="F168" s="144">
        <v>0.15</v>
      </c>
      <c r="G168" s="144">
        <v>0.99</v>
      </c>
      <c r="H168" s="145">
        <f t="shared" si="31"/>
        <v>3835</v>
      </c>
      <c r="I168" s="145">
        <f t="shared" si="29"/>
        <v>3796.65</v>
      </c>
      <c r="J168" s="199">
        <f t="shared" si="30"/>
        <v>0.42939099893706079</v>
      </c>
      <c r="K168" s="296">
        <f t="shared" si="26"/>
        <v>3370.7193416559271</v>
      </c>
    </row>
    <row r="169" spans="2:11" ht="14.25" customHeight="1" x14ac:dyDescent="0.45">
      <c r="B169" s="146">
        <v>14</v>
      </c>
      <c r="C169" s="144">
        <v>5</v>
      </c>
      <c r="D169" s="144">
        <v>251</v>
      </c>
      <c r="E169" s="144">
        <v>25</v>
      </c>
      <c r="F169" s="144">
        <v>0.15</v>
      </c>
      <c r="G169" s="144">
        <v>10.1</v>
      </c>
      <c r="H169" s="145">
        <f t="shared" si="31"/>
        <v>1255</v>
      </c>
      <c r="I169" s="145">
        <f t="shared" si="29"/>
        <v>12675.5</v>
      </c>
      <c r="J169" s="199">
        <f t="shared" si="30"/>
        <v>6.2220715125902224</v>
      </c>
      <c r="K169" s="296">
        <f t="shared" si="26"/>
        <v>48843.261373833244</v>
      </c>
    </row>
    <row r="170" spans="2:11" ht="14.25" customHeight="1" x14ac:dyDescent="0.45">
      <c r="B170" s="146">
        <v>15</v>
      </c>
      <c r="C170" s="144">
        <v>5</v>
      </c>
      <c r="D170" s="144">
        <v>118</v>
      </c>
      <c r="E170" s="144">
        <v>12</v>
      </c>
      <c r="F170" s="144">
        <v>0.15</v>
      </c>
      <c r="G170" s="144">
        <v>1.1200000000000001</v>
      </c>
      <c r="H170" s="145">
        <f t="shared" si="31"/>
        <v>590</v>
      </c>
      <c r="I170" s="145">
        <f t="shared" si="29"/>
        <v>660.80000000000007</v>
      </c>
      <c r="J170" s="199">
        <f t="shared" si="30"/>
        <v>7.4734719317716872E-2</v>
      </c>
      <c r="K170" s="296">
        <f t="shared" si="26"/>
        <v>586.66754664407745</v>
      </c>
    </row>
    <row r="171" spans="2:11" ht="14.25" customHeight="1" x14ac:dyDescent="0.45">
      <c r="B171" s="146">
        <v>16</v>
      </c>
      <c r="C171" s="144">
        <v>5</v>
      </c>
      <c r="D171" s="144">
        <v>118</v>
      </c>
      <c r="E171" s="144">
        <v>12</v>
      </c>
      <c r="F171" s="144">
        <v>0.15</v>
      </c>
      <c r="G171" s="144">
        <v>0.92</v>
      </c>
      <c r="H171" s="145">
        <f t="shared" si="31"/>
        <v>590</v>
      </c>
      <c r="I171" s="145">
        <f t="shared" si="29"/>
        <v>542.80000000000007</v>
      </c>
      <c r="J171" s="199">
        <f t="shared" si="30"/>
        <v>6.1389233725267438E-2</v>
      </c>
      <c r="K171" s="296">
        <f t="shared" si="26"/>
        <v>481.9054847433494</v>
      </c>
    </row>
    <row r="172" spans="2:11" ht="14.25" customHeight="1" x14ac:dyDescent="0.45">
      <c r="B172" s="146">
        <v>17</v>
      </c>
      <c r="C172" s="144">
        <v>5</v>
      </c>
      <c r="D172" s="144">
        <v>12</v>
      </c>
      <c r="E172" s="144">
        <v>12</v>
      </c>
      <c r="F172" s="144">
        <v>0.15</v>
      </c>
      <c r="G172" s="144">
        <v>9.44</v>
      </c>
      <c r="H172" s="145">
        <f t="shared" si="31"/>
        <v>60</v>
      </c>
      <c r="I172" s="145">
        <f t="shared" si="29"/>
        <v>566.4</v>
      </c>
      <c r="J172" s="199">
        <f t="shared" si="30"/>
        <v>6.4058330843757311E-2</v>
      </c>
      <c r="K172" s="296">
        <f t="shared" si="26"/>
        <v>502.85789712349487</v>
      </c>
    </row>
    <row r="173" spans="2:11" ht="14.25" customHeight="1" x14ac:dyDescent="0.45">
      <c r="B173" s="146">
        <v>18</v>
      </c>
      <c r="C173" s="144">
        <v>5</v>
      </c>
      <c r="D173" s="144">
        <v>60</v>
      </c>
      <c r="E173" s="144">
        <v>12</v>
      </c>
      <c r="F173" s="144">
        <v>0.3</v>
      </c>
      <c r="G173" s="144">
        <v>0.9</v>
      </c>
      <c r="H173" s="145">
        <f t="shared" si="31"/>
        <v>300</v>
      </c>
      <c r="I173" s="145">
        <f t="shared" si="29"/>
        <v>270</v>
      </c>
      <c r="J173" s="199">
        <f t="shared" si="30"/>
        <v>3.0536280592892789E-2</v>
      </c>
      <c r="K173" s="296">
        <f t="shared" si="26"/>
        <v>239.7098026542084</v>
      </c>
    </row>
    <row r="174" spans="2:11" ht="14.25" customHeight="1" x14ac:dyDescent="0.45">
      <c r="B174" s="146">
        <v>19</v>
      </c>
      <c r="C174" s="144">
        <v>5</v>
      </c>
      <c r="D174" s="144">
        <v>30</v>
      </c>
      <c r="E174" s="144">
        <v>12</v>
      </c>
      <c r="F174" s="144">
        <v>0.3</v>
      </c>
      <c r="G174" s="144">
        <v>3.98</v>
      </c>
      <c r="H174" s="145">
        <f t="shared" si="31"/>
        <v>150</v>
      </c>
      <c r="I174" s="145">
        <f t="shared" si="29"/>
        <v>597</v>
      </c>
      <c r="J174" s="199">
        <f t="shared" si="30"/>
        <v>6.7519109310951828E-2</v>
      </c>
      <c r="K174" s="296">
        <f t="shared" si="26"/>
        <v>530.02500809097182</v>
      </c>
    </row>
    <row r="175" spans="2:11" ht="14.25" customHeight="1" x14ac:dyDescent="0.45">
      <c r="B175" s="146">
        <v>20</v>
      </c>
      <c r="C175" s="144">
        <v>5</v>
      </c>
      <c r="D175" s="144">
        <v>30</v>
      </c>
      <c r="E175" s="144">
        <v>12</v>
      </c>
      <c r="F175" s="144">
        <v>0.3</v>
      </c>
      <c r="G175" s="144">
        <v>2.79</v>
      </c>
      <c r="H175" s="145">
        <f t="shared" si="31"/>
        <v>150</v>
      </c>
      <c r="I175" s="145">
        <f t="shared" si="29"/>
        <v>418.5</v>
      </c>
      <c r="J175" s="199">
        <f t="shared" si="30"/>
        <v>4.7331234918983819E-2</v>
      </c>
      <c r="K175" s="296">
        <f t="shared" si="26"/>
        <v>371.55019411402299</v>
      </c>
    </row>
    <row r="176" spans="2:11" ht="14.25" customHeight="1" x14ac:dyDescent="0.45">
      <c r="B176" s="146">
        <v>21</v>
      </c>
      <c r="C176" s="144">
        <v>5</v>
      </c>
      <c r="D176" s="144">
        <v>11</v>
      </c>
      <c r="E176" s="144">
        <v>12</v>
      </c>
      <c r="F176" s="144">
        <v>0.3</v>
      </c>
      <c r="G176" s="144">
        <v>9.4600000000000009</v>
      </c>
      <c r="H176" s="145">
        <f t="shared" si="31"/>
        <v>55</v>
      </c>
      <c r="I176" s="145">
        <f t="shared" si="29"/>
        <v>520.30000000000007</v>
      </c>
      <c r="J176" s="199">
        <f t="shared" si="30"/>
        <v>5.8844543675859701E-2</v>
      </c>
      <c r="K176" s="296">
        <f t="shared" si="26"/>
        <v>461.92966785549868</v>
      </c>
    </row>
    <row r="177" spans="2:11" ht="14.25" customHeight="1" x14ac:dyDescent="0.45">
      <c r="B177" s="146">
        <v>22</v>
      </c>
      <c r="C177" s="144">
        <v>5</v>
      </c>
      <c r="D177" s="144">
        <v>767</v>
      </c>
      <c r="E177" s="144">
        <v>12</v>
      </c>
      <c r="F177" s="144">
        <v>0.15</v>
      </c>
      <c r="G177" s="144">
        <v>1.02</v>
      </c>
      <c r="H177" s="145">
        <f t="shared" si="31"/>
        <v>3835</v>
      </c>
      <c r="I177" s="145">
        <f t="shared" si="29"/>
        <v>3911.7000000000003</v>
      </c>
      <c r="J177" s="199">
        <f t="shared" si="30"/>
        <v>0.44240284738969898</v>
      </c>
      <c r="K177" s="296">
        <f t="shared" si="26"/>
        <v>3472.8623520091369</v>
      </c>
    </row>
    <row r="178" spans="2:11" ht="14.25" customHeight="1" x14ac:dyDescent="0.45">
      <c r="B178" s="146">
        <v>23</v>
      </c>
      <c r="C178" s="144">
        <v>5</v>
      </c>
      <c r="D178" s="144">
        <v>59</v>
      </c>
      <c r="E178" s="144">
        <v>12</v>
      </c>
      <c r="F178" s="144">
        <v>0.15</v>
      </c>
      <c r="G178" s="144">
        <v>0.7</v>
      </c>
      <c r="H178" s="145">
        <f t="shared" si="31"/>
        <v>295</v>
      </c>
      <c r="I178" s="145">
        <f t="shared" si="29"/>
        <v>206.5</v>
      </c>
      <c r="J178" s="199">
        <f t="shared" si="30"/>
        <v>2.3354599786786522E-2</v>
      </c>
      <c r="K178" s="296">
        <f t="shared" si="26"/>
        <v>183.3336083262742</v>
      </c>
    </row>
    <row r="179" spans="2:11" ht="14.25" customHeight="1" x14ac:dyDescent="0.45">
      <c r="B179" s="146">
        <v>24</v>
      </c>
      <c r="C179" s="144">
        <v>5</v>
      </c>
      <c r="D179" s="144">
        <v>354</v>
      </c>
      <c r="E179" s="144">
        <v>12</v>
      </c>
      <c r="F179" s="144">
        <v>0.15</v>
      </c>
      <c r="G179" s="144">
        <v>0.74</v>
      </c>
      <c r="H179" s="145">
        <f t="shared" si="31"/>
        <v>1770</v>
      </c>
      <c r="I179" s="145">
        <f t="shared" si="29"/>
        <v>1309.8</v>
      </c>
      <c r="J179" s="199">
        <f t="shared" si="30"/>
        <v>0.1481348900761888</v>
      </c>
      <c r="K179" s="296">
        <f t="shared" si="26"/>
        <v>1162.8588870980821</v>
      </c>
    </row>
    <row r="180" spans="2:11" ht="14.25" customHeight="1" thickBot="1" x14ac:dyDescent="0.5">
      <c r="B180" s="147">
        <v>25</v>
      </c>
      <c r="C180" s="148">
        <v>5</v>
      </c>
      <c r="D180" s="148">
        <v>354</v>
      </c>
      <c r="E180" s="148">
        <v>12</v>
      </c>
      <c r="F180" s="148">
        <v>0.15</v>
      </c>
      <c r="G180" s="148">
        <v>0.71</v>
      </c>
      <c r="H180" s="149">
        <f t="shared" si="31"/>
        <v>1770</v>
      </c>
      <c r="I180" s="149">
        <f t="shared" si="29"/>
        <v>1256.7</v>
      </c>
      <c r="J180" s="200">
        <f t="shared" si="30"/>
        <v>0.14212942155958655</v>
      </c>
      <c r="K180" s="297">
        <f t="shared" si="26"/>
        <v>1115.7159592427545</v>
      </c>
    </row>
    <row r="181" spans="2:11" ht="14.25" customHeight="1" x14ac:dyDescent="0.45">
      <c r="B181" s="150" t="s">
        <v>219</v>
      </c>
      <c r="C181" s="151">
        <v>30</v>
      </c>
      <c r="D181" s="151">
        <v>52</v>
      </c>
      <c r="E181" s="151">
        <v>10</v>
      </c>
      <c r="F181" s="151">
        <v>0.15</v>
      </c>
      <c r="G181" s="151">
        <v>3.12</v>
      </c>
      <c r="H181" s="152">
        <f t="shared" si="31"/>
        <v>1560</v>
      </c>
      <c r="I181" s="152">
        <f t="shared" si="29"/>
        <v>4867.2</v>
      </c>
      <c r="J181" s="201">
        <f t="shared" ref="J181:J188" si="32">3.1415*((E181/2000)^2)*I181</f>
        <v>0.38225772000000002</v>
      </c>
      <c r="K181" s="298">
        <f t="shared" si="26"/>
        <v>3000.7231020000004</v>
      </c>
    </row>
    <row r="182" spans="2:11" ht="14.25" customHeight="1" x14ac:dyDescent="0.45">
      <c r="B182" s="153" t="s">
        <v>220</v>
      </c>
      <c r="C182" s="154">
        <v>30</v>
      </c>
      <c r="D182" s="154">
        <v>40</v>
      </c>
      <c r="E182" s="154">
        <v>8</v>
      </c>
      <c r="F182" s="154">
        <v>0.15</v>
      </c>
      <c r="G182" s="154">
        <v>4.2</v>
      </c>
      <c r="H182" s="155">
        <f t="shared" si="31"/>
        <v>1200</v>
      </c>
      <c r="I182" s="155">
        <f t="shared" si="29"/>
        <v>5040</v>
      </c>
      <c r="J182" s="202">
        <f t="shared" si="32"/>
        <v>0.25333055999999998</v>
      </c>
      <c r="K182" s="299">
        <f t="shared" si="26"/>
        <v>1988.6448959999998</v>
      </c>
    </row>
    <row r="183" spans="2:11" ht="14.25" customHeight="1" x14ac:dyDescent="0.45">
      <c r="B183" s="153" t="s">
        <v>221</v>
      </c>
      <c r="C183" s="154">
        <v>120</v>
      </c>
      <c r="D183" s="154">
        <v>30</v>
      </c>
      <c r="E183" s="154">
        <v>8</v>
      </c>
      <c r="F183" s="154">
        <v>0.3</v>
      </c>
      <c r="G183" s="154">
        <v>0.27500000000000002</v>
      </c>
      <c r="H183" s="155">
        <f t="shared" si="31"/>
        <v>3600</v>
      </c>
      <c r="I183" s="155">
        <f t="shared" si="29"/>
        <v>990.00000000000011</v>
      </c>
      <c r="J183" s="202">
        <f t="shared" si="32"/>
        <v>4.9761360000000004E-2</v>
      </c>
      <c r="K183" s="299">
        <f t="shared" si="26"/>
        <v>390.62667600000003</v>
      </c>
    </row>
    <row r="184" spans="2:11" ht="14.25" customHeight="1" thickBot="1" x14ac:dyDescent="0.5">
      <c r="B184" s="156" t="s">
        <v>222</v>
      </c>
      <c r="C184" s="157">
        <v>30</v>
      </c>
      <c r="D184" s="157">
        <v>26</v>
      </c>
      <c r="E184" s="157">
        <v>16</v>
      </c>
      <c r="F184" s="157">
        <v>0.3</v>
      </c>
      <c r="G184" s="157">
        <v>1.5</v>
      </c>
      <c r="H184" s="158">
        <f t="shared" si="31"/>
        <v>780</v>
      </c>
      <c r="I184" s="158">
        <f t="shared" si="29"/>
        <v>1170</v>
      </c>
      <c r="J184" s="203">
        <f t="shared" si="32"/>
        <v>0.23523552</v>
      </c>
      <c r="K184" s="300">
        <f t="shared" si="26"/>
        <v>1846.5988320000001</v>
      </c>
    </row>
    <row r="185" spans="2:11" ht="14.25" customHeight="1" x14ac:dyDescent="0.45">
      <c r="B185" s="159" t="s">
        <v>223</v>
      </c>
      <c r="C185" s="160">
        <v>2</v>
      </c>
      <c r="D185" s="160">
        <v>34</v>
      </c>
      <c r="E185" s="160">
        <v>12</v>
      </c>
      <c r="F185" s="160">
        <v>0.15</v>
      </c>
      <c r="G185" s="160">
        <v>10</v>
      </c>
      <c r="H185" s="161">
        <f t="shared" si="31"/>
        <v>68</v>
      </c>
      <c r="I185" s="161">
        <f t="shared" si="29"/>
        <v>680</v>
      </c>
      <c r="J185" s="204">
        <f t="shared" si="32"/>
        <v>7.6903920000000014E-2</v>
      </c>
      <c r="K185" s="301">
        <f t="shared" si="26"/>
        <v>603.69577200000015</v>
      </c>
    </row>
    <row r="186" spans="2:11" ht="14.25" customHeight="1" x14ac:dyDescent="0.45">
      <c r="B186" s="162" t="s">
        <v>224</v>
      </c>
      <c r="C186" s="163">
        <v>2</v>
      </c>
      <c r="D186" s="163">
        <v>34</v>
      </c>
      <c r="E186" s="163">
        <v>12</v>
      </c>
      <c r="F186" s="163">
        <v>0.15</v>
      </c>
      <c r="G186" s="163">
        <v>3.12</v>
      </c>
      <c r="H186" s="164">
        <f t="shared" si="31"/>
        <v>68</v>
      </c>
      <c r="I186" s="164">
        <f t="shared" si="29"/>
        <v>212.16</v>
      </c>
      <c r="J186" s="205">
        <f t="shared" si="32"/>
        <v>2.3994023040000003E-2</v>
      </c>
      <c r="K186" s="302">
        <f t="shared" si="26"/>
        <v>188.35308086400002</v>
      </c>
    </row>
    <row r="187" spans="2:11" ht="14.25" customHeight="1" x14ac:dyDescent="0.45">
      <c r="B187" s="162" t="s">
        <v>225</v>
      </c>
      <c r="C187" s="163">
        <v>2</v>
      </c>
      <c r="D187" s="163">
        <v>158</v>
      </c>
      <c r="E187" s="163">
        <v>12</v>
      </c>
      <c r="F187" s="163">
        <v>0.15</v>
      </c>
      <c r="G187" s="163">
        <v>3.58</v>
      </c>
      <c r="H187" s="164">
        <f t="shared" si="31"/>
        <v>316</v>
      </c>
      <c r="I187" s="164">
        <f t="shared" si="29"/>
        <v>1131.28</v>
      </c>
      <c r="J187" s="205">
        <f t="shared" si="32"/>
        <v>0.12794098032000001</v>
      </c>
      <c r="K187" s="302">
        <f t="shared" si="26"/>
        <v>1004.3366955120001</v>
      </c>
    </row>
    <row r="188" spans="2:11" ht="14.25" customHeight="1" thickBot="1" x14ac:dyDescent="0.5">
      <c r="B188" s="165" t="s">
        <v>226</v>
      </c>
      <c r="C188" s="166">
        <v>2</v>
      </c>
      <c r="D188" s="166">
        <v>79</v>
      </c>
      <c r="E188" s="166">
        <v>12</v>
      </c>
      <c r="F188" s="166">
        <v>0.15</v>
      </c>
      <c r="G188" s="166">
        <v>2.1</v>
      </c>
      <c r="H188" s="167">
        <f t="shared" si="31"/>
        <v>158</v>
      </c>
      <c r="I188" s="168">
        <f t="shared" si="29"/>
        <v>331.8</v>
      </c>
      <c r="J188" s="206">
        <f t="shared" si="32"/>
        <v>3.7524589200000007E-2</v>
      </c>
      <c r="K188" s="303">
        <f t="shared" si="26"/>
        <v>294.56802522000004</v>
      </c>
    </row>
    <row r="189" spans="2:11" ht="14.25" customHeight="1" thickBot="1" x14ac:dyDescent="0.5">
      <c r="J189" s="169" t="s">
        <v>18</v>
      </c>
      <c r="K189" s="170">
        <f>ROUNDUP(SUM(K63:K188),0)</f>
        <v>590050</v>
      </c>
    </row>
    <row r="190" spans="2:11" ht="14.25" customHeight="1" x14ac:dyDescent="0.45">
      <c r="B190" s="31"/>
      <c r="C190" s="31"/>
      <c r="D190" s="31"/>
      <c r="E190" s="31"/>
      <c r="F190" s="31"/>
      <c r="G190" s="31"/>
      <c r="H190" s="31"/>
      <c r="I190" s="31"/>
    </row>
    <row r="191" spans="2:11" ht="14.25" customHeight="1" x14ac:dyDescent="0.45">
      <c r="B191" s="7"/>
      <c r="C191" s="7"/>
      <c r="D191" s="7"/>
      <c r="E191" s="7"/>
      <c r="F191" s="7"/>
      <c r="G191" s="7"/>
      <c r="H191" s="7"/>
    </row>
    <row r="192" spans="2:11" ht="14.25" customHeight="1" thickBot="1" x14ac:dyDescent="0.5">
      <c r="B192" s="1" t="s">
        <v>231</v>
      </c>
      <c r="G192" s="2"/>
      <c r="I192" s="7"/>
      <c r="J192" s="7"/>
    </row>
    <row r="193" spans="2:15" ht="14.25" customHeight="1" thickBot="1" x14ac:dyDescent="0.5">
      <c r="B193" s="21" t="s">
        <v>2</v>
      </c>
      <c r="C193" s="21" t="s">
        <v>3</v>
      </c>
      <c r="D193" s="21" t="s">
        <v>4</v>
      </c>
      <c r="E193" s="21" t="s">
        <v>5</v>
      </c>
      <c r="F193" s="25" t="s">
        <v>6</v>
      </c>
      <c r="G193" s="27" t="s">
        <v>135</v>
      </c>
      <c r="J193" s="7"/>
    </row>
    <row r="194" spans="2:15" ht="14.25" customHeight="1" thickBot="1" x14ac:dyDescent="0.5">
      <c r="B194" s="4" t="s">
        <v>136</v>
      </c>
      <c r="C194" s="4">
        <v>30</v>
      </c>
      <c r="D194" s="4">
        <v>2.98</v>
      </c>
      <c r="E194" s="4">
        <v>4</v>
      </c>
      <c r="F194" s="12">
        <v>0.35</v>
      </c>
      <c r="G194" s="8">
        <f>C194*D194*E194*F194</f>
        <v>125.16</v>
      </c>
    </row>
    <row r="195" spans="2:15" ht="14.25" customHeight="1" x14ac:dyDescent="0.45"/>
    <row r="196" spans="2:15" ht="14.25" customHeight="1" x14ac:dyDescent="0.45"/>
    <row r="197" spans="2:15" ht="14.25" customHeight="1" x14ac:dyDescent="0.45">
      <c r="B197" s="1" t="s">
        <v>137</v>
      </c>
      <c r="F197" s="2"/>
    </row>
    <row r="198" spans="2:15" ht="14.25" customHeight="1" x14ac:dyDescent="0.45">
      <c r="B198" s="21" t="s">
        <v>2</v>
      </c>
      <c r="C198" s="28" t="s">
        <v>138</v>
      </c>
      <c r="D198" s="28" t="s">
        <v>139</v>
      </c>
      <c r="E198" s="21" t="s">
        <v>140</v>
      </c>
      <c r="F198" s="21" t="s">
        <v>141</v>
      </c>
    </row>
    <row r="199" spans="2:15" ht="14.25" customHeight="1" x14ac:dyDescent="0.45">
      <c r="B199" s="4" t="s">
        <v>142</v>
      </c>
      <c r="C199" s="4">
        <v>2</v>
      </c>
      <c r="D199" s="4">
        <v>210</v>
      </c>
      <c r="E199" s="7">
        <v>2</v>
      </c>
      <c r="F199" s="4">
        <f>D199*E199/C199</f>
        <v>210</v>
      </c>
    </row>
    <row r="200" spans="2:15" ht="14.25" customHeight="1" thickBot="1" x14ac:dyDescent="0.5">
      <c r="B200" s="4" t="s">
        <v>143</v>
      </c>
      <c r="C200" s="4">
        <v>2</v>
      </c>
      <c r="D200" s="4">
        <v>45</v>
      </c>
      <c r="E200" s="6">
        <v>2</v>
      </c>
      <c r="F200" s="6">
        <f>D200*E200/C200</f>
        <v>45</v>
      </c>
    </row>
    <row r="201" spans="2:15" ht="14.25" customHeight="1" thickBot="1" x14ac:dyDescent="0.5">
      <c r="E201" s="22" t="s">
        <v>18</v>
      </c>
      <c r="F201" s="24">
        <f>ROUNDUP(SUM(F199:F200),0)</f>
        <v>255</v>
      </c>
    </row>
    <row r="202" spans="2:15" ht="14.25" customHeight="1" x14ac:dyDescent="0.45"/>
    <row r="203" spans="2:15" ht="14.25" customHeight="1" x14ac:dyDescent="0.45"/>
    <row r="204" spans="2:15" ht="14.25" customHeight="1" thickBot="1" x14ac:dyDescent="0.5"/>
    <row r="205" spans="2:15" ht="14.25" customHeight="1" thickTop="1" thickBot="1" x14ac:dyDescent="0.5">
      <c r="B205" s="332" t="s">
        <v>272</v>
      </c>
      <c r="C205" s="316"/>
      <c r="D205" s="316"/>
      <c r="E205" s="316"/>
      <c r="F205" s="316"/>
      <c r="G205" s="316"/>
      <c r="H205" s="316"/>
      <c r="I205" s="316"/>
      <c r="J205" s="316"/>
      <c r="K205" s="316"/>
      <c r="L205" s="316"/>
      <c r="M205" s="316"/>
      <c r="N205" s="316"/>
      <c r="O205" s="317"/>
    </row>
    <row r="206" spans="2:15" ht="14.25" customHeight="1" thickTop="1" x14ac:dyDescent="0.45"/>
    <row r="207" spans="2:15" ht="14.25" customHeight="1" x14ac:dyDescent="0.45"/>
    <row r="208" spans="2:15" ht="14.25" customHeight="1" x14ac:dyDescent="0.45">
      <c r="B208" s="304" t="s">
        <v>232</v>
      </c>
      <c r="I208" s="304" t="s">
        <v>242</v>
      </c>
      <c r="K208" s="311" t="s">
        <v>247</v>
      </c>
    </row>
    <row r="209" spans="2:16" ht="14.25" customHeight="1" x14ac:dyDescent="0.45"/>
    <row r="210" spans="2:16" ht="14.25" customHeight="1" x14ac:dyDescent="0.45">
      <c r="B210" s="305" t="s">
        <v>233</v>
      </c>
      <c r="C210" s="307" t="s">
        <v>234</v>
      </c>
      <c r="I210" s="307" t="s">
        <v>233</v>
      </c>
      <c r="J210" s="307" t="s">
        <v>243</v>
      </c>
      <c r="K210" s="307" t="s">
        <v>4</v>
      </c>
      <c r="L210" s="307" t="s">
        <v>5</v>
      </c>
      <c r="M210" s="307" t="s">
        <v>239</v>
      </c>
    </row>
    <row r="211" spans="2:16" ht="14.25" customHeight="1" x14ac:dyDescent="0.45">
      <c r="B211" s="306" t="s">
        <v>235</v>
      </c>
      <c r="C211" s="33">
        <v>260</v>
      </c>
      <c r="I211" s="308" t="s">
        <v>246</v>
      </c>
      <c r="J211" s="33">
        <v>0.3</v>
      </c>
      <c r="K211" s="33">
        <v>7</v>
      </c>
      <c r="L211" s="33">
        <v>670</v>
      </c>
      <c r="M211" s="33">
        <f>J211*K211*L211</f>
        <v>1407</v>
      </c>
    </row>
    <row r="212" spans="2:16" ht="14.25" customHeight="1" x14ac:dyDescent="0.45">
      <c r="B212" s="306" t="s">
        <v>236</v>
      </c>
      <c r="C212" s="33">
        <v>530</v>
      </c>
      <c r="I212" s="308" t="s">
        <v>245</v>
      </c>
      <c r="J212" s="33">
        <v>0</v>
      </c>
      <c r="K212" s="33">
        <v>7</v>
      </c>
      <c r="L212" s="33">
        <v>670</v>
      </c>
      <c r="M212" s="33">
        <f t="shared" ref="M212:M213" si="33">J212*K212*L212</f>
        <v>0</v>
      </c>
    </row>
    <row r="213" spans="2:16" ht="14.25" customHeight="1" x14ac:dyDescent="0.45">
      <c r="I213" s="308" t="s">
        <v>244</v>
      </c>
      <c r="J213" s="33">
        <v>0.15</v>
      </c>
      <c r="K213" s="33">
        <v>7</v>
      </c>
      <c r="L213" s="33">
        <v>670</v>
      </c>
      <c r="M213" s="33">
        <f t="shared" si="33"/>
        <v>703.5</v>
      </c>
    </row>
    <row r="214" spans="2:16" ht="14.25" customHeight="1" x14ac:dyDescent="0.45">
      <c r="I214" s="310"/>
    </row>
    <row r="215" spans="2:16" ht="15" customHeight="1" x14ac:dyDescent="0.45">
      <c r="B215" s="304" t="s">
        <v>237</v>
      </c>
      <c r="I215" s="304" t="s">
        <v>248</v>
      </c>
      <c r="L215" s="304" t="s">
        <v>251</v>
      </c>
    </row>
    <row r="216" spans="2:16" ht="14.25" customHeight="1" x14ac:dyDescent="0.45"/>
    <row r="217" spans="2:16" ht="14.25" customHeight="1" x14ac:dyDescent="0.45">
      <c r="C217" s="307" t="s">
        <v>5</v>
      </c>
      <c r="D217" s="305" t="s">
        <v>234</v>
      </c>
      <c r="E217" s="307" t="s">
        <v>239</v>
      </c>
      <c r="F217" s="333" t="s">
        <v>273</v>
      </c>
      <c r="G217" s="315"/>
      <c r="I217" s="307" t="s">
        <v>233</v>
      </c>
      <c r="J217" s="307" t="s">
        <v>234</v>
      </c>
      <c r="L217" s="307" t="s">
        <v>233</v>
      </c>
      <c r="M217" s="307" t="s">
        <v>243</v>
      </c>
      <c r="N217" s="307" t="s">
        <v>4</v>
      </c>
      <c r="O217" s="307" t="s">
        <v>5</v>
      </c>
      <c r="P217" s="307" t="s">
        <v>239</v>
      </c>
    </row>
    <row r="218" spans="2:16" ht="14.25" customHeight="1" x14ac:dyDescent="0.45">
      <c r="B218" s="308" t="s">
        <v>238</v>
      </c>
      <c r="C218" s="33">
        <v>670</v>
      </c>
      <c r="D218" s="33">
        <f>518+523+636</f>
        <v>1677</v>
      </c>
      <c r="E218" s="33">
        <f>+C218*D218</f>
        <v>1123590</v>
      </c>
      <c r="F218" s="315" t="s">
        <v>274</v>
      </c>
      <c r="G218" s="315"/>
      <c r="I218" s="308" t="s">
        <v>249</v>
      </c>
      <c r="J218" s="33">
        <f>670*7</f>
        <v>4690</v>
      </c>
      <c r="L218" s="308" t="s">
        <v>252</v>
      </c>
      <c r="M218" s="33">
        <v>0.06</v>
      </c>
      <c r="N218" s="33">
        <v>7</v>
      </c>
      <c r="O218" s="33">
        <v>670</v>
      </c>
      <c r="P218" s="33">
        <f>M218*N218*O218</f>
        <v>281.39999999999998</v>
      </c>
    </row>
    <row r="219" spans="2:16" ht="14.25" customHeight="1" x14ac:dyDescent="0.45">
      <c r="F219" s="315" t="s">
        <v>275</v>
      </c>
      <c r="G219" s="315"/>
      <c r="I219" s="308" t="s">
        <v>250</v>
      </c>
      <c r="J219" s="33">
        <f>670*7</f>
        <v>4690</v>
      </c>
      <c r="L219" s="308" t="s">
        <v>253</v>
      </c>
      <c r="M219" s="33">
        <v>0.05</v>
      </c>
      <c r="N219" s="33">
        <v>7</v>
      </c>
      <c r="O219" s="33">
        <v>670</v>
      </c>
      <c r="P219" s="33">
        <f>M219*N219*O219</f>
        <v>234.50000000000003</v>
      </c>
    </row>
    <row r="220" spans="2:16" ht="14.25" customHeight="1" x14ac:dyDescent="0.45">
      <c r="B220" s="304" t="s">
        <v>240</v>
      </c>
      <c r="F220" s="334" t="s">
        <v>276</v>
      </c>
      <c r="G220" s="315"/>
    </row>
    <row r="221" spans="2:16" ht="14.25" customHeight="1" x14ac:dyDescent="0.45">
      <c r="I221" s="304" t="s">
        <v>254</v>
      </c>
    </row>
    <row r="222" spans="2:16" ht="14.25" customHeight="1" x14ac:dyDescent="0.45">
      <c r="B222" s="31"/>
      <c r="C222" s="307" t="s">
        <v>5</v>
      </c>
      <c r="D222" s="307" t="s">
        <v>234</v>
      </c>
      <c r="E222" s="307" t="s">
        <v>239</v>
      </c>
    </row>
    <row r="223" spans="2:16" ht="14.25" customHeight="1" x14ac:dyDescent="0.45">
      <c r="B223" s="309" t="s">
        <v>241</v>
      </c>
      <c r="C223" s="33">
        <v>255</v>
      </c>
      <c r="D223" s="33">
        <v>12255</v>
      </c>
      <c r="E223" s="33">
        <f>+C223*D223</f>
        <v>3125025</v>
      </c>
      <c r="I223" s="307" t="s">
        <v>233</v>
      </c>
      <c r="J223" s="307" t="s">
        <v>243</v>
      </c>
      <c r="K223" s="307" t="s">
        <v>4</v>
      </c>
      <c r="L223" s="307" t="s">
        <v>5</v>
      </c>
      <c r="M223" s="307" t="s">
        <v>239</v>
      </c>
    </row>
    <row r="224" spans="2:16" ht="14.25" customHeight="1" x14ac:dyDescent="0.45">
      <c r="I224" s="308" t="s">
        <v>244</v>
      </c>
      <c r="J224" s="33">
        <v>0.12</v>
      </c>
      <c r="K224" s="33">
        <v>2</v>
      </c>
      <c r="L224" s="33">
        <v>670</v>
      </c>
      <c r="M224" s="33">
        <f>J224*K224*L224</f>
        <v>160.79999999999998</v>
      </c>
    </row>
    <row r="225" spans="2:14" ht="14.25" customHeight="1" x14ac:dyDescent="0.45">
      <c r="I225" s="308" t="s">
        <v>235</v>
      </c>
      <c r="J225" s="33">
        <v>0.08</v>
      </c>
      <c r="K225" s="33">
        <v>2</v>
      </c>
      <c r="L225" s="33">
        <v>670</v>
      </c>
      <c r="M225" s="33">
        <f>J225*K225*L225</f>
        <v>107.2</v>
      </c>
    </row>
    <row r="226" spans="2:14" ht="14.25" customHeight="1" x14ac:dyDescent="0.45"/>
    <row r="227" spans="2:14" ht="14.25" customHeight="1" x14ac:dyDescent="0.45">
      <c r="B227" s="304" t="s">
        <v>260</v>
      </c>
      <c r="I227" s="312" t="s">
        <v>255</v>
      </c>
      <c r="J227" s="312"/>
    </row>
    <row r="228" spans="2:14" ht="14.25" customHeight="1" x14ac:dyDescent="0.45"/>
    <row r="229" spans="2:14" ht="14.25" customHeight="1" x14ac:dyDescent="0.45">
      <c r="B229" s="307" t="s">
        <v>233</v>
      </c>
      <c r="C229" s="307" t="s">
        <v>257</v>
      </c>
      <c r="I229" s="307" t="s">
        <v>233</v>
      </c>
      <c r="J229" s="307" t="s">
        <v>256</v>
      </c>
      <c r="K229" s="307" t="s">
        <v>243</v>
      </c>
      <c r="L229" s="307" t="s">
        <v>263</v>
      </c>
      <c r="M229" s="307" t="s">
        <v>239</v>
      </c>
      <c r="N229" s="307" t="s">
        <v>264</v>
      </c>
    </row>
    <row r="230" spans="2:14" ht="14.25" customHeight="1" x14ac:dyDescent="0.45">
      <c r="B230" s="308" t="s">
        <v>258</v>
      </c>
      <c r="C230" s="33">
        <v>9</v>
      </c>
      <c r="I230" s="308" t="s">
        <v>261</v>
      </c>
      <c r="J230" s="33">
        <f>660*2</f>
        <v>1320</v>
      </c>
      <c r="K230" s="33"/>
      <c r="L230" s="33"/>
      <c r="M230" s="33"/>
      <c r="N230" s="33">
        <f>J230/1</f>
        <v>1320</v>
      </c>
    </row>
    <row r="231" spans="2:14" ht="14.25" customHeight="1" x14ac:dyDescent="0.45">
      <c r="B231" s="308" t="s">
        <v>259</v>
      </c>
      <c r="C231" s="33">
        <v>19</v>
      </c>
      <c r="I231" s="308" t="s">
        <v>262</v>
      </c>
      <c r="J231" s="33">
        <f>660*2</f>
        <v>1320</v>
      </c>
      <c r="K231" s="33">
        <v>0.15</v>
      </c>
      <c r="L231" s="33">
        <f>0.34*K231</f>
        <v>5.1000000000000004E-2</v>
      </c>
      <c r="M231" s="313">
        <f>J231*K231*L231</f>
        <v>10.098000000000001</v>
      </c>
      <c r="N231" s="33"/>
    </row>
    <row r="232" spans="2:14" ht="14.25" customHeight="1" x14ac:dyDescent="0.45"/>
    <row r="233" spans="2:14" ht="14.25" customHeight="1" x14ac:dyDescent="0.45"/>
    <row r="234" spans="2:14" ht="14.25" customHeight="1" x14ac:dyDescent="0.45">
      <c r="B234" s="304" t="s">
        <v>265</v>
      </c>
      <c r="E234" s="315" t="s">
        <v>271</v>
      </c>
      <c r="F234" s="315"/>
    </row>
    <row r="235" spans="2:14" ht="14.25" customHeight="1" x14ac:dyDescent="0.45"/>
    <row r="236" spans="2:14" ht="14.25" customHeight="1" x14ac:dyDescent="0.45">
      <c r="B236" s="307" t="s">
        <v>233</v>
      </c>
      <c r="C236" s="307" t="s">
        <v>269</v>
      </c>
      <c r="D236" s="314" t="s">
        <v>270</v>
      </c>
    </row>
    <row r="237" spans="2:14" ht="14.25" customHeight="1" x14ac:dyDescent="0.45">
      <c r="B237" s="308" t="s">
        <v>266</v>
      </c>
      <c r="C237" s="33">
        <f>227+75+107</f>
        <v>409</v>
      </c>
      <c r="D237" s="33"/>
    </row>
    <row r="238" spans="2:14" ht="14.25" customHeight="1" x14ac:dyDescent="0.45">
      <c r="B238" s="308" t="s">
        <v>267</v>
      </c>
      <c r="C238" s="33">
        <f>189+45</f>
        <v>234</v>
      </c>
      <c r="D238" s="33"/>
    </row>
    <row r="239" spans="2:14" ht="14.25" customHeight="1" x14ac:dyDescent="0.45">
      <c r="B239" s="308" t="s">
        <v>268</v>
      </c>
      <c r="C239" s="33"/>
      <c r="D239" s="33">
        <f>12+32*14+9</f>
        <v>469</v>
      </c>
    </row>
    <row r="240" spans="2:14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</sheetData>
  <mergeCells count="11">
    <mergeCell ref="B1:M1"/>
    <mergeCell ref="B59:D59"/>
    <mergeCell ref="L6:L7"/>
    <mergeCell ref="J41:N41"/>
    <mergeCell ref="O41:P41"/>
    <mergeCell ref="I54:I55"/>
    <mergeCell ref="B205:O205"/>
    <mergeCell ref="R54:R55"/>
    <mergeCell ref="B3:E3"/>
    <mergeCell ref="I3:L3"/>
    <mergeCell ref="B21:D21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B15" sqref="B15"/>
    </sheetView>
  </sheetViews>
  <sheetFormatPr baseColWidth="10" defaultColWidth="14.3984375" defaultRowHeight="15" customHeight="1" x14ac:dyDescent="0.45"/>
  <cols>
    <col min="1" max="1" width="11.3984375" customWidth="1"/>
    <col min="2" max="2" width="47.86328125" customWidth="1"/>
    <col min="3" max="3" width="13.86328125" customWidth="1"/>
    <col min="4" max="4" width="11.3984375" customWidth="1"/>
    <col min="5" max="5" width="13.3984375" customWidth="1"/>
    <col min="6" max="7" width="10.73046875" customWidth="1"/>
    <col min="8" max="8" width="14.265625" customWidth="1"/>
    <col min="9" max="26" width="10.73046875" customWidth="1"/>
  </cols>
  <sheetData>
    <row r="1" spans="1:11" ht="14.25" x14ac:dyDescent="0.45">
      <c r="A1" s="11"/>
      <c r="C1" s="3"/>
      <c r="D1" s="3"/>
    </row>
    <row r="2" spans="1:11" ht="14.25" x14ac:dyDescent="0.45">
      <c r="A2" s="11"/>
      <c r="C2" s="3" t="s">
        <v>144</v>
      </c>
      <c r="D2" s="13" t="s">
        <v>145</v>
      </c>
      <c r="F2" s="14">
        <v>9</v>
      </c>
      <c r="G2" s="7" t="s">
        <v>146</v>
      </c>
    </row>
    <row r="3" spans="1:11" ht="14.25" x14ac:dyDescent="0.45">
      <c r="A3" s="11"/>
      <c r="C3" s="3" t="s">
        <v>147</v>
      </c>
      <c r="D3" s="13" t="s">
        <v>148</v>
      </c>
      <c r="F3" s="14">
        <v>7</v>
      </c>
      <c r="G3" s="7" t="s">
        <v>146</v>
      </c>
    </row>
    <row r="4" spans="1:11" ht="14.25" x14ac:dyDescent="0.45">
      <c r="A4" s="11"/>
      <c r="C4" s="3"/>
      <c r="D4" s="13"/>
    </row>
    <row r="5" spans="1:11" ht="14.25" x14ac:dyDescent="0.45">
      <c r="A5" s="11"/>
      <c r="C5" s="15" t="s">
        <v>149</v>
      </c>
      <c r="D5" s="16" t="s">
        <v>150</v>
      </c>
      <c r="E5" s="15" t="s">
        <v>151</v>
      </c>
      <c r="F5" s="16" t="s">
        <v>150</v>
      </c>
      <c r="G5" s="15" t="s">
        <v>3</v>
      </c>
      <c r="H5" s="17" t="s">
        <v>152</v>
      </c>
    </row>
    <row r="6" spans="1:11" ht="14.25" x14ac:dyDescent="0.45">
      <c r="A6" s="11" t="s">
        <v>153</v>
      </c>
      <c r="B6" s="14" t="s">
        <v>154</v>
      </c>
      <c r="C6" s="3"/>
      <c r="D6" s="18"/>
      <c r="E6" s="3"/>
      <c r="F6" s="18"/>
      <c r="G6" s="3"/>
      <c r="H6" s="19"/>
    </row>
    <row r="7" spans="1:11" ht="14.25" x14ac:dyDescent="0.45">
      <c r="A7" s="11" t="s">
        <v>155</v>
      </c>
      <c r="B7" s="14" t="s">
        <v>156</v>
      </c>
      <c r="C7" s="3">
        <v>90</v>
      </c>
      <c r="D7" s="18" t="s">
        <v>157</v>
      </c>
      <c r="E7" s="3">
        <f>C7*F3</f>
        <v>630</v>
      </c>
      <c r="F7" s="18" t="s">
        <v>158</v>
      </c>
      <c r="G7" s="3">
        <f>Cubicación!G19</f>
        <v>19728</v>
      </c>
      <c r="H7" s="19">
        <f t="shared" ref="H7:H15" si="0">ROUNDUP(G7/E7,0)</f>
        <v>32</v>
      </c>
    </row>
    <row r="8" spans="1:11" ht="14.25" x14ac:dyDescent="0.45">
      <c r="A8" s="11" t="s">
        <v>159</v>
      </c>
      <c r="B8" s="14" t="s">
        <v>160</v>
      </c>
      <c r="C8" s="3">
        <v>60</v>
      </c>
      <c r="D8" s="18" t="s">
        <v>157</v>
      </c>
      <c r="E8" s="3">
        <f>C8*F3</f>
        <v>420</v>
      </c>
      <c r="F8" s="18" t="s">
        <v>158</v>
      </c>
      <c r="G8" s="3" t="e">
        <f>Cubicación!#REF!</f>
        <v>#REF!</v>
      </c>
      <c r="H8" s="19" t="e">
        <f t="shared" si="0"/>
        <v>#REF!</v>
      </c>
    </row>
    <row r="9" spans="1:11" ht="14.25" x14ac:dyDescent="0.45">
      <c r="A9" s="11" t="s">
        <v>161</v>
      </c>
      <c r="B9" s="14" t="s">
        <v>162</v>
      </c>
      <c r="C9" s="3">
        <v>70</v>
      </c>
      <c r="D9" s="18" t="s">
        <v>163</v>
      </c>
      <c r="E9" s="3">
        <f>C9*F2</f>
        <v>630</v>
      </c>
      <c r="F9" s="18" t="s">
        <v>164</v>
      </c>
      <c r="G9" s="3">
        <f>Cubicación!G36</f>
        <v>3028</v>
      </c>
      <c r="H9" s="19">
        <f t="shared" si="0"/>
        <v>5</v>
      </c>
    </row>
    <row r="10" spans="1:11" ht="14.25" x14ac:dyDescent="0.45">
      <c r="A10" s="11" t="s">
        <v>165</v>
      </c>
      <c r="B10" s="14" t="s">
        <v>166</v>
      </c>
      <c r="C10" s="3">
        <v>3</v>
      </c>
      <c r="D10" s="18" t="s">
        <v>167</v>
      </c>
      <c r="E10" s="3">
        <f>C10*F2</f>
        <v>27</v>
      </c>
      <c r="F10" s="18" t="s">
        <v>158</v>
      </c>
      <c r="G10" s="3">
        <f>Cubicación!N36</f>
        <v>440</v>
      </c>
      <c r="H10" s="19">
        <f t="shared" si="0"/>
        <v>17</v>
      </c>
    </row>
    <row r="11" spans="1:11" ht="14.25" x14ac:dyDescent="0.45">
      <c r="A11" s="11" t="s">
        <v>168</v>
      </c>
      <c r="B11" s="14" t="s">
        <v>169</v>
      </c>
      <c r="C11" s="3">
        <v>3</v>
      </c>
      <c r="D11" s="18" t="s">
        <v>167</v>
      </c>
      <c r="E11" s="3">
        <f>C11*F2</f>
        <v>27</v>
      </c>
      <c r="F11" s="18" t="s">
        <v>158</v>
      </c>
      <c r="G11" s="3">
        <f>Cubicación!F55</f>
        <v>8366</v>
      </c>
      <c r="H11" s="19">
        <f t="shared" si="0"/>
        <v>310</v>
      </c>
    </row>
    <row r="12" spans="1:11" ht="14.25" x14ac:dyDescent="0.45">
      <c r="A12" s="11" t="s">
        <v>170</v>
      </c>
      <c r="B12" s="14" t="s">
        <v>171</v>
      </c>
      <c r="C12" s="3">
        <v>110</v>
      </c>
      <c r="D12" s="18" t="s">
        <v>172</v>
      </c>
      <c r="E12" s="3">
        <f>C12*F2</f>
        <v>990</v>
      </c>
      <c r="F12" s="18" t="s">
        <v>173</v>
      </c>
      <c r="G12" s="3" t="e">
        <f>Cubicación!#REF!</f>
        <v>#REF!</v>
      </c>
      <c r="H12" s="19" t="e">
        <f t="shared" si="0"/>
        <v>#REF!</v>
      </c>
      <c r="I12" s="14" t="s">
        <v>174</v>
      </c>
      <c r="K12" s="14">
        <v>284</v>
      </c>
    </row>
    <row r="13" spans="1:11" ht="14.25" x14ac:dyDescent="0.45">
      <c r="A13" s="11" t="s">
        <v>175</v>
      </c>
      <c r="B13" s="14" t="s">
        <v>176</v>
      </c>
      <c r="C13" s="3">
        <v>20</v>
      </c>
      <c r="D13" s="18" t="s">
        <v>163</v>
      </c>
      <c r="E13" s="3">
        <f>C13*F2</f>
        <v>180</v>
      </c>
      <c r="F13" s="18" t="s">
        <v>164</v>
      </c>
      <c r="G13" s="3">
        <f>Cubicación!U56</f>
        <v>4735</v>
      </c>
      <c r="H13" s="19">
        <f t="shared" si="0"/>
        <v>27</v>
      </c>
    </row>
    <row r="14" spans="1:11" ht="14.25" x14ac:dyDescent="0.45">
      <c r="A14" s="11" t="s">
        <v>177</v>
      </c>
      <c r="B14" s="14" t="s">
        <v>178</v>
      </c>
      <c r="C14" s="3">
        <v>3</v>
      </c>
      <c r="D14" s="18" t="s">
        <v>167</v>
      </c>
      <c r="E14" s="3">
        <f>C14*F2</f>
        <v>27</v>
      </c>
      <c r="F14" s="18" t="s">
        <v>158</v>
      </c>
      <c r="G14" s="3">
        <f>Cubicación!G194</f>
        <v>125.16</v>
      </c>
      <c r="H14" s="19">
        <f t="shared" si="0"/>
        <v>5</v>
      </c>
    </row>
    <row r="15" spans="1:11" ht="14.25" x14ac:dyDescent="0.45">
      <c r="A15" s="11" t="s">
        <v>179</v>
      </c>
      <c r="B15" s="14" t="s">
        <v>180</v>
      </c>
      <c r="C15" s="3">
        <v>3</v>
      </c>
      <c r="D15" s="18" t="s">
        <v>181</v>
      </c>
      <c r="E15" s="3">
        <f>C15*F2</f>
        <v>27</v>
      </c>
      <c r="F15" s="18" t="s">
        <v>182</v>
      </c>
      <c r="G15" s="3">
        <f>Cubicación!F201</f>
        <v>255</v>
      </c>
      <c r="H15" s="19">
        <f t="shared" si="0"/>
        <v>10</v>
      </c>
    </row>
    <row r="16" spans="1:11" ht="14.25" x14ac:dyDescent="0.45">
      <c r="A16" s="11"/>
      <c r="C16" s="3"/>
      <c r="D16" s="3"/>
    </row>
    <row r="17" spans="1:4" ht="14.25" x14ac:dyDescent="0.45">
      <c r="A17" s="11"/>
      <c r="C17" s="3"/>
      <c r="D17" s="3"/>
    </row>
    <row r="18" spans="1:4" ht="14.25" x14ac:dyDescent="0.45">
      <c r="A18" s="11"/>
      <c r="C18" s="3"/>
      <c r="D18" s="3"/>
    </row>
    <row r="19" spans="1:4" ht="14.25" x14ac:dyDescent="0.45">
      <c r="A19" s="11"/>
      <c r="C19" s="3"/>
      <c r="D19" s="3"/>
    </row>
    <row r="20" spans="1:4" ht="14.25" x14ac:dyDescent="0.45">
      <c r="A20" s="11"/>
      <c r="C20" s="3"/>
      <c r="D20" s="3"/>
    </row>
    <row r="21" spans="1:4" ht="15.75" customHeight="1" x14ac:dyDescent="0.45">
      <c r="A21" s="11"/>
      <c r="C21" s="3"/>
      <c r="D21" s="3"/>
    </row>
    <row r="22" spans="1:4" ht="15.75" customHeight="1" x14ac:dyDescent="0.45">
      <c r="A22" s="11"/>
      <c r="C22" s="3"/>
      <c r="D22" s="3"/>
    </row>
    <row r="23" spans="1:4" ht="15.75" customHeight="1" x14ac:dyDescent="0.45">
      <c r="A23" s="11"/>
      <c r="B23" s="14" t="s">
        <v>156</v>
      </c>
      <c r="C23" s="3"/>
      <c r="D23" s="3"/>
    </row>
    <row r="24" spans="1:4" ht="15.75" customHeight="1" x14ac:dyDescent="0.45">
      <c r="A24" s="11"/>
      <c r="C24" s="3"/>
      <c r="D24" s="3"/>
    </row>
    <row r="25" spans="1:4" ht="15.75" customHeight="1" x14ac:dyDescent="0.45">
      <c r="A25" s="11"/>
      <c r="C25" s="3"/>
      <c r="D25" s="3"/>
    </row>
    <row r="26" spans="1:4" ht="15.75" customHeight="1" x14ac:dyDescent="0.45">
      <c r="A26" s="11"/>
      <c r="C26" s="3"/>
      <c r="D26" s="3"/>
    </row>
    <row r="27" spans="1:4" ht="15.75" customHeight="1" x14ac:dyDescent="0.45">
      <c r="A27" s="11"/>
      <c r="C27" s="3"/>
      <c r="D27" s="3"/>
    </row>
    <row r="28" spans="1:4" ht="15.75" customHeight="1" x14ac:dyDescent="0.45">
      <c r="A28" s="11"/>
      <c r="C28" s="3"/>
      <c r="D28" s="3"/>
    </row>
    <row r="29" spans="1:4" ht="15.75" customHeight="1" x14ac:dyDescent="0.45">
      <c r="A29" s="11"/>
      <c r="C29" s="3"/>
      <c r="D29" s="3"/>
    </row>
    <row r="30" spans="1:4" ht="15.75" customHeight="1" x14ac:dyDescent="0.45">
      <c r="A30" s="11"/>
      <c r="C30" s="3"/>
      <c r="D30" s="3"/>
    </row>
    <row r="31" spans="1:4" ht="15.75" customHeight="1" x14ac:dyDescent="0.45">
      <c r="A31" s="11"/>
      <c r="C31" s="3"/>
      <c r="D31" s="3"/>
    </row>
    <row r="32" spans="1:4" ht="15.75" customHeight="1" x14ac:dyDescent="0.45">
      <c r="A32" s="11"/>
      <c r="C32" s="3"/>
      <c r="D32" s="3"/>
    </row>
    <row r="33" spans="1:4" ht="15.75" customHeight="1" x14ac:dyDescent="0.45">
      <c r="A33" s="11"/>
      <c r="C33" s="3"/>
      <c r="D33" s="3"/>
    </row>
    <row r="34" spans="1:4" ht="15.75" customHeight="1" x14ac:dyDescent="0.45">
      <c r="A34" s="11"/>
      <c r="C34" s="3"/>
      <c r="D34" s="3"/>
    </row>
    <row r="35" spans="1:4" ht="15.75" customHeight="1" x14ac:dyDescent="0.45">
      <c r="A35" s="11"/>
      <c r="C35" s="3"/>
      <c r="D35" s="3"/>
    </row>
    <row r="36" spans="1:4" ht="15.75" customHeight="1" x14ac:dyDescent="0.45">
      <c r="A36" s="11"/>
      <c r="C36" s="3"/>
      <c r="D36" s="3"/>
    </row>
    <row r="37" spans="1:4" ht="15.75" customHeight="1" x14ac:dyDescent="0.45">
      <c r="A37" s="11"/>
      <c r="C37" s="3"/>
      <c r="D37" s="3"/>
    </row>
    <row r="38" spans="1:4" ht="15.75" customHeight="1" x14ac:dyDescent="0.45">
      <c r="A38" s="11"/>
      <c r="C38" s="3"/>
      <c r="D38" s="3"/>
    </row>
    <row r="39" spans="1:4" ht="15.75" customHeight="1" x14ac:dyDescent="0.45">
      <c r="A39" s="11"/>
      <c r="C39" s="3"/>
      <c r="D39" s="3"/>
    </row>
    <row r="40" spans="1:4" ht="15.75" customHeight="1" x14ac:dyDescent="0.45">
      <c r="A40" s="11"/>
      <c r="C40" s="3"/>
      <c r="D40" s="3"/>
    </row>
    <row r="41" spans="1:4" ht="15.75" customHeight="1" x14ac:dyDescent="0.45">
      <c r="A41" s="11"/>
      <c r="C41" s="3"/>
      <c r="D41" s="3"/>
    </row>
    <row r="42" spans="1:4" ht="15.75" customHeight="1" x14ac:dyDescent="0.45">
      <c r="A42" s="11"/>
      <c r="C42" s="3"/>
      <c r="D42" s="3"/>
    </row>
    <row r="43" spans="1:4" ht="15.75" customHeight="1" x14ac:dyDescent="0.45">
      <c r="A43" s="11"/>
      <c r="C43" s="3"/>
      <c r="D43" s="3"/>
    </row>
    <row r="44" spans="1:4" ht="15.75" customHeight="1" x14ac:dyDescent="0.45">
      <c r="A44" s="11"/>
      <c r="C44" s="3"/>
      <c r="D44" s="3"/>
    </row>
    <row r="45" spans="1:4" ht="15.75" customHeight="1" x14ac:dyDescent="0.45">
      <c r="A45" s="11"/>
      <c r="C45" s="3"/>
      <c r="D45" s="3"/>
    </row>
    <row r="46" spans="1:4" ht="15.75" customHeight="1" x14ac:dyDescent="0.45">
      <c r="A46" s="11"/>
      <c r="C46" s="3"/>
      <c r="D46" s="3"/>
    </row>
    <row r="47" spans="1:4" ht="15.75" customHeight="1" x14ac:dyDescent="0.45">
      <c r="A47" s="11"/>
      <c r="C47" s="3"/>
      <c r="D47" s="3"/>
    </row>
    <row r="48" spans="1:4" ht="15.75" customHeight="1" x14ac:dyDescent="0.45">
      <c r="A48" s="11"/>
      <c r="C48" s="3"/>
      <c r="D48" s="3"/>
    </row>
    <row r="49" spans="1:4" ht="15.75" customHeight="1" x14ac:dyDescent="0.45">
      <c r="A49" s="11"/>
      <c r="C49" s="3"/>
      <c r="D49" s="3"/>
    </row>
    <row r="50" spans="1:4" ht="15.75" customHeight="1" x14ac:dyDescent="0.45">
      <c r="A50" s="11"/>
      <c r="C50" s="3"/>
      <c r="D50" s="3"/>
    </row>
    <row r="51" spans="1:4" ht="15.75" customHeight="1" x14ac:dyDescent="0.45">
      <c r="A51" s="11"/>
      <c r="C51" s="3"/>
      <c r="D51" s="3"/>
    </row>
    <row r="52" spans="1:4" ht="15.75" customHeight="1" x14ac:dyDescent="0.45">
      <c r="A52" s="11"/>
      <c r="C52" s="3"/>
      <c r="D52" s="3"/>
    </row>
    <row r="53" spans="1:4" ht="15.75" customHeight="1" x14ac:dyDescent="0.45">
      <c r="A53" s="11"/>
      <c r="C53" s="3"/>
      <c r="D53" s="3"/>
    </row>
    <row r="54" spans="1:4" ht="15.75" customHeight="1" x14ac:dyDescent="0.45">
      <c r="A54" s="11"/>
      <c r="C54" s="3"/>
      <c r="D54" s="3"/>
    </row>
    <row r="55" spans="1:4" ht="15.75" customHeight="1" x14ac:dyDescent="0.45">
      <c r="A55" s="11"/>
      <c r="C55" s="3"/>
      <c r="D55" s="3"/>
    </row>
    <row r="56" spans="1:4" ht="15.75" customHeight="1" x14ac:dyDescent="0.45">
      <c r="A56" s="11"/>
      <c r="C56" s="3"/>
      <c r="D56" s="3"/>
    </row>
    <row r="57" spans="1:4" ht="15.75" customHeight="1" x14ac:dyDescent="0.45">
      <c r="A57" s="11"/>
      <c r="C57" s="3"/>
      <c r="D57" s="3"/>
    </row>
    <row r="58" spans="1:4" ht="15.75" customHeight="1" x14ac:dyDescent="0.45">
      <c r="A58" s="11"/>
      <c r="C58" s="3"/>
      <c r="D58" s="3"/>
    </row>
    <row r="59" spans="1:4" ht="15.75" customHeight="1" x14ac:dyDescent="0.45">
      <c r="A59" s="11"/>
      <c r="C59" s="3"/>
      <c r="D59" s="3"/>
    </row>
    <row r="60" spans="1:4" ht="15.75" customHeight="1" x14ac:dyDescent="0.45">
      <c r="A60" s="11"/>
      <c r="C60" s="3"/>
      <c r="D60" s="3"/>
    </row>
    <row r="61" spans="1:4" ht="15.75" customHeight="1" x14ac:dyDescent="0.45">
      <c r="A61" s="11"/>
      <c r="C61" s="3"/>
      <c r="D61" s="3"/>
    </row>
    <row r="62" spans="1:4" ht="15.75" customHeight="1" x14ac:dyDescent="0.45">
      <c r="A62" s="11"/>
      <c r="C62" s="3"/>
      <c r="D62" s="3"/>
    </row>
    <row r="63" spans="1:4" ht="15.75" customHeight="1" x14ac:dyDescent="0.45">
      <c r="A63" s="11"/>
      <c r="C63" s="3"/>
      <c r="D63" s="3"/>
    </row>
    <row r="64" spans="1:4" ht="15.75" customHeight="1" x14ac:dyDescent="0.45">
      <c r="A64" s="11"/>
      <c r="C64" s="3"/>
      <c r="D64" s="3"/>
    </row>
    <row r="65" spans="1:4" ht="15.75" customHeight="1" x14ac:dyDescent="0.45">
      <c r="A65" s="11"/>
      <c r="C65" s="3"/>
      <c r="D65" s="3"/>
    </row>
    <row r="66" spans="1:4" ht="15.75" customHeight="1" x14ac:dyDescent="0.45">
      <c r="A66" s="11"/>
      <c r="C66" s="3"/>
      <c r="D66" s="3"/>
    </row>
    <row r="67" spans="1:4" ht="15.75" customHeight="1" x14ac:dyDescent="0.45">
      <c r="A67" s="11"/>
      <c r="C67" s="3"/>
      <c r="D67" s="3"/>
    </row>
    <row r="68" spans="1:4" ht="15.75" customHeight="1" x14ac:dyDescent="0.45">
      <c r="A68" s="11"/>
      <c r="C68" s="3"/>
      <c r="D68" s="3"/>
    </row>
    <row r="69" spans="1:4" ht="15.75" customHeight="1" x14ac:dyDescent="0.45">
      <c r="A69" s="11"/>
      <c r="C69" s="3"/>
      <c r="D69" s="3"/>
    </row>
    <row r="70" spans="1:4" ht="15.75" customHeight="1" x14ac:dyDescent="0.45">
      <c r="A70" s="11"/>
      <c r="C70" s="3"/>
      <c r="D70" s="3"/>
    </row>
    <row r="71" spans="1:4" ht="15.75" customHeight="1" x14ac:dyDescent="0.45">
      <c r="A71" s="11"/>
      <c r="C71" s="3"/>
      <c r="D71" s="3"/>
    </row>
    <row r="72" spans="1:4" ht="15.75" customHeight="1" x14ac:dyDescent="0.45">
      <c r="A72" s="11"/>
      <c r="C72" s="3"/>
      <c r="D72" s="3"/>
    </row>
    <row r="73" spans="1:4" ht="15.75" customHeight="1" x14ac:dyDescent="0.45">
      <c r="A73" s="11"/>
      <c r="C73" s="3"/>
      <c r="D73" s="3"/>
    </row>
    <row r="74" spans="1:4" ht="15.75" customHeight="1" x14ac:dyDescent="0.45">
      <c r="A74" s="11"/>
      <c r="C74" s="3"/>
      <c r="D74" s="3"/>
    </row>
    <row r="75" spans="1:4" ht="15.75" customHeight="1" x14ac:dyDescent="0.45">
      <c r="A75" s="11"/>
      <c r="C75" s="3"/>
      <c r="D75" s="3"/>
    </row>
    <row r="76" spans="1:4" ht="15.75" customHeight="1" x14ac:dyDescent="0.45">
      <c r="A76" s="11"/>
      <c r="C76" s="3"/>
      <c r="D76" s="3"/>
    </row>
    <row r="77" spans="1:4" ht="15.75" customHeight="1" x14ac:dyDescent="0.45">
      <c r="A77" s="11"/>
      <c r="C77" s="3"/>
      <c r="D77" s="3"/>
    </row>
    <row r="78" spans="1:4" ht="15.75" customHeight="1" x14ac:dyDescent="0.45">
      <c r="A78" s="11"/>
      <c r="C78" s="3"/>
      <c r="D78" s="3"/>
    </row>
    <row r="79" spans="1:4" ht="15.75" customHeight="1" x14ac:dyDescent="0.45">
      <c r="A79" s="11"/>
      <c r="C79" s="3"/>
      <c r="D79" s="3"/>
    </row>
    <row r="80" spans="1:4" ht="15.75" customHeight="1" x14ac:dyDescent="0.45">
      <c r="A80" s="11"/>
      <c r="C80" s="3"/>
      <c r="D80" s="3"/>
    </row>
    <row r="81" spans="1:4" ht="15.75" customHeight="1" x14ac:dyDescent="0.45">
      <c r="A81" s="11"/>
      <c r="C81" s="3"/>
      <c r="D81" s="3"/>
    </row>
    <row r="82" spans="1:4" ht="15.75" customHeight="1" x14ac:dyDescent="0.45">
      <c r="A82" s="11"/>
      <c r="C82" s="3"/>
      <c r="D82" s="3"/>
    </row>
    <row r="83" spans="1:4" ht="15.75" customHeight="1" x14ac:dyDescent="0.45">
      <c r="A83" s="11"/>
      <c r="C83" s="3"/>
      <c r="D83" s="3"/>
    </row>
    <row r="84" spans="1:4" ht="15.75" customHeight="1" x14ac:dyDescent="0.45">
      <c r="A84" s="11"/>
      <c r="C84" s="3"/>
      <c r="D84" s="3"/>
    </row>
    <row r="85" spans="1:4" ht="15.75" customHeight="1" x14ac:dyDescent="0.45">
      <c r="A85" s="11"/>
      <c r="C85" s="3"/>
      <c r="D85" s="3"/>
    </row>
    <row r="86" spans="1:4" ht="15.75" customHeight="1" x14ac:dyDescent="0.45">
      <c r="A86" s="11"/>
      <c r="C86" s="3"/>
      <c r="D86" s="3"/>
    </row>
    <row r="87" spans="1:4" ht="15.75" customHeight="1" x14ac:dyDescent="0.45">
      <c r="A87" s="11"/>
      <c r="C87" s="3"/>
      <c r="D87" s="3"/>
    </row>
    <row r="88" spans="1:4" ht="15.75" customHeight="1" x14ac:dyDescent="0.45">
      <c r="A88" s="11"/>
      <c r="C88" s="3"/>
      <c r="D88" s="3"/>
    </row>
    <row r="89" spans="1:4" ht="15.75" customHeight="1" x14ac:dyDescent="0.45">
      <c r="A89" s="11"/>
      <c r="C89" s="3"/>
      <c r="D89" s="3"/>
    </row>
    <row r="90" spans="1:4" ht="15.75" customHeight="1" x14ac:dyDescent="0.45">
      <c r="A90" s="11"/>
      <c r="C90" s="3"/>
      <c r="D90" s="3"/>
    </row>
    <row r="91" spans="1:4" ht="15.75" customHeight="1" x14ac:dyDescent="0.45">
      <c r="A91" s="11"/>
      <c r="C91" s="3"/>
      <c r="D91" s="3"/>
    </row>
    <row r="92" spans="1:4" ht="15.75" customHeight="1" x14ac:dyDescent="0.45">
      <c r="A92" s="11"/>
      <c r="C92" s="3"/>
      <c r="D92" s="3"/>
    </row>
    <row r="93" spans="1:4" ht="15.75" customHeight="1" x14ac:dyDescent="0.45">
      <c r="A93" s="11"/>
      <c r="C93" s="3"/>
      <c r="D93" s="3"/>
    </row>
    <row r="94" spans="1:4" ht="15.75" customHeight="1" x14ac:dyDescent="0.45">
      <c r="A94" s="11"/>
      <c r="C94" s="3"/>
      <c r="D94" s="3"/>
    </row>
    <row r="95" spans="1:4" ht="15.75" customHeight="1" x14ac:dyDescent="0.45">
      <c r="A95" s="11"/>
      <c r="C95" s="3"/>
      <c r="D95" s="3"/>
    </row>
    <row r="96" spans="1:4" ht="15.75" customHeight="1" x14ac:dyDescent="0.45">
      <c r="A96" s="11"/>
      <c r="C96" s="3"/>
      <c r="D96" s="3"/>
    </row>
    <row r="97" spans="1:4" ht="15.75" customHeight="1" x14ac:dyDescent="0.45">
      <c r="A97" s="11"/>
      <c r="C97" s="3"/>
      <c r="D97" s="3"/>
    </row>
    <row r="98" spans="1:4" ht="15.75" customHeight="1" x14ac:dyDescent="0.45">
      <c r="A98" s="11"/>
      <c r="C98" s="3"/>
      <c r="D98" s="3"/>
    </row>
    <row r="99" spans="1:4" ht="15.75" customHeight="1" x14ac:dyDescent="0.45">
      <c r="A99" s="11"/>
      <c r="C99" s="3"/>
      <c r="D99" s="3"/>
    </row>
    <row r="100" spans="1:4" ht="15.75" customHeight="1" x14ac:dyDescent="0.45">
      <c r="A100" s="11"/>
      <c r="C100" s="3"/>
      <c r="D100" s="3"/>
    </row>
    <row r="101" spans="1:4" ht="15.75" customHeight="1" x14ac:dyDescent="0.45">
      <c r="A101" s="11"/>
      <c r="C101" s="3"/>
      <c r="D101" s="3"/>
    </row>
    <row r="102" spans="1:4" ht="15.75" customHeight="1" x14ac:dyDescent="0.45">
      <c r="A102" s="11"/>
      <c r="C102" s="3"/>
      <c r="D102" s="3"/>
    </row>
    <row r="103" spans="1:4" ht="15.75" customHeight="1" x14ac:dyDescent="0.45">
      <c r="A103" s="11"/>
      <c r="C103" s="3"/>
      <c r="D103" s="3"/>
    </row>
    <row r="104" spans="1:4" ht="15.75" customHeight="1" x14ac:dyDescent="0.45">
      <c r="A104" s="11"/>
      <c r="C104" s="3"/>
      <c r="D104" s="3"/>
    </row>
    <row r="105" spans="1:4" ht="15.75" customHeight="1" x14ac:dyDescent="0.45">
      <c r="A105" s="11"/>
      <c r="C105" s="3"/>
      <c r="D105" s="3"/>
    </row>
    <row r="106" spans="1:4" ht="15.75" customHeight="1" x14ac:dyDescent="0.45">
      <c r="A106" s="11"/>
      <c r="C106" s="3"/>
      <c r="D106" s="3"/>
    </row>
    <row r="107" spans="1:4" ht="15.75" customHeight="1" x14ac:dyDescent="0.45">
      <c r="A107" s="11"/>
      <c r="C107" s="3"/>
      <c r="D107" s="3"/>
    </row>
    <row r="108" spans="1:4" ht="15.75" customHeight="1" x14ac:dyDescent="0.45">
      <c r="A108" s="11"/>
      <c r="C108" s="3"/>
      <c r="D108" s="3"/>
    </row>
    <row r="109" spans="1:4" ht="15.75" customHeight="1" x14ac:dyDescent="0.45">
      <c r="A109" s="11"/>
      <c r="C109" s="3"/>
      <c r="D109" s="3"/>
    </row>
    <row r="110" spans="1:4" ht="15.75" customHeight="1" x14ac:dyDescent="0.45">
      <c r="A110" s="11"/>
      <c r="C110" s="3"/>
      <c r="D110" s="3"/>
    </row>
    <row r="111" spans="1:4" ht="15.75" customHeight="1" x14ac:dyDescent="0.45">
      <c r="A111" s="11"/>
      <c r="C111" s="3"/>
      <c r="D111" s="3"/>
    </row>
    <row r="112" spans="1:4" ht="15.75" customHeight="1" x14ac:dyDescent="0.45">
      <c r="A112" s="11"/>
      <c r="C112" s="3"/>
      <c r="D112" s="3"/>
    </row>
    <row r="113" spans="1:4" ht="15.75" customHeight="1" x14ac:dyDescent="0.45">
      <c r="A113" s="11"/>
      <c r="C113" s="3"/>
      <c r="D113" s="3"/>
    </row>
    <row r="114" spans="1:4" ht="15.75" customHeight="1" x14ac:dyDescent="0.45">
      <c r="A114" s="11"/>
      <c r="C114" s="3"/>
      <c r="D114" s="3"/>
    </row>
    <row r="115" spans="1:4" ht="15.75" customHeight="1" x14ac:dyDescent="0.45">
      <c r="A115" s="11"/>
      <c r="C115" s="3"/>
      <c r="D115" s="3"/>
    </row>
    <row r="116" spans="1:4" ht="15.75" customHeight="1" x14ac:dyDescent="0.45">
      <c r="A116" s="11"/>
      <c r="C116" s="3"/>
      <c r="D116" s="3"/>
    </row>
    <row r="117" spans="1:4" ht="15.75" customHeight="1" x14ac:dyDescent="0.45">
      <c r="A117" s="11"/>
      <c r="C117" s="3"/>
      <c r="D117" s="3"/>
    </row>
    <row r="118" spans="1:4" ht="15.75" customHeight="1" x14ac:dyDescent="0.45">
      <c r="A118" s="11"/>
      <c r="C118" s="3"/>
      <c r="D118" s="3"/>
    </row>
    <row r="119" spans="1:4" ht="15.75" customHeight="1" x14ac:dyDescent="0.45">
      <c r="A119" s="11"/>
      <c r="C119" s="3"/>
      <c r="D119" s="3"/>
    </row>
    <row r="120" spans="1:4" ht="15.75" customHeight="1" x14ac:dyDescent="0.45">
      <c r="A120" s="11"/>
      <c r="C120" s="3"/>
      <c r="D120" s="3"/>
    </row>
    <row r="121" spans="1:4" ht="15.75" customHeight="1" x14ac:dyDescent="0.45">
      <c r="A121" s="11"/>
      <c r="C121" s="3"/>
      <c r="D121" s="3"/>
    </row>
    <row r="122" spans="1:4" ht="15.75" customHeight="1" x14ac:dyDescent="0.45">
      <c r="A122" s="11"/>
      <c r="C122" s="3"/>
      <c r="D122" s="3"/>
    </row>
    <row r="123" spans="1:4" ht="15.75" customHeight="1" x14ac:dyDescent="0.45">
      <c r="A123" s="11"/>
      <c r="C123" s="3"/>
      <c r="D123" s="3"/>
    </row>
    <row r="124" spans="1:4" ht="15.75" customHeight="1" x14ac:dyDescent="0.45">
      <c r="A124" s="11"/>
      <c r="C124" s="3"/>
      <c r="D124" s="3"/>
    </row>
    <row r="125" spans="1:4" ht="15.75" customHeight="1" x14ac:dyDescent="0.45">
      <c r="A125" s="11"/>
      <c r="C125" s="3"/>
      <c r="D125" s="3"/>
    </row>
    <row r="126" spans="1:4" ht="15.75" customHeight="1" x14ac:dyDescent="0.45">
      <c r="A126" s="11"/>
      <c r="C126" s="3"/>
      <c r="D126" s="3"/>
    </row>
    <row r="127" spans="1:4" ht="15.75" customHeight="1" x14ac:dyDescent="0.45">
      <c r="A127" s="11"/>
      <c r="C127" s="3"/>
      <c r="D127" s="3"/>
    </row>
    <row r="128" spans="1:4" ht="15.75" customHeight="1" x14ac:dyDescent="0.45">
      <c r="A128" s="11"/>
      <c r="C128" s="3"/>
      <c r="D128" s="3"/>
    </row>
    <row r="129" spans="1:4" ht="15.75" customHeight="1" x14ac:dyDescent="0.45">
      <c r="A129" s="11"/>
      <c r="C129" s="3"/>
      <c r="D129" s="3"/>
    </row>
    <row r="130" spans="1:4" ht="15.75" customHeight="1" x14ac:dyDescent="0.45">
      <c r="A130" s="11"/>
      <c r="C130" s="3"/>
      <c r="D130" s="3"/>
    </row>
    <row r="131" spans="1:4" ht="15.75" customHeight="1" x14ac:dyDescent="0.45">
      <c r="A131" s="11"/>
      <c r="C131" s="3"/>
      <c r="D131" s="3"/>
    </row>
    <row r="132" spans="1:4" ht="15.75" customHeight="1" x14ac:dyDescent="0.45">
      <c r="A132" s="11"/>
      <c r="C132" s="3"/>
      <c r="D132" s="3"/>
    </row>
    <row r="133" spans="1:4" ht="15.75" customHeight="1" x14ac:dyDescent="0.45">
      <c r="A133" s="11"/>
      <c r="C133" s="3"/>
      <c r="D133" s="3"/>
    </row>
    <row r="134" spans="1:4" ht="15.75" customHeight="1" x14ac:dyDescent="0.45">
      <c r="A134" s="11"/>
      <c r="C134" s="3"/>
      <c r="D134" s="3"/>
    </row>
    <row r="135" spans="1:4" ht="15.75" customHeight="1" x14ac:dyDescent="0.45">
      <c r="A135" s="11"/>
      <c r="C135" s="3"/>
      <c r="D135" s="3"/>
    </row>
    <row r="136" spans="1:4" ht="15.75" customHeight="1" x14ac:dyDescent="0.45">
      <c r="A136" s="11"/>
      <c r="C136" s="3"/>
      <c r="D136" s="3"/>
    </row>
    <row r="137" spans="1:4" ht="15.75" customHeight="1" x14ac:dyDescent="0.45">
      <c r="A137" s="11"/>
      <c r="C137" s="3"/>
      <c r="D137" s="3"/>
    </row>
    <row r="138" spans="1:4" ht="15.75" customHeight="1" x14ac:dyDescent="0.45">
      <c r="A138" s="11"/>
      <c r="C138" s="3"/>
      <c r="D138" s="3"/>
    </row>
    <row r="139" spans="1:4" ht="15.75" customHeight="1" x14ac:dyDescent="0.45">
      <c r="A139" s="11"/>
      <c r="C139" s="3"/>
      <c r="D139" s="3"/>
    </row>
    <row r="140" spans="1:4" ht="15.75" customHeight="1" x14ac:dyDescent="0.45">
      <c r="A140" s="11"/>
      <c r="C140" s="3"/>
      <c r="D140" s="3"/>
    </row>
    <row r="141" spans="1:4" ht="15.75" customHeight="1" x14ac:dyDescent="0.45">
      <c r="A141" s="11"/>
      <c r="C141" s="3"/>
      <c r="D141" s="3"/>
    </row>
    <row r="142" spans="1:4" ht="15.75" customHeight="1" x14ac:dyDescent="0.45">
      <c r="A142" s="11"/>
      <c r="C142" s="3"/>
      <c r="D142" s="3"/>
    </row>
    <row r="143" spans="1:4" ht="15.75" customHeight="1" x14ac:dyDescent="0.45">
      <c r="A143" s="11"/>
      <c r="C143" s="3"/>
      <c r="D143" s="3"/>
    </row>
    <row r="144" spans="1:4" ht="15.75" customHeight="1" x14ac:dyDescent="0.45">
      <c r="A144" s="11"/>
      <c r="C144" s="3"/>
      <c r="D144" s="3"/>
    </row>
    <row r="145" spans="1:4" ht="15.75" customHeight="1" x14ac:dyDescent="0.45">
      <c r="A145" s="11"/>
      <c r="C145" s="3"/>
      <c r="D145" s="3"/>
    </row>
    <row r="146" spans="1:4" ht="15.75" customHeight="1" x14ac:dyDescent="0.45">
      <c r="A146" s="11"/>
      <c r="C146" s="3"/>
      <c r="D146" s="3"/>
    </row>
    <row r="147" spans="1:4" ht="15.75" customHeight="1" x14ac:dyDescent="0.45">
      <c r="A147" s="11"/>
      <c r="C147" s="3"/>
      <c r="D147" s="3"/>
    </row>
    <row r="148" spans="1:4" ht="15.75" customHeight="1" x14ac:dyDescent="0.45">
      <c r="A148" s="11"/>
      <c r="C148" s="3"/>
      <c r="D148" s="3"/>
    </row>
    <row r="149" spans="1:4" ht="15.75" customHeight="1" x14ac:dyDescent="0.45">
      <c r="A149" s="11"/>
      <c r="C149" s="3"/>
      <c r="D149" s="3"/>
    </row>
    <row r="150" spans="1:4" ht="15.75" customHeight="1" x14ac:dyDescent="0.45">
      <c r="A150" s="11"/>
      <c r="C150" s="3"/>
      <c r="D150" s="3"/>
    </row>
    <row r="151" spans="1:4" ht="15.75" customHeight="1" x14ac:dyDescent="0.45">
      <c r="A151" s="11"/>
      <c r="C151" s="3"/>
      <c r="D151" s="3"/>
    </row>
    <row r="152" spans="1:4" ht="15.75" customHeight="1" x14ac:dyDescent="0.45">
      <c r="A152" s="11"/>
      <c r="C152" s="3"/>
      <c r="D152" s="3"/>
    </row>
    <row r="153" spans="1:4" ht="15.75" customHeight="1" x14ac:dyDescent="0.45">
      <c r="A153" s="11"/>
      <c r="C153" s="3"/>
      <c r="D153" s="3"/>
    </row>
    <row r="154" spans="1:4" ht="15.75" customHeight="1" x14ac:dyDescent="0.45">
      <c r="A154" s="11"/>
      <c r="C154" s="3"/>
      <c r="D154" s="3"/>
    </row>
    <row r="155" spans="1:4" ht="15.75" customHeight="1" x14ac:dyDescent="0.45">
      <c r="A155" s="11"/>
      <c r="C155" s="3"/>
      <c r="D155" s="3"/>
    </row>
    <row r="156" spans="1:4" ht="15.75" customHeight="1" x14ac:dyDescent="0.45">
      <c r="A156" s="11"/>
      <c r="C156" s="3"/>
      <c r="D156" s="3"/>
    </row>
    <row r="157" spans="1:4" ht="15.75" customHeight="1" x14ac:dyDescent="0.45">
      <c r="A157" s="11"/>
      <c r="C157" s="3"/>
      <c r="D157" s="3"/>
    </row>
    <row r="158" spans="1:4" ht="15.75" customHeight="1" x14ac:dyDescent="0.45">
      <c r="A158" s="11"/>
      <c r="C158" s="3"/>
      <c r="D158" s="3"/>
    </row>
    <row r="159" spans="1:4" ht="15.75" customHeight="1" x14ac:dyDescent="0.45">
      <c r="A159" s="11"/>
      <c r="C159" s="3"/>
      <c r="D159" s="3"/>
    </row>
    <row r="160" spans="1:4" ht="15.75" customHeight="1" x14ac:dyDescent="0.45">
      <c r="A160" s="11"/>
      <c r="C160" s="3"/>
      <c r="D160" s="3"/>
    </row>
    <row r="161" spans="1:4" ht="15.75" customHeight="1" x14ac:dyDescent="0.45">
      <c r="A161" s="11"/>
      <c r="C161" s="3"/>
      <c r="D161" s="3"/>
    </row>
    <row r="162" spans="1:4" ht="15.75" customHeight="1" x14ac:dyDescent="0.45">
      <c r="A162" s="11"/>
      <c r="C162" s="3"/>
      <c r="D162" s="3"/>
    </row>
    <row r="163" spans="1:4" ht="15.75" customHeight="1" x14ac:dyDescent="0.45">
      <c r="A163" s="11"/>
      <c r="C163" s="3"/>
      <c r="D163" s="3"/>
    </row>
    <row r="164" spans="1:4" ht="15.75" customHeight="1" x14ac:dyDescent="0.45">
      <c r="A164" s="11"/>
      <c r="C164" s="3"/>
      <c r="D164" s="3"/>
    </row>
    <row r="165" spans="1:4" ht="15.75" customHeight="1" x14ac:dyDescent="0.45">
      <c r="A165" s="11"/>
      <c r="C165" s="3"/>
      <c r="D165" s="3"/>
    </row>
    <row r="166" spans="1:4" ht="15.75" customHeight="1" x14ac:dyDescent="0.45">
      <c r="A166" s="11"/>
      <c r="C166" s="3"/>
      <c r="D166" s="3"/>
    </row>
    <row r="167" spans="1:4" ht="15.75" customHeight="1" x14ac:dyDescent="0.45">
      <c r="A167" s="11"/>
      <c r="C167" s="3"/>
      <c r="D167" s="3"/>
    </row>
    <row r="168" spans="1:4" ht="15.75" customHeight="1" x14ac:dyDescent="0.45">
      <c r="A168" s="11"/>
      <c r="C168" s="3"/>
      <c r="D168" s="3"/>
    </row>
    <row r="169" spans="1:4" ht="15.75" customHeight="1" x14ac:dyDescent="0.45">
      <c r="A169" s="11"/>
      <c r="C169" s="3"/>
      <c r="D169" s="3"/>
    </row>
    <row r="170" spans="1:4" ht="15.75" customHeight="1" x14ac:dyDescent="0.45">
      <c r="A170" s="11"/>
      <c r="C170" s="3"/>
      <c r="D170" s="3"/>
    </row>
    <row r="171" spans="1:4" ht="15.75" customHeight="1" x14ac:dyDescent="0.45">
      <c r="A171" s="11"/>
      <c r="C171" s="3"/>
      <c r="D171" s="3"/>
    </row>
    <row r="172" spans="1:4" ht="15.75" customHeight="1" x14ac:dyDescent="0.45">
      <c r="A172" s="11"/>
      <c r="C172" s="3"/>
      <c r="D172" s="3"/>
    </row>
    <row r="173" spans="1:4" ht="15.75" customHeight="1" x14ac:dyDescent="0.45">
      <c r="A173" s="11"/>
      <c r="C173" s="3"/>
      <c r="D173" s="3"/>
    </row>
    <row r="174" spans="1:4" ht="15.75" customHeight="1" x14ac:dyDescent="0.45">
      <c r="A174" s="11"/>
      <c r="C174" s="3"/>
      <c r="D174" s="3"/>
    </row>
    <row r="175" spans="1:4" ht="15.75" customHeight="1" x14ac:dyDescent="0.45">
      <c r="A175" s="11"/>
      <c r="C175" s="3"/>
      <c r="D175" s="3"/>
    </row>
    <row r="176" spans="1:4" ht="15.75" customHeight="1" x14ac:dyDescent="0.45">
      <c r="A176" s="11"/>
      <c r="C176" s="3"/>
      <c r="D176" s="3"/>
    </row>
    <row r="177" spans="1:4" ht="15.75" customHeight="1" x14ac:dyDescent="0.45">
      <c r="A177" s="11"/>
      <c r="C177" s="3"/>
      <c r="D177" s="3"/>
    </row>
    <row r="178" spans="1:4" ht="15.75" customHeight="1" x14ac:dyDescent="0.45">
      <c r="A178" s="11"/>
      <c r="C178" s="3"/>
      <c r="D178" s="3"/>
    </row>
    <row r="179" spans="1:4" ht="15.75" customHeight="1" x14ac:dyDescent="0.45">
      <c r="A179" s="11"/>
      <c r="C179" s="3"/>
      <c r="D179" s="3"/>
    </row>
    <row r="180" spans="1:4" ht="15.75" customHeight="1" x14ac:dyDescent="0.45">
      <c r="A180" s="11"/>
      <c r="C180" s="3"/>
      <c r="D180" s="3"/>
    </row>
    <row r="181" spans="1:4" ht="15.75" customHeight="1" x14ac:dyDescent="0.45">
      <c r="A181" s="11"/>
      <c r="C181" s="3"/>
      <c r="D181" s="3"/>
    </row>
    <row r="182" spans="1:4" ht="15.75" customHeight="1" x14ac:dyDescent="0.45">
      <c r="A182" s="11"/>
      <c r="C182" s="3"/>
      <c r="D182" s="3"/>
    </row>
    <row r="183" spans="1:4" ht="15.75" customHeight="1" x14ac:dyDescent="0.45">
      <c r="A183" s="11"/>
      <c r="C183" s="3"/>
      <c r="D183" s="3"/>
    </row>
    <row r="184" spans="1:4" ht="15.75" customHeight="1" x14ac:dyDescent="0.45">
      <c r="A184" s="11"/>
      <c r="C184" s="3"/>
      <c r="D184" s="3"/>
    </row>
    <row r="185" spans="1:4" ht="15.75" customHeight="1" x14ac:dyDescent="0.45">
      <c r="A185" s="11"/>
      <c r="C185" s="3"/>
      <c r="D185" s="3"/>
    </row>
    <row r="186" spans="1:4" ht="15.75" customHeight="1" x14ac:dyDescent="0.45">
      <c r="A186" s="11"/>
      <c r="C186" s="3"/>
      <c r="D186" s="3"/>
    </row>
    <row r="187" spans="1:4" ht="15.75" customHeight="1" x14ac:dyDescent="0.45">
      <c r="A187" s="11"/>
      <c r="C187" s="3"/>
      <c r="D187" s="3"/>
    </row>
    <row r="188" spans="1:4" ht="15.75" customHeight="1" x14ac:dyDescent="0.45">
      <c r="A188" s="11"/>
      <c r="C188" s="3"/>
      <c r="D188" s="3"/>
    </row>
    <row r="189" spans="1:4" ht="15.75" customHeight="1" x14ac:dyDescent="0.45">
      <c r="A189" s="11"/>
      <c r="C189" s="3"/>
      <c r="D189" s="3"/>
    </row>
    <row r="190" spans="1:4" ht="15.75" customHeight="1" x14ac:dyDescent="0.45">
      <c r="A190" s="11"/>
      <c r="C190" s="3"/>
      <c r="D190" s="3"/>
    </row>
    <row r="191" spans="1:4" ht="15.75" customHeight="1" x14ac:dyDescent="0.45">
      <c r="A191" s="11"/>
      <c r="C191" s="3"/>
      <c r="D191" s="3"/>
    </row>
    <row r="192" spans="1:4" ht="15.75" customHeight="1" x14ac:dyDescent="0.45">
      <c r="A192" s="11"/>
      <c r="C192" s="3"/>
      <c r="D192" s="3"/>
    </row>
    <row r="193" spans="1:4" ht="15.75" customHeight="1" x14ac:dyDescent="0.45">
      <c r="A193" s="11"/>
      <c r="C193" s="3"/>
      <c r="D193" s="3"/>
    </row>
    <row r="194" spans="1:4" ht="15.75" customHeight="1" x14ac:dyDescent="0.45">
      <c r="A194" s="11"/>
      <c r="C194" s="3"/>
      <c r="D194" s="3"/>
    </row>
    <row r="195" spans="1:4" ht="15.75" customHeight="1" x14ac:dyDescent="0.45">
      <c r="A195" s="11"/>
      <c r="C195" s="3"/>
      <c r="D195" s="3"/>
    </row>
    <row r="196" spans="1:4" ht="15.75" customHeight="1" x14ac:dyDescent="0.45">
      <c r="A196" s="11"/>
      <c r="C196" s="3"/>
      <c r="D196" s="3"/>
    </row>
    <row r="197" spans="1:4" ht="15.75" customHeight="1" x14ac:dyDescent="0.45">
      <c r="A197" s="11"/>
      <c r="C197" s="3"/>
      <c r="D197" s="3"/>
    </row>
    <row r="198" spans="1:4" ht="15.75" customHeight="1" x14ac:dyDescent="0.45">
      <c r="A198" s="11"/>
      <c r="C198" s="3"/>
      <c r="D198" s="3"/>
    </row>
    <row r="199" spans="1:4" ht="15.75" customHeight="1" x14ac:dyDescent="0.45">
      <c r="A199" s="11"/>
      <c r="C199" s="3"/>
      <c r="D199" s="3"/>
    </row>
    <row r="200" spans="1:4" ht="15.75" customHeight="1" x14ac:dyDescent="0.45">
      <c r="A200" s="11"/>
      <c r="C200" s="3"/>
      <c r="D200" s="3"/>
    </row>
    <row r="201" spans="1:4" ht="15.75" customHeight="1" x14ac:dyDescent="0.45">
      <c r="A201" s="11"/>
      <c r="C201" s="3"/>
      <c r="D201" s="3"/>
    </row>
    <row r="202" spans="1:4" ht="15.75" customHeight="1" x14ac:dyDescent="0.45">
      <c r="A202" s="11"/>
      <c r="C202" s="3"/>
      <c r="D202" s="3"/>
    </row>
    <row r="203" spans="1:4" ht="15.75" customHeight="1" x14ac:dyDescent="0.45">
      <c r="A203" s="11"/>
      <c r="C203" s="3"/>
      <c r="D203" s="3"/>
    </row>
    <row r="204" spans="1:4" ht="15.75" customHeight="1" x14ac:dyDescent="0.45">
      <c r="A204" s="11"/>
      <c r="C204" s="3"/>
      <c r="D204" s="3"/>
    </row>
    <row r="205" spans="1:4" ht="15.75" customHeight="1" x14ac:dyDescent="0.45">
      <c r="A205" s="11"/>
      <c r="C205" s="3"/>
      <c r="D205" s="3"/>
    </row>
    <row r="206" spans="1:4" ht="15.75" customHeight="1" x14ac:dyDescent="0.45">
      <c r="A206" s="11"/>
      <c r="C206" s="3"/>
      <c r="D206" s="3"/>
    </row>
    <row r="207" spans="1:4" ht="15.75" customHeight="1" x14ac:dyDescent="0.45">
      <c r="A207" s="11"/>
      <c r="C207" s="3"/>
      <c r="D207" s="3"/>
    </row>
    <row r="208" spans="1:4" ht="15.75" customHeight="1" x14ac:dyDescent="0.45">
      <c r="A208" s="11"/>
      <c r="C208" s="3"/>
      <c r="D208" s="3"/>
    </row>
    <row r="209" spans="1:4" ht="15.75" customHeight="1" x14ac:dyDescent="0.45">
      <c r="A209" s="11"/>
      <c r="C209" s="3"/>
      <c r="D209" s="3"/>
    </row>
    <row r="210" spans="1:4" ht="15.75" customHeight="1" x14ac:dyDescent="0.45">
      <c r="A210" s="11"/>
      <c r="C210" s="3"/>
      <c r="D210" s="3"/>
    </row>
    <row r="211" spans="1:4" ht="15.75" customHeight="1" x14ac:dyDescent="0.45">
      <c r="A211" s="11"/>
      <c r="C211" s="3"/>
      <c r="D211" s="3"/>
    </row>
    <row r="212" spans="1:4" ht="15.75" customHeight="1" x14ac:dyDescent="0.45">
      <c r="A212" s="11"/>
      <c r="C212" s="3"/>
      <c r="D212" s="3"/>
    </row>
    <row r="213" spans="1:4" ht="15.75" customHeight="1" x14ac:dyDescent="0.45">
      <c r="A213" s="11"/>
      <c r="C213" s="3"/>
      <c r="D213" s="3"/>
    </row>
    <row r="214" spans="1:4" ht="15.75" customHeight="1" x14ac:dyDescent="0.45">
      <c r="A214" s="11"/>
      <c r="C214" s="3"/>
      <c r="D214" s="3"/>
    </row>
    <row r="215" spans="1:4" ht="15.75" customHeight="1" x14ac:dyDescent="0.45">
      <c r="A215" s="11"/>
      <c r="C215" s="3"/>
      <c r="D215" s="3"/>
    </row>
    <row r="216" spans="1:4" ht="15.75" customHeight="1" x14ac:dyDescent="0.45">
      <c r="A216" s="11"/>
      <c r="C216" s="3"/>
      <c r="D216" s="3"/>
    </row>
    <row r="217" spans="1:4" ht="15.75" customHeight="1" x14ac:dyDescent="0.45">
      <c r="A217" s="11"/>
      <c r="C217" s="3"/>
      <c r="D217" s="3"/>
    </row>
    <row r="218" spans="1:4" ht="15.75" customHeight="1" x14ac:dyDescent="0.45">
      <c r="A218" s="11"/>
      <c r="C218" s="3"/>
      <c r="D218" s="3"/>
    </row>
    <row r="219" spans="1:4" ht="15.75" customHeight="1" x14ac:dyDescent="0.45">
      <c r="A219" s="11"/>
      <c r="C219" s="3"/>
      <c r="D219" s="3"/>
    </row>
    <row r="220" spans="1:4" ht="15.75" customHeight="1" x14ac:dyDescent="0.45">
      <c r="A220" s="11"/>
      <c r="C220" s="3"/>
      <c r="D220" s="3"/>
    </row>
    <row r="221" spans="1:4" ht="15.75" customHeight="1" x14ac:dyDescent="0.45">
      <c r="A221" s="11"/>
      <c r="C221" s="3"/>
      <c r="D221" s="3"/>
    </row>
    <row r="222" spans="1:4" ht="15.75" customHeight="1" x14ac:dyDescent="0.45">
      <c r="A222" s="11"/>
      <c r="C222" s="3"/>
      <c r="D222" s="3"/>
    </row>
    <row r="223" spans="1:4" ht="15.75" customHeight="1" x14ac:dyDescent="0.45">
      <c r="A223" s="11"/>
      <c r="C223" s="3"/>
      <c r="D223" s="3"/>
    </row>
    <row r="224" spans="1:4" ht="15.75" customHeight="1" x14ac:dyDescent="0.45">
      <c r="A224" s="11"/>
      <c r="C224" s="3"/>
      <c r="D224" s="3"/>
    </row>
    <row r="225" spans="1:4" ht="15.75" customHeight="1" x14ac:dyDescent="0.45">
      <c r="A225" s="11"/>
      <c r="C225" s="3"/>
      <c r="D225" s="3"/>
    </row>
    <row r="226" spans="1:4" ht="15.75" customHeight="1" x14ac:dyDescent="0.45">
      <c r="A226" s="11"/>
      <c r="C226" s="3"/>
      <c r="D226" s="3"/>
    </row>
    <row r="227" spans="1:4" ht="15.75" customHeight="1" x14ac:dyDescent="0.45">
      <c r="A227" s="11"/>
      <c r="C227" s="3"/>
      <c r="D227" s="3"/>
    </row>
    <row r="228" spans="1:4" ht="15.75" customHeight="1" x14ac:dyDescent="0.45">
      <c r="A228" s="11"/>
      <c r="C228" s="3"/>
      <c r="D228" s="3"/>
    </row>
    <row r="229" spans="1:4" ht="15.75" customHeight="1" x14ac:dyDescent="0.45">
      <c r="A229" s="11"/>
      <c r="C229" s="3"/>
      <c r="D229" s="3"/>
    </row>
    <row r="230" spans="1:4" ht="15.75" customHeight="1" x14ac:dyDescent="0.45">
      <c r="A230" s="11"/>
      <c r="C230" s="3"/>
      <c r="D230" s="3"/>
    </row>
    <row r="231" spans="1:4" ht="15.75" customHeight="1" x14ac:dyDescent="0.45">
      <c r="A231" s="11"/>
      <c r="C231" s="3"/>
      <c r="D231" s="3"/>
    </row>
    <row r="232" spans="1:4" ht="15.75" customHeight="1" x14ac:dyDescent="0.45">
      <c r="A232" s="11"/>
      <c r="C232" s="3"/>
      <c r="D232" s="3"/>
    </row>
    <row r="233" spans="1:4" ht="15.75" customHeight="1" x14ac:dyDescent="0.45">
      <c r="A233" s="11"/>
      <c r="C233" s="3"/>
      <c r="D233" s="3"/>
    </row>
    <row r="234" spans="1:4" ht="15.75" customHeight="1" x14ac:dyDescent="0.45">
      <c r="A234" s="11"/>
      <c r="C234" s="3"/>
      <c r="D234" s="3"/>
    </row>
    <row r="235" spans="1:4" ht="15.75" customHeight="1" x14ac:dyDescent="0.45">
      <c r="A235" s="11"/>
      <c r="C235" s="3"/>
      <c r="D235" s="3"/>
    </row>
    <row r="236" spans="1:4" ht="15.75" customHeight="1" x14ac:dyDescent="0.45">
      <c r="A236" s="11"/>
      <c r="C236" s="3"/>
      <c r="D236" s="3"/>
    </row>
    <row r="237" spans="1:4" ht="15.75" customHeight="1" x14ac:dyDescent="0.45">
      <c r="A237" s="11"/>
      <c r="C237" s="3"/>
      <c r="D237" s="3"/>
    </row>
    <row r="238" spans="1:4" ht="15.75" customHeight="1" x14ac:dyDescent="0.45">
      <c r="A238" s="11"/>
      <c r="C238" s="3"/>
      <c r="D238" s="3"/>
    </row>
    <row r="239" spans="1:4" ht="15.75" customHeight="1" x14ac:dyDescent="0.45">
      <c r="A239" s="11"/>
      <c r="C239" s="3"/>
      <c r="D239" s="3"/>
    </row>
    <row r="240" spans="1:4" ht="15.75" customHeight="1" x14ac:dyDescent="0.45">
      <c r="A240" s="11"/>
      <c r="C240" s="3"/>
      <c r="D240" s="3"/>
    </row>
    <row r="241" spans="1:4" ht="15.75" customHeight="1" x14ac:dyDescent="0.45">
      <c r="A241" s="11"/>
      <c r="C241" s="3"/>
      <c r="D241" s="3"/>
    </row>
    <row r="242" spans="1:4" ht="15.75" customHeight="1" x14ac:dyDescent="0.45">
      <c r="A242" s="11"/>
      <c r="C242" s="3"/>
      <c r="D242" s="3"/>
    </row>
    <row r="243" spans="1:4" ht="15.75" customHeight="1" x14ac:dyDescent="0.45">
      <c r="A243" s="11"/>
      <c r="C243" s="3"/>
      <c r="D243" s="3"/>
    </row>
    <row r="244" spans="1:4" ht="15.75" customHeight="1" x14ac:dyDescent="0.45">
      <c r="A244" s="11"/>
      <c r="C244" s="3"/>
      <c r="D244" s="3"/>
    </row>
    <row r="245" spans="1:4" ht="15.75" customHeight="1" x14ac:dyDescent="0.45">
      <c r="A245" s="11"/>
      <c r="C245" s="3"/>
      <c r="D245" s="3"/>
    </row>
    <row r="246" spans="1:4" ht="15.75" customHeight="1" x14ac:dyDescent="0.45">
      <c r="A246" s="11"/>
      <c r="C246" s="3"/>
      <c r="D246" s="3"/>
    </row>
    <row r="247" spans="1:4" ht="15.75" customHeight="1" x14ac:dyDescent="0.45">
      <c r="A247" s="11"/>
      <c r="C247" s="3"/>
      <c r="D247" s="3"/>
    </row>
    <row r="248" spans="1:4" ht="15.75" customHeight="1" x14ac:dyDescent="0.45">
      <c r="A248" s="11"/>
      <c r="C248" s="3"/>
      <c r="D248" s="3"/>
    </row>
    <row r="249" spans="1:4" ht="15.75" customHeight="1" x14ac:dyDescent="0.45">
      <c r="A249" s="11"/>
      <c r="C249" s="3"/>
      <c r="D249" s="3"/>
    </row>
    <row r="250" spans="1:4" ht="15.75" customHeight="1" x14ac:dyDescent="0.45">
      <c r="A250" s="11"/>
      <c r="C250" s="3"/>
      <c r="D250" s="3"/>
    </row>
    <row r="251" spans="1:4" ht="15.75" customHeight="1" x14ac:dyDescent="0.45">
      <c r="A251" s="11"/>
      <c r="C251" s="3"/>
      <c r="D251" s="3"/>
    </row>
    <row r="252" spans="1:4" ht="15.75" customHeight="1" x14ac:dyDescent="0.45">
      <c r="A252" s="11"/>
      <c r="C252" s="3"/>
      <c r="D252" s="3"/>
    </row>
    <row r="253" spans="1:4" ht="15.75" customHeight="1" x14ac:dyDescent="0.45">
      <c r="A253" s="11"/>
      <c r="C253" s="3"/>
      <c r="D253" s="3"/>
    </row>
    <row r="254" spans="1:4" ht="15.75" customHeight="1" x14ac:dyDescent="0.45">
      <c r="A254" s="11"/>
      <c r="C254" s="3"/>
      <c r="D254" s="3"/>
    </row>
    <row r="255" spans="1:4" ht="15.75" customHeight="1" x14ac:dyDescent="0.45">
      <c r="A255" s="11"/>
      <c r="C255" s="3"/>
      <c r="D255" s="3"/>
    </row>
    <row r="256" spans="1:4" ht="15.75" customHeight="1" x14ac:dyDescent="0.45">
      <c r="A256" s="11"/>
      <c r="C256" s="3"/>
      <c r="D256" s="3"/>
    </row>
    <row r="257" spans="1:4" ht="15.75" customHeight="1" x14ac:dyDescent="0.45">
      <c r="A257" s="11"/>
      <c r="C257" s="3"/>
      <c r="D257" s="3"/>
    </row>
    <row r="258" spans="1:4" ht="15.75" customHeight="1" x14ac:dyDescent="0.45">
      <c r="A258" s="11"/>
      <c r="C258" s="3"/>
      <c r="D258" s="3"/>
    </row>
    <row r="259" spans="1:4" ht="15.75" customHeight="1" x14ac:dyDescent="0.45">
      <c r="A259" s="11"/>
      <c r="C259" s="3"/>
      <c r="D259" s="3"/>
    </row>
    <row r="260" spans="1:4" ht="15.75" customHeight="1" x14ac:dyDescent="0.45">
      <c r="A260" s="11"/>
      <c r="C260" s="3"/>
      <c r="D260" s="3"/>
    </row>
    <row r="261" spans="1:4" ht="15.75" customHeight="1" x14ac:dyDescent="0.45">
      <c r="A261" s="11"/>
      <c r="C261" s="3"/>
      <c r="D261" s="3"/>
    </row>
    <row r="262" spans="1:4" ht="15.75" customHeight="1" x14ac:dyDescent="0.45">
      <c r="A262" s="11"/>
      <c r="C262" s="3"/>
      <c r="D262" s="3"/>
    </row>
    <row r="263" spans="1:4" ht="15.75" customHeight="1" x14ac:dyDescent="0.45">
      <c r="A263" s="11"/>
      <c r="C263" s="3"/>
      <c r="D263" s="3"/>
    </row>
    <row r="264" spans="1:4" ht="15.75" customHeight="1" x14ac:dyDescent="0.45">
      <c r="A264" s="11"/>
      <c r="C264" s="3"/>
      <c r="D264" s="3"/>
    </row>
    <row r="265" spans="1:4" ht="15.75" customHeight="1" x14ac:dyDescent="0.45">
      <c r="A265" s="11"/>
      <c r="C265" s="3"/>
      <c r="D265" s="3"/>
    </row>
    <row r="266" spans="1:4" ht="15.75" customHeight="1" x14ac:dyDescent="0.45">
      <c r="A266" s="11"/>
      <c r="C266" s="3"/>
      <c r="D266" s="3"/>
    </row>
    <row r="267" spans="1:4" ht="15.75" customHeight="1" x14ac:dyDescent="0.45">
      <c r="A267" s="11"/>
      <c r="C267" s="3"/>
      <c r="D267" s="3"/>
    </row>
    <row r="268" spans="1:4" ht="15.75" customHeight="1" x14ac:dyDescent="0.45">
      <c r="A268" s="11"/>
      <c r="C268" s="3"/>
      <c r="D268" s="3"/>
    </row>
    <row r="269" spans="1:4" ht="15.75" customHeight="1" x14ac:dyDescent="0.45">
      <c r="A269" s="11"/>
      <c r="C269" s="3"/>
      <c r="D269" s="3"/>
    </row>
    <row r="270" spans="1:4" ht="15.75" customHeight="1" x14ac:dyDescent="0.45">
      <c r="A270" s="11"/>
      <c r="C270" s="3"/>
      <c r="D270" s="3"/>
    </row>
    <row r="271" spans="1:4" ht="15.75" customHeight="1" x14ac:dyDescent="0.45">
      <c r="A271" s="11"/>
      <c r="C271" s="3"/>
      <c r="D271" s="3"/>
    </row>
    <row r="272" spans="1:4" ht="15.75" customHeight="1" x14ac:dyDescent="0.45">
      <c r="A272" s="11"/>
      <c r="C272" s="3"/>
      <c r="D272" s="3"/>
    </row>
    <row r="273" spans="1:4" ht="15.75" customHeight="1" x14ac:dyDescent="0.45">
      <c r="A273" s="11"/>
      <c r="C273" s="3"/>
      <c r="D273" s="3"/>
    </row>
    <row r="274" spans="1:4" ht="15.75" customHeight="1" x14ac:dyDescent="0.45">
      <c r="A274" s="11"/>
      <c r="C274" s="3"/>
      <c r="D274" s="3"/>
    </row>
    <row r="275" spans="1:4" ht="15.75" customHeight="1" x14ac:dyDescent="0.45">
      <c r="A275" s="11"/>
      <c r="C275" s="3"/>
      <c r="D275" s="3"/>
    </row>
    <row r="276" spans="1:4" ht="15.75" customHeight="1" x14ac:dyDescent="0.45">
      <c r="A276" s="11"/>
      <c r="C276" s="3"/>
      <c r="D276" s="3"/>
    </row>
    <row r="277" spans="1:4" ht="15.75" customHeight="1" x14ac:dyDescent="0.45">
      <c r="A277" s="11"/>
      <c r="C277" s="3"/>
      <c r="D277" s="3"/>
    </row>
    <row r="278" spans="1:4" ht="15.75" customHeight="1" x14ac:dyDescent="0.45">
      <c r="A278" s="11"/>
      <c r="C278" s="3"/>
      <c r="D278" s="3"/>
    </row>
    <row r="279" spans="1:4" ht="15.75" customHeight="1" x14ac:dyDescent="0.45">
      <c r="A279" s="11"/>
      <c r="C279" s="3"/>
      <c r="D279" s="3"/>
    </row>
    <row r="280" spans="1:4" ht="15.75" customHeight="1" x14ac:dyDescent="0.45">
      <c r="A280" s="11"/>
      <c r="C280" s="3"/>
      <c r="D280" s="3"/>
    </row>
    <row r="281" spans="1:4" ht="15.75" customHeight="1" x14ac:dyDescent="0.45">
      <c r="A281" s="11"/>
      <c r="C281" s="3"/>
      <c r="D281" s="3"/>
    </row>
    <row r="282" spans="1:4" ht="15.75" customHeight="1" x14ac:dyDescent="0.45">
      <c r="A282" s="11"/>
      <c r="C282" s="3"/>
      <c r="D282" s="3"/>
    </row>
    <row r="283" spans="1:4" ht="15.75" customHeight="1" x14ac:dyDescent="0.45">
      <c r="A283" s="11"/>
      <c r="C283" s="3"/>
      <c r="D283" s="3"/>
    </row>
    <row r="284" spans="1:4" ht="15.75" customHeight="1" x14ac:dyDescent="0.45">
      <c r="A284" s="11"/>
      <c r="C284" s="3"/>
      <c r="D284" s="3"/>
    </row>
    <row r="285" spans="1:4" ht="15.75" customHeight="1" x14ac:dyDescent="0.45">
      <c r="A285" s="11"/>
      <c r="C285" s="3"/>
      <c r="D285" s="3"/>
    </row>
    <row r="286" spans="1:4" ht="15.75" customHeight="1" x14ac:dyDescent="0.45">
      <c r="A286" s="11"/>
      <c r="C286" s="3"/>
      <c r="D286" s="3"/>
    </row>
    <row r="287" spans="1:4" ht="15.75" customHeight="1" x14ac:dyDescent="0.45">
      <c r="A287" s="11"/>
      <c r="C287" s="3"/>
      <c r="D287" s="3"/>
    </row>
    <row r="288" spans="1:4" ht="15.75" customHeight="1" x14ac:dyDescent="0.45">
      <c r="A288" s="11"/>
      <c r="C288" s="3"/>
      <c r="D288" s="3"/>
    </row>
    <row r="289" spans="1:4" ht="15.75" customHeight="1" x14ac:dyDescent="0.45">
      <c r="A289" s="11"/>
      <c r="C289" s="3"/>
      <c r="D289" s="3"/>
    </row>
    <row r="290" spans="1:4" ht="15.75" customHeight="1" x14ac:dyDescent="0.45">
      <c r="A290" s="11"/>
      <c r="C290" s="3"/>
      <c r="D290" s="3"/>
    </row>
    <row r="291" spans="1:4" ht="15.75" customHeight="1" x14ac:dyDescent="0.45">
      <c r="A291" s="11"/>
      <c r="C291" s="3"/>
      <c r="D291" s="3"/>
    </row>
    <row r="292" spans="1:4" ht="15.75" customHeight="1" x14ac:dyDescent="0.45">
      <c r="A292" s="11"/>
      <c r="C292" s="3"/>
      <c r="D292" s="3"/>
    </row>
    <row r="293" spans="1:4" ht="15.75" customHeight="1" x14ac:dyDescent="0.45">
      <c r="A293" s="11"/>
      <c r="C293" s="3"/>
      <c r="D293" s="3"/>
    </row>
    <row r="294" spans="1:4" ht="15.75" customHeight="1" x14ac:dyDescent="0.45">
      <c r="A294" s="11"/>
      <c r="C294" s="3"/>
      <c r="D294" s="3"/>
    </row>
    <row r="295" spans="1:4" ht="15.75" customHeight="1" x14ac:dyDescent="0.45">
      <c r="A295" s="11"/>
      <c r="C295" s="3"/>
      <c r="D295" s="3"/>
    </row>
    <row r="296" spans="1:4" ht="15.75" customHeight="1" x14ac:dyDescent="0.45">
      <c r="A296" s="11"/>
      <c r="C296" s="3"/>
      <c r="D296" s="3"/>
    </row>
    <row r="297" spans="1:4" ht="15.75" customHeight="1" x14ac:dyDescent="0.45">
      <c r="A297" s="11"/>
      <c r="C297" s="3"/>
      <c r="D297" s="3"/>
    </row>
    <row r="298" spans="1:4" ht="15.75" customHeight="1" x14ac:dyDescent="0.45">
      <c r="A298" s="11"/>
      <c r="C298" s="3"/>
      <c r="D298" s="3"/>
    </row>
    <row r="299" spans="1:4" ht="15.75" customHeight="1" x14ac:dyDescent="0.45">
      <c r="A299" s="11"/>
      <c r="C299" s="3"/>
      <c r="D299" s="3"/>
    </row>
    <row r="300" spans="1:4" ht="15.75" customHeight="1" x14ac:dyDescent="0.45">
      <c r="A300" s="11"/>
      <c r="C300" s="3"/>
      <c r="D300" s="3"/>
    </row>
    <row r="301" spans="1:4" ht="15.75" customHeight="1" x14ac:dyDescent="0.45">
      <c r="A301" s="11"/>
      <c r="C301" s="3"/>
      <c r="D301" s="3"/>
    </row>
    <row r="302" spans="1:4" ht="15.75" customHeight="1" x14ac:dyDescent="0.45">
      <c r="A302" s="11"/>
      <c r="C302" s="3"/>
      <c r="D302" s="3"/>
    </row>
    <row r="303" spans="1:4" ht="15.75" customHeight="1" x14ac:dyDescent="0.45">
      <c r="A303" s="11"/>
      <c r="C303" s="3"/>
      <c r="D303" s="3"/>
    </row>
    <row r="304" spans="1:4" ht="15.75" customHeight="1" x14ac:dyDescent="0.45">
      <c r="A304" s="11"/>
      <c r="C304" s="3"/>
      <c r="D304" s="3"/>
    </row>
    <row r="305" spans="1:4" ht="15.75" customHeight="1" x14ac:dyDescent="0.45">
      <c r="A305" s="11"/>
      <c r="C305" s="3"/>
      <c r="D305" s="3"/>
    </row>
    <row r="306" spans="1:4" ht="15.75" customHeight="1" x14ac:dyDescent="0.45">
      <c r="A306" s="11"/>
      <c r="C306" s="3"/>
      <c r="D306" s="3"/>
    </row>
    <row r="307" spans="1:4" ht="15.75" customHeight="1" x14ac:dyDescent="0.45">
      <c r="A307" s="11"/>
      <c r="C307" s="3"/>
      <c r="D307" s="3"/>
    </row>
    <row r="308" spans="1:4" ht="15.75" customHeight="1" x14ac:dyDescent="0.45">
      <c r="A308" s="11"/>
      <c r="C308" s="3"/>
      <c r="D308" s="3"/>
    </row>
    <row r="309" spans="1:4" ht="15.75" customHeight="1" x14ac:dyDescent="0.45">
      <c r="A309" s="11"/>
      <c r="C309" s="3"/>
      <c r="D309" s="3"/>
    </row>
    <row r="310" spans="1:4" ht="15.75" customHeight="1" x14ac:dyDescent="0.45">
      <c r="A310" s="11"/>
      <c r="C310" s="3"/>
      <c r="D310" s="3"/>
    </row>
    <row r="311" spans="1:4" ht="15.75" customHeight="1" x14ac:dyDescent="0.45">
      <c r="A311" s="11"/>
      <c r="C311" s="3"/>
      <c r="D311" s="3"/>
    </row>
    <row r="312" spans="1:4" ht="15.75" customHeight="1" x14ac:dyDescent="0.45">
      <c r="A312" s="11"/>
      <c r="C312" s="3"/>
      <c r="D312" s="3"/>
    </row>
    <row r="313" spans="1:4" ht="15.75" customHeight="1" x14ac:dyDescent="0.45">
      <c r="A313" s="11"/>
      <c r="C313" s="3"/>
      <c r="D313" s="3"/>
    </row>
    <row r="314" spans="1:4" ht="15.75" customHeight="1" x14ac:dyDescent="0.45">
      <c r="A314" s="11"/>
      <c r="C314" s="3"/>
      <c r="D314" s="3"/>
    </row>
    <row r="315" spans="1:4" ht="15.75" customHeight="1" x14ac:dyDescent="0.45">
      <c r="A315" s="11"/>
      <c r="C315" s="3"/>
      <c r="D315" s="3"/>
    </row>
    <row r="316" spans="1:4" ht="15.75" customHeight="1" x14ac:dyDescent="0.45">
      <c r="A316" s="11"/>
      <c r="C316" s="3"/>
      <c r="D316" s="3"/>
    </row>
    <row r="317" spans="1:4" ht="15.75" customHeight="1" x14ac:dyDescent="0.45">
      <c r="A317" s="11"/>
      <c r="C317" s="3"/>
      <c r="D317" s="3"/>
    </row>
    <row r="318" spans="1:4" ht="15.75" customHeight="1" x14ac:dyDescent="0.45">
      <c r="A318" s="11"/>
      <c r="C318" s="3"/>
      <c r="D318" s="3"/>
    </row>
    <row r="319" spans="1:4" ht="15.75" customHeight="1" x14ac:dyDescent="0.45">
      <c r="A319" s="11"/>
      <c r="C319" s="3"/>
      <c r="D319" s="3"/>
    </row>
    <row r="320" spans="1:4" ht="15.75" customHeight="1" x14ac:dyDescent="0.45">
      <c r="A320" s="11"/>
      <c r="C320" s="3"/>
      <c r="D320" s="3"/>
    </row>
    <row r="321" spans="1:4" ht="15.75" customHeight="1" x14ac:dyDescent="0.45">
      <c r="A321" s="11"/>
      <c r="C321" s="3"/>
      <c r="D321" s="3"/>
    </row>
    <row r="322" spans="1:4" ht="15.75" customHeight="1" x14ac:dyDescent="0.45">
      <c r="A322" s="11"/>
      <c r="C322" s="3"/>
      <c r="D322" s="3"/>
    </row>
    <row r="323" spans="1:4" ht="15.75" customHeight="1" x14ac:dyDescent="0.45">
      <c r="A323" s="11"/>
      <c r="C323" s="3"/>
      <c r="D323" s="3"/>
    </row>
    <row r="324" spans="1:4" ht="15.75" customHeight="1" x14ac:dyDescent="0.45">
      <c r="A324" s="11"/>
      <c r="C324" s="3"/>
      <c r="D324" s="3"/>
    </row>
    <row r="325" spans="1:4" ht="15.75" customHeight="1" x14ac:dyDescent="0.45">
      <c r="A325" s="11"/>
      <c r="C325" s="3"/>
      <c r="D325" s="3"/>
    </row>
    <row r="326" spans="1:4" ht="15.75" customHeight="1" x14ac:dyDescent="0.45">
      <c r="A326" s="11"/>
      <c r="C326" s="3"/>
      <c r="D326" s="3"/>
    </row>
    <row r="327" spans="1:4" ht="15.75" customHeight="1" x14ac:dyDescent="0.45">
      <c r="A327" s="11"/>
      <c r="C327" s="3"/>
      <c r="D327" s="3"/>
    </row>
    <row r="328" spans="1:4" ht="15.75" customHeight="1" x14ac:dyDescent="0.45">
      <c r="A328" s="11"/>
      <c r="C328" s="3"/>
      <c r="D328" s="3"/>
    </row>
    <row r="329" spans="1:4" ht="15.75" customHeight="1" x14ac:dyDescent="0.45">
      <c r="A329" s="11"/>
      <c r="C329" s="3"/>
      <c r="D329" s="3"/>
    </row>
    <row r="330" spans="1:4" ht="15.75" customHeight="1" x14ac:dyDescent="0.45">
      <c r="A330" s="11"/>
      <c r="C330" s="3"/>
      <c r="D330" s="3"/>
    </row>
    <row r="331" spans="1:4" ht="15.75" customHeight="1" x14ac:dyDescent="0.45">
      <c r="A331" s="11"/>
      <c r="C331" s="3"/>
      <c r="D331" s="3"/>
    </row>
    <row r="332" spans="1:4" ht="15.75" customHeight="1" x14ac:dyDescent="0.45">
      <c r="A332" s="11"/>
      <c r="C332" s="3"/>
      <c r="D332" s="3"/>
    </row>
    <row r="333" spans="1:4" ht="15.75" customHeight="1" x14ac:dyDescent="0.45">
      <c r="A333" s="11"/>
      <c r="C333" s="3"/>
      <c r="D333" s="3"/>
    </row>
    <row r="334" spans="1:4" ht="15.75" customHeight="1" x14ac:dyDescent="0.45">
      <c r="A334" s="11"/>
      <c r="C334" s="3"/>
      <c r="D334" s="3"/>
    </row>
    <row r="335" spans="1:4" ht="15.75" customHeight="1" x14ac:dyDescent="0.45">
      <c r="A335" s="11"/>
      <c r="C335" s="3"/>
      <c r="D335" s="3"/>
    </row>
    <row r="336" spans="1:4" ht="15.75" customHeight="1" x14ac:dyDescent="0.45">
      <c r="A336" s="11"/>
      <c r="C336" s="3"/>
      <c r="D336" s="3"/>
    </row>
    <row r="337" spans="1:4" ht="15.75" customHeight="1" x14ac:dyDescent="0.45">
      <c r="A337" s="11"/>
      <c r="C337" s="3"/>
      <c r="D337" s="3"/>
    </row>
    <row r="338" spans="1:4" ht="15.75" customHeight="1" x14ac:dyDescent="0.45">
      <c r="A338" s="11"/>
      <c r="C338" s="3"/>
      <c r="D338" s="3"/>
    </row>
    <row r="339" spans="1:4" ht="15.75" customHeight="1" x14ac:dyDescent="0.45">
      <c r="A339" s="11"/>
      <c r="C339" s="3"/>
      <c r="D339" s="3"/>
    </row>
    <row r="340" spans="1:4" ht="15.75" customHeight="1" x14ac:dyDescent="0.45">
      <c r="A340" s="11"/>
      <c r="C340" s="3"/>
      <c r="D340" s="3"/>
    </row>
    <row r="341" spans="1:4" ht="15.75" customHeight="1" x14ac:dyDescent="0.45">
      <c r="A341" s="11"/>
      <c r="C341" s="3"/>
      <c r="D341" s="3"/>
    </row>
    <row r="342" spans="1:4" ht="15.75" customHeight="1" x14ac:dyDescent="0.45">
      <c r="A342" s="11"/>
      <c r="C342" s="3"/>
      <c r="D342" s="3"/>
    </row>
    <row r="343" spans="1:4" ht="15.75" customHeight="1" x14ac:dyDescent="0.45">
      <c r="A343" s="11"/>
      <c r="C343" s="3"/>
      <c r="D343" s="3"/>
    </row>
    <row r="344" spans="1:4" ht="15.75" customHeight="1" x14ac:dyDescent="0.45">
      <c r="A344" s="11"/>
      <c r="C344" s="3"/>
      <c r="D344" s="3"/>
    </row>
    <row r="345" spans="1:4" ht="15.75" customHeight="1" x14ac:dyDescent="0.45">
      <c r="A345" s="11"/>
      <c r="C345" s="3"/>
      <c r="D345" s="3"/>
    </row>
    <row r="346" spans="1:4" ht="15.75" customHeight="1" x14ac:dyDescent="0.45">
      <c r="A346" s="11"/>
      <c r="C346" s="3"/>
      <c r="D346" s="3"/>
    </row>
    <row r="347" spans="1:4" ht="15.75" customHeight="1" x14ac:dyDescent="0.45">
      <c r="A347" s="11"/>
      <c r="C347" s="3"/>
      <c r="D347" s="3"/>
    </row>
    <row r="348" spans="1:4" ht="15.75" customHeight="1" x14ac:dyDescent="0.45">
      <c r="A348" s="11"/>
      <c r="C348" s="3"/>
      <c r="D348" s="3"/>
    </row>
    <row r="349" spans="1:4" ht="15.75" customHeight="1" x14ac:dyDescent="0.45">
      <c r="A349" s="11"/>
      <c r="C349" s="3"/>
      <c r="D349" s="3"/>
    </row>
    <row r="350" spans="1:4" ht="15.75" customHeight="1" x14ac:dyDescent="0.45">
      <c r="A350" s="11"/>
      <c r="C350" s="3"/>
      <c r="D350" s="3"/>
    </row>
    <row r="351" spans="1:4" ht="15.75" customHeight="1" x14ac:dyDescent="0.45">
      <c r="A351" s="11"/>
      <c r="C351" s="3"/>
      <c r="D351" s="3"/>
    </row>
    <row r="352" spans="1:4" ht="15.75" customHeight="1" x14ac:dyDescent="0.45">
      <c r="A352" s="11"/>
      <c r="C352" s="3"/>
      <c r="D352" s="3"/>
    </row>
    <row r="353" spans="1:4" ht="15.75" customHeight="1" x14ac:dyDescent="0.45">
      <c r="A353" s="11"/>
      <c r="C353" s="3"/>
      <c r="D353" s="3"/>
    </row>
    <row r="354" spans="1:4" ht="15.75" customHeight="1" x14ac:dyDescent="0.45">
      <c r="A354" s="11"/>
      <c r="C354" s="3"/>
      <c r="D354" s="3"/>
    </row>
    <row r="355" spans="1:4" ht="15.75" customHeight="1" x14ac:dyDescent="0.45">
      <c r="A355" s="11"/>
      <c r="C355" s="3"/>
      <c r="D355" s="3"/>
    </row>
    <row r="356" spans="1:4" ht="15.75" customHeight="1" x14ac:dyDescent="0.45">
      <c r="A356" s="11"/>
      <c r="C356" s="3"/>
      <c r="D356" s="3"/>
    </row>
    <row r="357" spans="1:4" ht="15.75" customHeight="1" x14ac:dyDescent="0.45">
      <c r="A357" s="11"/>
      <c r="C357" s="3"/>
      <c r="D357" s="3"/>
    </row>
    <row r="358" spans="1:4" ht="15.75" customHeight="1" x14ac:dyDescent="0.45">
      <c r="A358" s="11"/>
      <c r="C358" s="3"/>
      <c r="D358" s="3"/>
    </row>
    <row r="359" spans="1:4" ht="15.75" customHeight="1" x14ac:dyDescent="0.45">
      <c r="A359" s="11"/>
      <c r="C359" s="3"/>
      <c r="D359" s="3"/>
    </row>
    <row r="360" spans="1:4" ht="15.75" customHeight="1" x14ac:dyDescent="0.45">
      <c r="A360" s="11"/>
      <c r="C360" s="3"/>
      <c r="D360" s="3"/>
    </row>
    <row r="361" spans="1:4" ht="15.75" customHeight="1" x14ac:dyDescent="0.45">
      <c r="A361" s="11"/>
      <c r="C361" s="3"/>
      <c r="D361" s="3"/>
    </row>
    <row r="362" spans="1:4" ht="15.75" customHeight="1" x14ac:dyDescent="0.45">
      <c r="A362" s="11"/>
      <c r="C362" s="3"/>
      <c r="D362" s="3"/>
    </row>
    <row r="363" spans="1:4" ht="15.75" customHeight="1" x14ac:dyDescent="0.45">
      <c r="A363" s="11"/>
      <c r="C363" s="3"/>
      <c r="D363" s="3"/>
    </row>
    <row r="364" spans="1:4" ht="15.75" customHeight="1" x14ac:dyDescent="0.45">
      <c r="A364" s="11"/>
      <c r="C364" s="3"/>
      <c r="D364" s="3"/>
    </row>
    <row r="365" spans="1:4" ht="15.75" customHeight="1" x14ac:dyDescent="0.45">
      <c r="A365" s="11"/>
      <c r="C365" s="3"/>
      <c r="D365" s="3"/>
    </row>
    <row r="366" spans="1:4" ht="15.75" customHeight="1" x14ac:dyDescent="0.45">
      <c r="A366" s="11"/>
      <c r="C366" s="3"/>
      <c r="D366" s="3"/>
    </row>
    <row r="367" spans="1:4" ht="15.75" customHeight="1" x14ac:dyDescent="0.45">
      <c r="A367" s="11"/>
      <c r="C367" s="3"/>
      <c r="D367" s="3"/>
    </row>
    <row r="368" spans="1:4" ht="15.75" customHeight="1" x14ac:dyDescent="0.45">
      <c r="A368" s="11"/>
      <c r="C368" s="3"/>
      <c r="D368" s="3"/>
    </row>
    <row r="369" spans="1:4" ht="15.75" customHeight="1" x14ac:dyDescent="0.45">
      <c r="A369" s="11"/>
      <c r="C369" s="3"/>
      <c r="D369" s="3"/>
    </row>
    <row r="370" spans="1:4" ht="15.75" customHeight="1" x14ac:dyDescent="0.45">
      <c r="A370" s="11"/>
      <c r="C370" s="3"/>
      <c r="D370" s="3"/>
    </row>
    <row r="371" spans="1:4" ht="15.75" customHeight="1" x14ac:dyDescent="0.45">
      <c r="A371" s="11"/>
      <c r="C371" s="3"/>
      <c r="D371" s="3"/>
    </row>
    <row r="372" spans="1:4" ht="15.75" customHeight="1" x14ac:dyDescent="0.45">
      <c r="A372" s="11"/>
      <c r="C372" s="3"/>
      <c r="D372" s="3"/>
    </row>
    <row r="373" spans="1:4" ht="15.75" customHeight="1" x14ac:dyDescent="0.45">
      <c r="A373" s="11"/>
      <c r="C373" s="3"/>
      <c r="D373" s="3"/>
    </row>
    <row r="374" spans="1:4" ht="15.75" customHeight="1" x14ac:dyDescent="0.45">
      <c r="A374" s="11"/>
      <c r="C374" s="3"/>
      <c r="D374" s="3"/>
    </row>
    <row r="375" spans="1:4" ht="15.75" customHeight="1" x14ac:dyDescent="0.45">
      <c r="A375" s="11"/>
      <c r="C375" s="3"/>
      <c r="D375" s="3"/>
    </row>
    <row r="376" spans="1:4" ht="15.75" customHeight="1" x14ac:dyDescent="0.45">
      <c r="A376" s="11"/>
      <c r="C376" s="3"/>
      <c r="D376" s="3"/>
    </row>
    <row r="377" spans="1:4" ht="15.75" customHeight="1" x14ac:dyDescent="0.45">
      <c r="A377" s="11"/>
      <c r="C377" s="3"/>
      <c r="D377" s="3"/>
    </row>
    <row r="378" spans="1:4" ht="15.75" customHeight="1" x14ac:dyDescent="0.45">
      <c r="A378" s="11"/>
      <c r="C378" s="3"/>
      <c r="D378" s="3"/>
    </row>
    <row r="379" spans="1:4" ht="15.75" customHeight="1" x14ac:dyDescent="0.45">
      <c r="A379" s="11"/>
      <c r="C379" s="3"/>
      <c r="D379" s="3"/>
    </row>
    <row r="380" spans="1:4" ht="15.75" customHeight="1" x14ac:dyDescent="0.45">
      <c r="A380" s="11"/>
      <c r="C380" s="3"/>
      <c r="D380" s="3"/>
    </row>
    <row r="381" spans="1:4" ht="15.75" customHeight="1" x14ac:dyDescent="0.45">
      <c r="A381" s="11"/>
      <c r="C381" s="3"/>
      <c r="D381" s="3"/>
    </row>
    <row r="382" spans="1:4" ht="15.75" customHeight="1" x14ac:dyDescent="0.45">
      <c r="A382" s="11"/>
      <c r="C382" s="3"/>
      <c r="D382" s="3"/>
    </row>
    <row r="383" spans="1:4" ht="15.75" customHeight="1" x14ac:dyDescent="0.45">
      <c r="A383" s="11"/>
      <c r="C383" s="3"/>
      <c r="D383" s="3"/>
    </row>
    <row r="384" spans="1:4" ht="15.75" customHeight="1" x14ac:dyDescent="0.45">
      <c r="A384" s="11"/>
      <c r="C384" s="3"/>
      <c r="D384" s="3"/>
    </row>
    <row r="385" spans="1:4" ht="15.75" customHeight="1" x14ac:dyDescent="0.45">
      <c r="A385" s="11"/>
      <c r="C385" s="3"/>
      <c r="D385" s="3"/>
    </row>
    <row r="386" spans="1:4" ht="15.75" customHeight="1" x14ac:dyDescent="0.45">
      <c r="A386" s="11"/>
      <c r="C386" s="3"/>
      <c r="D386" s="3"/>
    </row>
    <row r="387" spans="1:4" ht="15.75" customHeight="1" x14ac:dyDescent="0.45">
      <c r="A387" s="11"/>
      <c r="C387" s="3"/>
      <c r="D387" s="3"/>
    </row>
    <row r="388" spans="1:4" ht="15.75" customHeight="1" x14ac:dyDescent="0.45">
      <c r="A388" s="11"/>
      <c r="C388" s="3"/>
      <c r="D388" s="3"/>
    </row>
    <row r="389" spans="1:4" ht="15.75" customHeight="1" x14ac:dyDescent="0.45">
      <c r="A389" s="11"/>
      <c r="C389" s="3"/>
      <c r="D389" s="3"/>
    </row>
    <row r="390" spans="1:4" ht="15.75" customHeight="1" x14ac:dyDescent="0.45">
      <c r="A390" s="11"/>
      <c r="C390" s="3"/>
      <c r="D390" s="3"/>
    </row>
    <row r="391" spans="1:4" ht="15.75" customHeight="1" x14ac:dyDescent="0.45">
      <c r="A391" s="11"/>
      <c r="C391" s="3"/>
      <c r="D391" s="3"/>
    </row>
    <row r="392" spans="1:4" ht="15.75" customHeight="1" x14ac:dyDescent="0.45">
      <c r="A392" s="11"/>
      <c r="C392" s="3"/>
      <c r="D392" s="3"/>
    </row>
    <row r="393" spans="1:4" ht="15.75" customHeight="1" x14ac:dyDescent="0.45">
      <c r="A393" s="11"/>
      <c r="C393" s="3"/>
      <c r="D393" s="3"/>
    </row>
    <row r="394" spans="1:4" ht="15.75" customHeight="1" x14ac:dyDescent="0.45">
      <c r="A394" s="11"/>
      <c r="C394" s="3"/>
      <c r="D394" s="3"/>
    </row>
    <row r="395" spans="1:4" ht="15.75" customHeight="1" x14ac:dyDescent="0.45">
      <c r="A395" s="11"/>
      <c r="C395" s="3"/>
      <c r="D395" s="3"/>
    </row>
    <row r="396" spans="1:4" ht="15.75" customHeight="1" x14ac:dyDescent="0.45">
      <c r="A396" s="11"/>
      <c r="C396" s="3"/>
      <c r="D396" s="3"/>
    </row>
    <row r="397" spans="1:4" ht="15.75" customHeight="1" x14ac:dyDescent="0.45">
      <c r="A397" s="11"/>
      <c r="C397" s="3"/>
      <c r="D397" s="3"/>
    </row>
    <row r="398" spans="1:4" ht="15.75" customHeight="1" x14ac:dyDescent="0.45">
      <c r="A398" s="11"/>
      <c r="C398" s="3"/>
      <c r="D398" s="3"/>
    </row>
    <row r="399" spans="1:4" ht="15.75" customHeight="1" x14ac:dyDescent="0.45">
      <c r="A399" s="11"/>
      <c r="C399" s="3"/>
      <c r="D399" s="3"/>
    </row>
    <row r="400" spans="1:4" ht="15.75" customHeight="1" x14ac:dyDescent="0.45">
      <c r="A400" s="11"/>
      <c r="C400" s="3"/>
      <c r="D400" s="3"/>
    </row>
    <row r="401" spans="1:4" ht="15.75" customHeight="1" x14ac:dyDescent="0.45">
      <c r="A401" s="11"/>
      <c r="C401" s="3"/>
      <c r="D401" s="3"/>
    </row>
    <row r="402" spans="1:4" ht="15.75" customHeight="1" x14ac:dyDescent="0.45">
      <c r="A402" s="11"/>
      <c r="C402" s="3"/>
      <c r="D402" s="3"/>
    </row>
    <row r="403" spans="1:4" ht="15.75" customHeight="1" x14ac:dyDescent="0.45">
      <c r="A403" s="11"/>
      <c r="C403" s="3"/>
      <c r="D403" s="3"/>
    </row>
    <row r="404" spans="1:4" ht="15.75" customHeight="1" x14ac:dyDescent="0.45">
      <c r="A404" s="11"/>
      <c r="C404" s="3"/>
      <c r="D404" s="3"/>
    </row>
    <row r="405" spans="1:4" ht="15.75" customHeight="1" x14ac:dyDescent="0.45">
      <c r="A405" s="11"/>
      <c r="C405" s="3"/>
      <c r="D405" s="3"/>
    </row>
    <row r="406" spans="1:4" ht="15.75" customHeight="1" x14ac:dyDescent="0.45">
      <c r="A406" s="11"/>
      <c r="C406" s="3"/>
      <c r="D406" s="3"/>
    </row>
    <row r="407" spans="1:4" ht="15.75" customHeight="1" x14ac:dyDescent="0.45">
      <c r="A407" s="11"/>
      <c r="C407" s="3"/>
      <c r="D407" s="3"/>
    </row>
    <row r="408" spans="1:4" ht="15.75" customHeight="1" x14ac:dyDescent="0.45">
      <c r="A408" s="11"/>
      <c r="C408" s="3"/>
      <c r="D408" s="3"/>
    </row>
    <row r="409" spans="1:4" ht="15.75" customHeight="1" x14ac:dyDescent="0.45">
      <c r="A409" s="11"/>
      <c r="C409" s="3"/>
      <c r="D409" s="3"/>
    </row>
    <row r="410" spans="1:4" ht="15.75" customHeight="1" x14ac:dyDescent="0.45">
      <c r="A410" s="11"/>
      <c r="C410" s="3"/>
      <c r="D410" s="3"/>
    </row>
    <row r="411" spans="1:4" ht="15.75" customHeight="1" x14ac:dyDescent="0.45">
      <c r="A411" s="11"/>
      <c r="C411" s="3"/>
      <c r="D411" s="3"/>
    </row>
    <row r="412" spans="1:4" ht="15.75" customHeight="1" x14ac:dyDescent="0.45">
      <c r="A412" s="11"/>
      <c r="C412" s="3"/>
      <c r="D412" s="3"/>
    </row>
    <row r="413" spans="1:4" ht="15.75" customHeight="1" x14ac:dyDescent="0.45">
      <c r="A413" s="11"/>
      <c r="C413" s="3"/>
      <c r="D413" s="3"/>
    </row>
    <row r="414" spans="1:4" ht="15.75" customHeight="1" x14ac:dyDescent="0.45">
      <c r="A414" s="11"/>
      <c r="C414" s="3"/>
      <c r="D414" s="3"/>
    </row>
    <row r="415" spans="1:4" ht="15.75" customHeight="1" x14ac:dyDescent="0.45">
      <c r="A415" s="11"/>
      <c r="C415" s="3"/>
      <c r="D415" s="3"/>
    </row>
    <row r="416" spans="1:4" ht="15.75" customHeight="1" x14ac:dyDescent="0.45">
      <c r="A416" s="11"/>
      <c r="C416" s="3"/>
      <c r="D416" s="3"/>
    </row>
    <row r="417" spans="1:4" ht="15.75" customHeight="1" x14ac:dyDescent="0.45">
      <c r="A417" s="11"/>
      <c r="C417" s="3"/>
      <c r="D417" s="3"/>
    </row>
    <row r="418" spans="1:4" ht="15.75" customHeight="1" x14ac:dyDescent="0.45">
      <c r="A418" s="11"/>
      <c r="C418" s="3"/>
      <c r="D418" s="3"/>
    </row>
    <row r="419" spans="1:4" ht="15.75" customHeight="1" x14ac:dyDescent="0.45">
      <c r="A419" s="11"/>
      <c r="C419" s="3"/>
      <c r="D419" s="3"/>
    </row>
    <row r="420" spans="1:4" ht="15.75" customHeight="1" x14ac:dyDescent="0.45">
      <c r="A420" s="11"/>
      <c r="C420" s="3"/>
      <c r="D420" s="3"/>
    </row>
    <row r="421" spans="1:4" ht="15.75" customHeight="1" x14ac:dyDescent="0.45">
      <c r="A421" s="11"/>
      <c r="C421" s="3"/>
      <c r="D421" s="3"/>
    </row>
    <row r="422" spans="1:4" ht="15.75" customHeight="1" x14ac:dyDescent="0.45">
      <c r="A422" s="11"/>
      <c r="C422" s="3"/>
      <c r="D422" s="3"/>
    </row>
    <row r="423" spans="1:4" ht="15.75" customHeight="1" x14ac:dyDescent="0.45">
      <c r="A423" s="11"/>
      <c r="C423" s="3"/>
      <c r="D423" s="3"/>
    </row>
    <row r="424" spans="1:4" ht="15.75" customHeight="1" x14ac:dyDescent="0.45">
      <c r="A424" s="11"/>
      <c r="C424" s="3"/>
      <c r="D424" s="3"/>
    </row>
    <row r="425" spans="1:4" ht="15.75" customHeight="1" x14ac:dyDescent="0.45">
      <c r="A425" s="11"/>
      <c r="C425" s="3"/>
      <c r="D425" s="3"/>
    </row>
    <row r="426" spans="1:4" ht="15.75" customHeight="1" x14ac:dyDescent="0.45">
      <c r="A426" s="11"/>
      <c r="C426" s="3"/>
      <c r="D426" s="3"/>
    </row>
    <row r="427" spans="1:4" ht="15.75" customHeight="1" x14ac:dyDescent="0.45">
      <c r="A427" s="11"/>
      <c r="C427" s="3"/>
      <c r="D427" s="3"/>
    </row>
    <row r="428" spans="1:4" ht="15.75" customHeight="1" x14ac:dyDescent="0.45">
      <c r="A428" s="11"/>
      <c r="C428" s="3"/>
      <c r="D428" s="3"/>
    </row>
    <row r="429" spans="1:4" ht="15.75" customHeight="1" x14ac:dyDescent="0.45">
      <c r="A429" s="11"/>
      <c r="C429" s="3"/>
      <c r="D429" s="3"/>
    </row>
    <row r="430" spans="1:4" ht="15.75" customHeight="1" x14ac:dyDescent="0.45">
      <c r="A430" s="11"/>
      <c r="C430" s="3"/>
      <c r="D430" s="3"/>
    </row>
    <row r="431" spans="1:4" ht="15.75" customHeight="1" x14ac:dyDescent="0.45">
      <c r="A431" s="11"/>
      <c r="C431" s="3"/>
      <c r="D431" s="3"/>
    </row>
    <row r="432" spans="1:4" ht="15.75" customHeight="1" x14ac:dyDescent="0.45">
      <c r="A432" s="11"/>
      <c r="C432" s="3"/>
      <c r="D432" s="3"/>
    </row>
    <row r="433" spans="1:4" ht="15.75" customHeight="1" x14ac:dyDescent="0.45">
      <c r="A433" s="11"/>
      <c r="C433" s="3"/>
      <c r="D433" s="3"/>
    </row>
    <row r="434" spans="1:4" ht="15.75" customHeight="1" x14ac:dyDescent="0.45">
      <c r="A434" s="11"/>
      <c r="C434" s="3"/>
      <c r="D434" s="3"/>
    </row>
    <row r="435" spans="1:4" ht="15.75" customHeight="1" x14ac:dyDescent="0.45">
      <c r="A435" s="11"/>
      <c r="C435" s="3"/>
      <c r="D435" s="3"/>
    </row>
    <row r="436" spans="1:4" ht="15.75" customHeight="1" x14ac:dyDescent="0.45">
      <c r="A436" s="11"/>
      <c r="C436" s="3"/>
      <c r="D436" s="3"/>
    </row>
    <row r="437" spans="1:4" ht="15.75" customHeight="1" x14ac:dyDescent="0.45">
      <c r="A437" s="11"/>
      <c r="C437" s="3"/>
      <c r="D437" s="3"/>
    </row>
    <row r="438" spans="1:4" ht="15.75" customHeight="1" x14ac:dyDescent="0.45">
      <c r="A438" s="11"/>
      <c r="C438" s="3"/>
      <c r="D438" s="3"/>
    </row>
    <row r="439" spans="1:4" ht="15.75" customHeight="1" x14ac:dyDescent="0.45">
      <c r="A439" s="11"/>
      <c r="C439" s="3"/>
      <c r="D439" s="3"/>
    </row>
    <row r="440" spans="1:4" ht="15.75" customHeight="1" x14ac:dyDescent="0.45">
      <c r="A440" s="11"/>
      <c r="C440" s="3"/>
      <c r="D440" s="3"/>
    </row>
    <row r="441" spans="1:4" ht="15.75" customHeight="1" x14ac:dyDescent="0.45">
      <c r="A441" s="11"/>
      <c r="C441" s="3"/>
      <c r="D441" s="3"/>
    </row>
    <row r="442" spans="1:4" ht="15.75" customHeight="1" x14ac:dyDescent="0.45">
      <c r="A442" s="11"/>
      <c r="C442" s="3"/>
      <c r="D442" s="3"/>
    </row>
    <row r="443" spans="1:4" ht="15.75" customHeight="1" x14ac:dyDescent="0.45">
      <c r="A443" s="11"/>
      <c r="C443" s="3"/>
      <c r="D443" s="3"/>
    </row>
    <row r="444" spans="1:4" ht="15.75" customHeight="1" x14ac:dyDescent="0.45">
      <c r="A444" s="11"/>
      <c r="C444" s="3"/>
      <c r="D444" s="3"/>
    </row>
    <row r="445" spans="1:4" ht="15.75" customHeight="1" x14ac:dyDescent="0.45">
      <c r="A445" s="11"/>
      <c r="C445" s="3"/>
      <c r="D445" s="3"/>
    </row>
    <row r="446" spans="1:4" ht="15.75" customHeight="1" x14ac:dyDescent="0.45">
      <c r="A446" s="11"/>
      <c r="C446" s="3"/>
      <c r="D446" s="3"/>
    </row>
    <row r="447" spans="1:4" ht="15.75" customHeight="1" x14ac:dyDescent="0.45">
      <c r="A447" s="11"/>
      <c r="C447" s="3"/>
      <c r="D447" s="3"/>
    </row>
    <row r="448" spans="1:4" ht="15.75" customHeight="1" x14ac:dyDescent="0.45">
      <c r="A448" s="11"/>
      <c r="C448" s="3"/>
      <c r="D448" s="3"/>
    </row>
    <row r="449" spans="1:4" ht="15.75" customHeight="1" x14ac:dyDescent="0.45">
      <c r="A449" s="11"/>
      <c r="C449" s="3"/>
      <c r="D449" s="3"/>
    </row>
    <row r="450" spans="1:4" ht="15.75" customHeight="1" x14ac:dyDescent="0.45">
      <c r="A450" s="11"/>
      <c r="C450" s="3"/>
      <c r="D450" s="3"/>
    </row>
    <row r="451" spans="1:4" ht="15.75" customHeight="1" x14ac:dyDescent="0.45">
      <c r="A451" s="11"/>
      <c r="C451" s="3"/>
      <c r="D451" s="3"/>
    </row>
    <row r="452" spans="1:4" ht="15.75" customHeight="1" x14ac:dyDescent="0.45">
      <c r="A452" s="11"/>
      <c r="C452" s="3"/>
      <c r="D452" s="3"/>
    </row>
    <row r="453" spans="1:4" ht="15.75" customHeight="1" x14ac:dyDescent="0.45">
      <c r="A453" s="11"/>
      <c r="C453" s="3"/>
      <c r="D453" s="3"/>
    </row>
    <row r="454" spans="1:4" ht="15.75" customHeight="1" x14ac:dyDescent="0.45">
      <c r="A454" s="11"/>
      <c r="C454" s="3"/>
      <c r="D454" s="3"/>
    </row>
    <row r="455" spans="1:4" ht="15.75" customHeight="1" x14ac:dyDescent="0.45">
      <c r="A455" s="11"/>
      <c r="C455" s="3"/>
      <c r="D455" s="3"/>
    </row>
    <row r="456" spans="1:4" ht="15.75" customHeight="1" x14ac:dyDescent="0.45">
      <c r="A456" s="11"/>
      <c r="C456" s="3"/>
      <c r="D456" s="3"/>
    </row>
    <row r="457" spans="1:4" ht="15.75" customHeight="1" x14ac:dyDescent="0.45">
      <c r="A457" s="11"/>
      <c r="C457" s="3"/>
      <c r="D457" s="3"/>
    </row>
    <row r="458" spans="1:4" ht="15.75" customHeight="1" x14ac:dyDescent="0.45">
      <c r="A458" s="11"/>
      <c r="C458" s="3"/>
      <c r="D458" s="3"/>
    </row>
    <row r="459" spans="1:4" ht="15.75" customHeight="1" x14ac:dyDescent="0.45">
      <c r="A459" s="11"/>
      <c r="C459" s="3"/>
      <c r="D459" s="3"/>
    </row>
    <row r="460" spans="1:4" ht="15.75" customHeight="1" x14ac:dyDescent="0.45">
      <c r="A460" s="11"/>
      <c r="C460" s="3"/>
      <c r="D460" s="3"/>
    </row>
    <row r="461" spans="1:4" ht="15.75" customHeight="1" x14ac:dyDescent="0.45">
      <c r="A461" s="11"/>
      <c r="C461" s="3"/>
      <c r="D461" s="3"/>
    </row>
    <row r="462" spans="1:4" ht="15.75" customHeight="1" x14ac:dyDescent="0.45">
      <c r="A462" s="11"/>
      <c r="C462" s="3"/>
      <c r="D462" s="3"/>
    </row>
    <row r="463" spans="1:4" ht="15.75" customHeight="1" x14ac:dyDescent="0.45">
      <c r="A463" s="11"/>
      <c r="C463" s="3"/>
      <c r="D463" s="3"/>
    </row>
    <row r="464" spans="1:4" ht="15.75" customHeight="1" x14ac:dyDescent="0.45">
      <c r="A464" s="11"/>
      <c r="C464" s="3"/>
      <c r="D464" s="3"/>
    </row>
    <row r="465" spans="1:4" ht="15.75" customHeight="1" x14ac:dyDescent="0.45">
      <c r="A465" s="11"/>
      <c r="C465" s="3"/>
      <c r="D465" s="3"/>
    </row>
    <row r="466" spans="1:4" ht="15.75" customHeight="1" x14ac:dyDescent="0.45">
      <c r="A466" s="11"/>
      <c r="C466" s="3"/>
      <c r="D466" s="3"/>
    </row>
    <row r="467" spans="1:4" ht="15.75" customHeight="1" x14ac:dyDescent="0.45">
      <c r="A467" s="11"/>
      <c r="C467" s="3"/>
      <c r="D467" s="3"/>
    </row>
    <row r="468" spans="1:4" ht="15.75" customHeight="1" x14ac:dyDescent="0.45">
      <c r="A468" s="11"/>
      <c r="C468" s="3"/>
      <c r="D468" s="3"/>
    </row>
    <row r="469" spans="1:4" ht="15.75" customHeight="1" x14ac:dyDescent="0.45">
      <c r="A469" s="11"/>
      <c r="C469" s="3"/>
      <c r="D469" s="3"/>
    </row>
    <row r="470" spans="1:4" ht="15.75" customHeight="1" x14ac:dyDescent="0.45">
      <c r="A470" s="11"/>
      <c r="C470" s="3"/>
      <c r="D470" s="3"/>
    </row>
    <row r="471" spans="1:4" ht="15.75" customHeight="1" x14ac:dyDescent="0.45">
      <c r="A471" s="11"/>
      <c r="C471" s="3"/>
      <c r="D471" s="3"/>
    </row>
    <row r="472" spans="1:4" ht="15.75" customHeight="1" x14ac:dyDescent="0.45">
      <c r="A472" s="11"/>
      <c r="C472" s="3"/>
      <c r="D472" s="3"/>
    </row>
    <row r="473" spans="1:4" ht="15.75" customHeight="1" x14ac:dyDescent="0.45">
      <c r="A473" s="11"/>
      <c r="C473" s="3"/>
      <c r="D473" s="3"/>
    </row>
    <row r="474" spans="1:4" ht="15.75" customHeight="1" x14ac:dyDescent="0.45">
      <c r="A474" s="11"/>
      <c r="C474" s="3"/>
      <c r="D474" s="3"/>
    </row>
    <row r="475" spans="1:4" ht="15.75" customHeight="1" x14ac:dyDescent="0.45">
      <c r="A475" s="11"/>
      <c r="C475" s="3"/>
      <c r="D475" s="3"/>
    </row>
    <row r="476" spans="1:4" ht="15.75" customHeight="1" x14ac:dyDescent="0.45">
      <c r="A476" s="11"/>
      <c r="C476" s="3"/>
      <c r="D476" s="3"/>
    </row>
    <row r="477" spans="1:4" ht="15.75" customHeight="1" x14ac:dyDescent="0.45">
      <c r="A477" s="11"/>
      <c r="C477" s="3"/>
      <c r="D477" s="3"/>
    </row>
    <row r="478" spans="1:4" ht="15.75" customHeight="1" x14ac:dyDescent="0.45">
      <c r="A478" s="11"/>
      <c r="C478" s="3"/>
      <c r="D478" s="3"/>
    </row>
    <row r="479" spans="1:4" ht="15.75" customHeight="1" x14ac:dyDescent="0.45">
      <c r="A479" s="11"/>
      <c r="C479" s="3"/>
      <c r="D479" s="3"/>
    </row>
    <row r="480" spans="1:4" ht="15.75" customHeight="1" x14ac:dyDescent="0.45">
      <c r="A480" s="11"/>
      <c r="C480" s="3"/>
      <c r="D480" s="3"/>
    </row>
    <row r="481" spans="1:4" ht="15.75" customHeight="1" x14ac:dyDescent="0.45">
      <c r="A481" s="11"/>
      <c r="C481" s="3"/>
      <c r="D481" s="3"/>
    </row>
    <row r="482" spans="1:4" ht="15.75" customHeight="1" x14ac:dyDescent="0.45">
      <c r="A482" s="11"/>
      <c r="C482" s="3"/>
      <c r="D482" s="3"/>
    </row>
    <row r="483" spans="1:4" ht="15.75" customHeight="1" x14ac:dyDescent="0.45">
      <c r="A483" s="11"/>
      <c r="C483" s="3"/>
      <c r="D483" s="3"/>
    </row>
    <row r="484" spans="1:4" ht="15.75" customHeight="1" x14ac:dyDescent="0.45">
      <c r="A484" s="11"/>
      <c r="C484" s="3"/>
      <c r="D484" s="3"/>
    </row>
    <row r="485" spans="1:4" ht="15.75" customHeight="1" x14ac:dyDescent="0.45">
      <c r="A485" s="11"/>
      <c r="C485" s="3"/>
      <c r="D485" s="3"/>
    </row>
    <row r="486" spans="1:4" ht="15.75" customHeight="1" x14ac:dyDescent="0.45">
      <c r="A486" s="11"/>
      <c r="C486" s="3"/>
      <c r="D486" s="3"/>
    </row>
    <row r="487" spans="1:4" ht="15.75" customHeight="1" x14ac:dyDescent="0.45">
      <c r="A487" s="11"/>
      <c r="C487" s="3"/>
      <c r="D487" s="3"/>
    </row>
    <row r="488" spans="1:4" ht="15.75" customHeight="1" x14ac:dyDescent="0.45">
      <c r="A488" s="11"/>
      <c r="C488" s="3"/>
      <c r="D488" s="3"/>
    </row>
    <row r="489" spans="1:4" ht="15.75" customHeight="1" x14ac:dyDescent="0.45">
      <c r="A489" s="11"/>
      <c r="C489" s="3"/>
      <c r="D489" s="3"/>
    </row>
    <row r="490" spans="1:4" ht="15.75" customHeight="1" x14ac:dyDescent="0.45">
      <c r="A490" s="11"/>
      <c r="C490" s="3"/>
      <c r="D490" s="3"/>
    </row>
    <row r="491" spans="1:4" ht="15.75" customHeight="1" x14ac:dyDescent="0.45">
      <c r="A491" s="11"/>
      <c r="C491" s="3"/>
      <c r="D491" s="3"/>
    </row>
    <row r="492" spans="1:4" ht="15.75" customHeight="1" x14ac:dyDescent="0.45">
      <c r="A492" s="11"/>
      <c r="C492" s="3"/>
      <c r="D492" s="3"/>
    </row>
    <row r="493" spans="1:4" ht="15.75" customHeight="1" x14ac:dyDescent="0.45">
      <c r="A493" s="11"/>
      <c r="C493" s="3"/>
      <c r="D493" s="3"/>
    </row>
    <row r="494" spans="1:4" ht="15.75" customHeight="1" x14ac:dyDescent="0.45">
      <c r="A494" s="11"/>
      <c r="C494" s="3"/>
      <c r="D494" s="3"/>
    </row>
    <row r="495" spans="1:4" ht="15.75" customHeight="1" x14ac:dyDescent="0.45">
      <c r="A495" s="11"/>
      <c r="C495" s="3"/>
      <c r="D495" s="3"/>
    </row>
    <row r="496" spans="1:4" ht="15.75" customHeight="1" x14ac:dyDescent="0.45">
      <c r="A496" s="11"/>
      <c r="C496" s="3"/>
      <c r="D496" s="3"/>
    </row>
    <row r="497" spans="1:4" ht="15.75" customHeight="1" x14ac:dyDescent="0.45">
      <c r="A497" s="11"/>
      <c r="C497" s="3"/>
      <c r="D497" s="3"/>
    </row>
    <row r="498" spans="1:4" ht="15.75" customHeight="1" x14ac:dyDescent="0.45">
      <c r="A498" s="11"/>
      <c r="C498" s="3"/>
      <c r="D498" s="3"/>
    </row>
    <row r="499" spans="1:4" ht="15.75" customHeight="1" x14ac:dyDescent="0.45">
      <c r="A499" s="11"/>
      <c r="C499" s="3"/>
      <c r="D499" s="3"/>
    </row>
    <row r="500" spans="1:4" ht="15.75" customHeight="1" x14ac:dyDescent="0.45">
      <c r="A500" s="11"/>
      <c r="C500" s="3"/>
      <c r="D500" s="3"/>
    </row>
    <row r="501" spans="1:4" ht="15.75" customHeight="1" x14ac:dyDescent="0.45">
      <c r="A501" s="11"/>
      <c r="C501" s="3"/>
      <c r="D501" s="3"/>
    </row>
    <row r="502" spans="1:4" ht="15.75" customHeight="1" x14ac:dyDescent="0.45">
      <c r="A502" s="11"/>
      <c r="C502" s="3"/>
      <c r="D502" s="3"/>
    </row>
    <row r="503" spans="1:4" ht="15.75" customHeight="1" x14ac:dyDescent="0.45">
      <c r="A503" s="11"/>
      <c r="C503" s="3"/>
      <c r="D503" s="3"/>
    </row>
    <row r="504" spans="1:4" ht="15.75" customHeight="1" x14ac:dyDescent="0.45">
      <c r="A504" s="11"/>
      <c r="C504" s="3"/>
      <c r="D504" s="3"/>
    </row>
    <row r="505" spans="1:4" ht="15.75" customHeight="1" x14ac:dyDescent="0.45">
      <c r="A505" s="11"/>
      <c r="C505" s="3"/>
      <c r="D505" s="3"/>
    </row>
    <row r="506" spans="1:4" ht="15.75" customHeight="1" x14ac:dyDescent="0.45">
      <c r="A506" s="11"/>
      <c r="C506" s="3"/>
      <c r="D506" s="3"/>
    </row>
    <row r="507" spans="1:4" ht="15.75" customHeight="1" x14ac:dyDescent="0.45">
      <c r="A507" s="11"/>
      <c r="C507" s="3"/>
      <c r="D507" s="3"/>
    </row>
    <row r="508" spans="1:4" ht="15.75" customHeight="1" x14ac:dyDescent="0.45">
      <c r="A508" s="11"/>
      <c r="C508" s="3"/>
      <c r="D508" s="3"/>
    </row>
    <row r="509" spans="1:4" ht="15.75" customHeight="1" x14ac:dyDescent="0.45">
      <c r="A509" s="11"/>
      <c r="C509" s="3"/>
      <c r="D509" s="3"/>
    </row>
    <row r="510" spans="1:4" ht="15.75" customHeight="1" x14ac:dyDescent="0.45">
      <c r="A510" s="11"/>
      <c r="C510" s="3"/>
      <c r="D510" s="3"/>
    </row>
    <row r="511" spans="1:4" ht="15.75" customHeight="1" x14ac:dyDescent="0.45">
      <c r="A511" s="11"/>
      <c r="C511" s="3"/>
      <c r="D511" s="3"/>
    </row>
    <row r="512" spans="1:4" ht="15.75" customHeight="1" x14ac:dyDescent="0.45">
      <c r="A512" s="11"/>
      <c r="C512" s="3"/>
      <c r="D512" s="3"/>
    </row>
    <row r="513" spans="1:4" ht="15.75" customHeight="1" x14ac:dyDescent="0.45">
      <c r="A513" s="11"/>
      <c r="C513" s="3"/>
      <c r="D513" s="3"/>
    </row>
    <row r="514" spans="1:4" ht="15.75" customHeight="1" x14ac:dyDescent="0.45">
      <c r="A514" s="11"/>
      <c r="C514" s="3"/>
      <c r="D514" s="3"/>
    </row>
    <row r="515" spans="1:4" ht="15.75" customHeight="1" x14ac:dyDescent="0.45">
      <c r="A515" s="11"/>
      <c r="C515" s="3"/>
      <c r="D515" s="3"/>
    </row>
    <row r="516" spans="1:4" ht="15.75" customHeight="1" x14ac:dyDescent="0.45">
      <c r="A516" s="11"/>
      <c r="C516" s="3"/>
      <c r="D516" s="3"/>
    </row>
    <row r="517" spans="1:4" ht="15.75" customHeight="1" x14ac:dyDescent="0.45">
      <c r="A517" s="11"/>
      <c r="C517" s="3"/>
      <c r="D517" s="3"/>
    </row>
    <row r="518" spans="1:4" ht="15.75" customHeight="1" x14ac:dyDescent="0.45">
      <c r="A518" s="11"/>
      <c r="C518" s="3"/>
      <c r="D518" s="3"/>
    </row>
    <row r="519" spans="1:4" ht="15.75" customHeight="1" x14ac:dyDescent="0.45">
      <c r="A519" s="11"/>
      <c r="C519" s="3"/>
      <c r="D519" s="3"/>
    </row>
    <row r="520" spans="1:4" ht="15.75" customHeight="1" x14ac:dyDescent="0.45">
      <c r="A520" s="11"/>
      <c r="C520" s="3"/>
      <c r="D520" s="3"/>
    </row>
    <row r="521" spans="1:4" ht="15.75" customHeight="1" x14ac:dyDescent="0.45">
      <c r="A521" s="11"/>
      <c r="C521" s="3"/>
      <c r="D521" s="3"/>
    </row>
    <row r="522" spans="1:4" ht="15.75" customHeight="1" x14ac:dyDescent="0.45">
      <c r="A522" s="11"/>
      <c r="C522" s="3"/>
      <c r="D522" s="3"/>
    </row>
    <row r="523" spans="1:4" ht="15.75" customHeight="1" x14ac:dyDescent="0.45">
      <c r="A523" s="11"/>
      <c r="C523" s="3"/>
      <c r="D523" s="3"/>
    </row>
    <row r="524" spans="1:4" ht="15.75" customHeight="1" x14ac:dyDescent="0.45">
      <c r="A524" s="11"/>
      <c r="C524" s="3"/>
      <c r="D524" s="3"/>
    </row>
    <row r="525" spans="1:4" ht="15.75" customHeight="1" x14ac:dyDescent="0.45">
      <c r="A525" s="11"/>
      <c r="C525" s="3"/>
      <c r="D525" s="3"/>
    </row>
    <row r="526" spans="1:4" ht="15.75" customHeight="1" x14ac:dyDescent="0.45">
      <c r="A526" s="11"/>
      <c r="C526" s="3"/>
      <c r="D526" s="3"/>
    </row>
    <row r="527" spans="1:4" ht="15.75" customHeight="1" x14ac:dyDescent="0.45">
      <c r="A527" s="11"/>
      <c r="C527" s="3"/>
      <c r="D527" s="3"/>
    </row>
    <row r="528" spans="1:4" ht="15.75" customHeight="1" x14ac:dyDescent="0.45">
      <c r="A528" s="11"/>
      <c r="C528" s="3"/>
      <c r="D528" s="3"/>
    </row>
    <row r="529" spans="1:4" ht="15.75" customHeight="1" x14ac:dyDescent="0.45">
      <c r="A529" s="11"/>
      <c r="C529" s="3"/>
      <c r="D529" s="3"/>
    </row>
    <row r="530" spans="1:4" ht="15.75" customHeight="1" x14ac:dyDescent="0.45">
      <c r="A530" s="11"/>
      <c r="C530" s="3"/>
      <c r="D530" s="3"/>
    </row>
    <row r="531" spans="1:4" ht="15.75" customHeight="1" x14ac:dyDescent="0.45">
      <c r="A531" s="11"/>
      <c r="C531" s="3"/>
      <c r="D531" s="3"/>
    </row>
    <row r="532" spans="1:4" ht="15.75" customHeight="1" x14ac:dyDescent="0.45">
      <c r="A532" s="11"/>
      <c r="C532" s="3"/>
      <c r="D532" s="3"/>
    </row>
    <row r="533" spans="1:4" ht="15.75" customHeight="1" x14ac:dyDescent="0.45">
      <c r="A533" s="11"/>
      <c r="C533" s="3"/>
      <c r="D533" s="3"/>
    </row>
    <row r="534" spans="1:4" ht="15.75" customHeight="1" x14ac:dyDescent="0.45">
      <c r="A534" s="11"/>
      <c r="C534" s="3"/>
      <c r="D534" s="3"/>
    </row>
    <row r="535" spans="1:4" ht="15.75" customHeight="1" x14ac:dyDescent="0.45">
      <c r="A535" s="11"/>
      <c r="C535" s="3"/>
      <c r="D535" s="3"/>
    </row>
    <row r="536" spans="1:4" ht="15.75" customHeight="1" x14ac:dyDescent="0.45">
      <c r="A536" s="11"/>
      <c r="C536" s="3"/>
      <c r="D536" s="3"/>
    </row>
    <row r="537" spans="1:4" ht="15.75" customHeight="1" x14ac:dyDescent="0.45">
      <c r="A537" s="11"/>
      <c r="C537" s="3"/>
      <c r="D537" s="3"/>
    </row>
    <row r="538" spans="1:4" ht="15.75" customHeight="1" x14ac:dyDescent="0.45">
      <c r="A538" s="11"/>
      <c r="C538" s="3"/>
      <c r="D538" s="3"/>
    </row>
    <row r="539" spans="1:4" ht="15.75" customHeight="1" x14ac:dyDescent="0.45">
      <c r="A539" s="11"/>
      <c r="C539" s="3"/>
      <c r="D539" s="3"/>
    </row>
    <row r="540" spans="1:4" ht="15.75" customHeight="1" x14ac:dyDescent="0.45">
      <c r="A540" s="11"/>
      <c r="C540" s="3"/>
      <c r="D540" s="3"/>
    </row>
    <row r="541" spans="1:4" ht="15.75" customHeight="1" x14ac:dyDescent="0.45">
      <c r="A541" s="11"/>
      <c r="C541" s="3"/>
      <c r="D541" s="3"/>
    </row>
    <row r="542" spans="1:4" ht="15.75" customHeight="1" x14ac:dyDescent="0.45">
      <c r="A542" s="11"/>
      <c r="C542" s="3"/>
      <c r="D542" s="3"/>
    </row>
    <row r="543" spans="1:4" ht="15.75" customHeight="1" x14ac:dyDescent="0.45">
      <c r="A543" s="11"/>
      <c r="C543" s="3"/>
      <c r="D543" s="3"/>
    </row>
    <row r="544" spans="1:4" ht="15.75" customHeight="1" x14ac:dyDescent="0.45">
      <c r="A544" s="11"/>
      <c r="C544" s="3"/>
      <c r="D544" s="3"/>
    </row>
    <row r="545" spans="1:4" ht="15.75" customHeight="1" x14ac:dyDescent="0.45">
      <c r="A545" s="11"/>
      <c r="C545" s="3"/>
      <c r="D545" s="3"/>
    </row>
    <row r="546" spans="1:4" ht="15.75" customHeight="1" x14ac:dyDescent="0.45">
      <c r="A546" s="11"/>
      <c r="C546" s="3"/>
      <c r="D546" s="3"/>
    </row>
    <row r="547" spans="1:4" ht="15.75" customHeight="1" x14ac:dyDescent="0.45">
      <c r="A547" s="11"/>
      <c r="C547" s="3"/>
      <c r="D547" s="3"/>
    </row>
    <row r="548" spans="1:4" ht="15.75" customHeight="1" x14ac:dyDescent="0.45">
      <c r="A548" s="11"/>
      <c r="C548" s="3"/>
      <c r="D548" s="3"/>
    </row>
    <row r="549" spans="1:4" ht="15.75" customHeight="1" x14ac:dyDescent="0.45">
      <c r="A549" s="11"/>
      <c r="C549" s="3"/>
      <c r="D549" s="3"/>
    </row>
    <row r="550" spans="1:4" ht="15.75" customHeight="1" x14ac:dyDescent="0.45">
      <c r="A550" s="11"/>
      <c r="C550" s="3"/>
      <c r="D550" s="3"/>
    </row>
    <row r="551" spans="1:4" ht="15.75" customHeight="1" x14ac:dyDescent="0.45">
      <c r="A551" s="11"/>
      <c r="C551" s="3"/>
      <c r="D551" s="3"/>
    </row>
    <row r="552" spans="1:4" ht="15.75" customHeight="1" x14ac:dyDescent="0.45">
      <c r="A552" s="11"/>
      <c r="C552" s="3"/>
      <c r="D552" s="3"/>
    </row>
    <row r="553" spans="1:4" ht="15.75" customHeight="1" x14ac:dyDescent="0.45">
      <c r="A553" s="11"/>
      <c r="C553" s="3"/>
      <c r="D553" s="3"/>
    </row>
    <row r="554" spans="1:4" ht="15.75" customHeight="1" x14ac:dyDescent="0.45">
      <c r="A554" s="11"/>
      <c r="C554" s="3"/>
      <c r="D554" s="3"/>
    </row>
    <row r="555" spans="1:4" ht="15.75" customHeight="1" x14ac:dyDescent="0.45">
      <c r="A555" s="11"/>
      <c r="C555" s="3"/>
      <c r="D555" s="3"/>
    </row>
    <row r="556" spans="1:4" ht="15.75" customHeight="1" x14ac:dyDescent="0.45">
      <c r="A556" s="11"/>
      <c r="C556" s="3"/>
      <c r="D556" s="3"/>
    </row>
    <row r="557" spans="1:4" ht="15.75" customHeight="1" x14ac:dyDescent="0.45">
      <c r="A557" s="11"/>
      <c r="C557" s="3"/>
      <c r="D557" s="3"/>
    </row>
    <row r="558" spans="1:4" ht="15.75" customHeight="1" x14ac:dyDescent="0.45">
      <c r="A558" s="11"/>
      <c r="C558" s="3"/>
      <c r="D558" s="3"/>
    </row>
    <row r="559" spans="1:4" ht="15.75" customHeight="1" x14ac:dyDescent="0.45">
      <c r="A559" s="11"/>
      <c r="C559" s="3"/>
      <c r="D559" s="3"/>
    </row>
    <row r="560" spans="1:4" ht="15.75" customHeight="1" x14ac:dyDescent="0.45">
      <c r="A560" s="11"/>
      <c r="C560" s="3"/>
      <c r="D560" s="3"/>
    </row>
    <row r="561" spans="1:4" ht="15.75" customHeight="1" x14ac:dyDescent="0.45">
      <c r="A561" s="11"/>
      <c r="C561" s="3"/>
      <c r="D561" s="3"/>
    </row>
    <row r="562" spans="1:4" ht="15.75" customHeight="1" x14ac:dyDescent="0.45">
      <c r="A562" s="11"/>
      <c r="C562" s="3"/>
      <c r="D562" s="3"/>
    </row>
    <row r="563" spans="1:4" ht="15.75" customHeight="1" x14ac:dyDescent="0.45">
      <c r="A563" s="11"/>
      <c r="C563" s="3"/>
      <c r="D563" s="3"/>
    </row>
    <row r="564" spans="1:4" ht="15.75" customHeight="1" x14ac:dyDescent="0.45">
      <c r="A564" s="11"/>
      <c r="C564" s="3"/>
      <c r="D564" s="3"/>
    </row>
    <row r="565" spans="1:4" ht="15.75" customHeight="1" x14ac:dyDescent="0.45">
      <c r="A565" s="11"/>
      <c r="C565" s="3"/>
      <c r="D565" s="3"/>
    </row>
    <row r="566" spans="1:4" ht="15.75" customHeight="1" x14ac:dyDescent="0.45">
      <c r="A566" s="11"/>
      <c r="C566" s="3"/>
      <c r="D566" s="3"/>
    </row>
    <row r="567" spans="1:4" ht="15.75" customHeight="1" x14ac:dyDescent="0.45">
      <c r="A567" s="11"/>
      <c r="C567" s="3"/>
      <c r="D567" s="3"/>
    </row>
    <row r="568" spans="1:4" ht="15.75" customHeight="1" x14ac:dyDescent="0.45">
      <c r="A568" s="11"/>
      <c r="C568" s="3"/>
      <c r="D568" s="3"/>
    </row>
    <row r="569" spans="1:4" ht="15.75" customHeight="1" x14ac:dyDescent="0.45">
      <c r="A569" s="11"/>
      <c r="C569" s="3"/>
      <c r="D569" s="3"/>
    </row>
    <row r="570" spans="1:4" ht="15.75" customHeight="1" x14ac:dyDescent="0.45">
      <c r="A570" s="11"/>
      <c r="C570" s="3"/>
      <c r="D570" s="3"/>
    </row>
    <row r="571" spans="1:4" ht="15.75" customHeight="1" x14ac:dyDescent="0.45">
      <c r="A571" s="11"/>
      <c r="C571" s="3"/>
      <c r="D571" s="3"/>
    </row>
    <row r="572" spans="1:4" ht="15.75" customHeight="1" x14ac:dyDescent="0.45">
      <c r="A572" s="11"/>
      <c r="C572" s="3"/>
      <c r="D572" s="3"/>
    </row>
    <row r="573" spans="1:4" ht="15.75" customHeight="1" x14ac:dyDescent="0.45">
      <c r="A573" s="11"/>
      <c r="C573" s="3"/>
      <c r="D573" s="3"/>
    </row>
    <row r="574" spans="1:4" ht="15.75" customHeight="1" x14ac:dyDescent="0.45">
      <c r="A574" s="11"/>
      <c r="C574" s="3"/>
      <c r="D574" s="3"/>
    </row>
    <row r="575" spans="1:4" ht="15.75" customHeight="1" x14ac:dyDescent="0.45">
      <c r="A575" s="11"/>
      <c r="C575" s="3"/>
      <c r="D575" s="3"/>
    </row>
    <row r="576" spans="1:4" ht="15.75" customHeight="1" x14ac:dyDescent="0.45">
      <c r="A576" s="11"/>
      <c r="C576" s="3"/>
      <c r="D576" s="3"/>
    </row>
    <row r="577" spans="1:4" ht="15.75" customHeight="1" x14ac:dyDescent="0.45">
      <c r="A577" s="11"/>
      <c r="C577" s="3"/>
      <c r="D577" s="3"/>
    </row>
    <row r="578" spans="1:4" ht="15.75" customHeight="1" x14ac:dyDescent="0.45">
      <c r="A578" s="11"/>
      <c r="C578" s="3"/>
      <c r="D578" s="3"/>
    </row>
    <row r="579" spans="1:4" ht="15.75" customHeight="1" x14ac:dyDescent="0.45">
      <c r="A579" s="11"/>
      <c r="C579" s="3"/>
      <c r="D579" s="3"/>
    </row>
    <row r="580" spans="1:4" ht="15.75" customHeight="1" x14ac:dyDescent="0.45">
      <c r="A580" s="11"/>
      <c r="C580" s="3"/>
      <c r="D580" s="3"/>
    </row>
    <row r="581" spans="1:4" ht="15.75" customHeight="1" x14ac:dyDescent="0.45">
      <c r="A581" s="11"/>
      <c r="C581" s="3"/>
      <c r="D581" s="3"/>
    </row>
    <row r="582" spans="1:4" ht="15.75" customHeight="1" x14ac:dyDescent="0.45">
      <c r="A582" s="11"/>
      <c r="C582" s="3"/>
      <c r="D582" s="3"/>
    </row>
    <row r="583" spans="1:4" ht="15.75" customHeight="1" x14ac:dyDescent="0.45">
      <c r="A583" s="11"/>
      <c r="C583" s="3"/>
      <c r="D583" s="3"/>
    </row>
    <row r="584" spans="1:4" ht="15.75" customHeight="1" x14ac:dyDescent="0.45">
      <c r="A584" s="11"/>
      <c r="C584" s="3"/>
      <c r="D584" s="3"/>
    </row>
    <row r="585" spans="1:4" ht="15.75" customHeight="1" x14ac:dyDescent="0.45">
      <c r="A585" s="11"/>
      <c r="C585" s="3"/>
      <c r="D585" s="3"/>
    </row>
    <row r="586" spans="1:4" ht="15.75" customHeight="1" x14ac:dyDescent="0.45">
      <c r="A586" s="11"/>
      <c r="C586" s="3"/>
      <c r="D586" s="3"/>
    </row>
    <row r="587" spans="1:4" ht="15.75" customHeight="1" x14ac:dyDescent="0.45">
      <c r="A587" s="11"/>
      <c r="C587" s="3"/>
      <c r="D587" s="3"/>
    </row>
    <row r="588" spans="1:4" ht="15.75" customHeight="1" x14ac:dyDescent="0.45">
      <c r="A588" s="11"/>
      <c r="C588" s="3"/>
      <c r="D588" s="3"/>
    </row>
    <row r="589" spans="1:4" ht="15.75" customHeight="1" x14ac:dyDescent="0.45">
      <c r="A589" s="11"/>
      <c r="C589" s="3"/>
      <c r="D589" s="3"/>
    </row>
    <row r="590" spans="1:4" ht="15.75" customHeight="1" x14ac:dyDescent="0.45">
      <c r="A590" s="11"/>
      <c r="C590" s="3"/>
      <c r="D590" s="3"/>
    </row>
    <row r="591" spans="1:4" ht="15.75" customHeight="1" x14ac:dyDescent="0.45">
      <c r="A591" s="11"/>
      <c r="C591" s="3"/>
      <c r="D591" s="3"/>
    </row>
    <row r="592" spans="1:4" ht="15.75" customHeight="1" x14ac:dyDescent="0.45">
      <c r="A592" s="11"/>
      <c r="C592" s="3"/>
      <c r="D592" s="3"/>
    </row>
    <row r="593" spans="1:4" ht="15.75" customHeight="1" x14ac:dyDescent="0.45">
      <c r="A593" s="11"/>
      <c r="C593" s="3"/>
      <c r="D593" s="3"/>
    </row>
    <row r="594" spans="1:4" ht="15.75" customHeight="1" x14ac:dyDescent="0.45">
      <c r="A594" s="11"/>
      <c r="C594" s="3"/>
      <c r="D594" s="3"/>
    </row>
    <row r="595" spans="1:4" ht="15.75" customHeight="1" x14ac:dyDescent="0.45">
      <c r="A595" s="11"/>
      <c r="C595" s="3"/>
      <c r="D595" s="3"/>
    </row>
    <row r="596" spans="1:4" ht="15.75" customHeight="1" x14ac:dyDescent="0.45">
      <c r="A596" s="11"/>
      <c r="C596" s="3"/>
      <c r="D596" s="3"/>
    </row>
    <row r="597" spans="1:4" ht="15.75" customHeight="1" x14ac:dyDescent="0.45">
      <c r="A597" s="11"/>
      <c r="C597" s="3"/>
      <c r="D597" s="3"/>
    </row>
    <row r="598" spans="1:4" ht="15.75" customHeight="1" x14ac:dyDescent="0.45">
      <c r="A598" s="11"/>
      <c r="C598" s="3"/>
      <c r="D598" s="3"/>
    </row>
    <row r="599" spans="1:4" ht="15.75" customHeight="1" x14ac:dyDescent="0.45">
      <c r="A599" s="11"/>
      <c r="C599" s="3"/>
      <c r="D599" s="3"/>
    </row>
    <row r="600" spans="1:4" ht="15.75" customHeight="1" x14ac:dyDescent="0.45">
      <c r="A600" s="11"/>
      <c r="C600" s="3"/>
      <c r="D600" s="3"/>
    </row>
    <row r="601" spans="1:4" ht="15.75" customHeight="1" x14ac:dyDescent="0.45">
      <c r="A601" s="11"/>
      <c r="C601" s="3"/>
      <c r="D601" s="3"/>
    </row>
    <row r="602" spans="1:4" ht="15.75" customHeight="1" x14ac:dyDescent="0.45">
      <c r="A602" s="11"/>
      <c r="C602" s="3"/>
      <c r="D602" s="3"/>
    </row>
    <row r="603" spans="1:4" ht="15.75" customHeight="1" x14ac:dyDescent="0.45">
      <c r="A603" s="11"/>
      <c r="C603" s="3"/>
      <c r="D603" s="3"/>
    </row>
    <row r="604" spans="1:4" ht="15.75" customHeight="1" x14ac:dyDescent="0.45">
      <c r="A604" s="11"/>
      <c r="C604" s="3"/>
      <c r="D604" s="3"/>
    </row>
    <row r="605" spans="1:4" ht="15.75" customHeight="1" x14ac:dyDescent="0.45">
      <c r="A605" s="11"/>
      <c r="C605" s="3"/>
      <c r="D605" s="3"/>
    </row>
    <row r="606" spans="1:4" ht="15.75" customHeight="1" x14ac:dyDescent="0.45">
      <c r="A606" s="11"/>
      <c r="C606" s="3"/>
      <c r="D606" s="3"/>
    </row>
    <row r="607" spans="1:4" ht="15.75" customHeight="1" x14ac:dyDescent="0.45">
      <c r="A607" s="11"/>
      <c r="C607" s="3"/>
      <c r="D607" s="3"/>
    </row>
    <row r="608" spans="1:4" ht="15.75" customHeight="1" x14ac:dyDescent="0.45">
      <c r="A608" s="11"/>
      <c r="C608" s="3"/>
      <c r="D608" s="3"/>
    </row>
    <row r="609" spans="1:4" ht="15.75" customHeight="1" x14ac:dyDescent="0.45">
      <c r="A609" s="11"/>
      <c r="C609" s="3"/>
      <c r="D609" s="3"/>
    </row>
    <row r="610" spans="1:4" ht="15.75" customHeight="1" x14ac:dyDescent="0.45">
      <c r="A610" s="11"/>
      <c r="C610" s="3"/>
      <c r="D610" s="3"/>
    </row>
    <row r="611" spans="1:4" ht="15.75" customHeight="1" x14ac:dyDescent="0.45">
      <c r="A611" s="11"/>
      <c r="C611" s="3"/>
      <c r="D611" s="3"/>
    </row>
    <row r="612" spans="1:4" ht="15.75" customHeight="1" x14ac:dyDescent="0.45">
      <c r="A612" s="11"/>
      <c r="C612" s="3"/>
      <c r="D612" s="3"/>
    </row>
    <row r="613" spans="1:4" ht="15.75" customHeight="1" x14ac:dyDescent="0.45">
      <c r="A613" s="11"/>
      <c r="C613" s="3"/>
      <c r="D613" s="3"/>
    </row>
    <row r="614" spans="1:4" ht="15.75" customHeight="1" x14ac:dyDescent="0.45">
      <c r="A614" s="11"/>
      <c r="C614" s="3"/>
      <c r="D614" s="3"/>
    </row>
    <row r="615" spans="1:4" ht="15.75" customHeight="1" x14ac:dyDescent="0.45">
      <c r="A615" s="11"/>
      <c r="C615" s="3"/>
      <c r="D615" s="3"/>
    </row>
    <row r="616" spans="1:4" ht="15.75" customHeight="1" x14ac:dyDescent="0.45">
      <c r="A616" s="11"/>
      <c r="C616" s="3"/>
      <c r="D616" s="3"/>
    </row>
    <row r="617" spans="1:4" ht="15.75" customHeight="1" x14ac:dyDescent="0.45">
      <c r="A617" s="11"/>
      <c r="C617" s="3"/>
      <c r="D617" s="3"/>
    </row>
    <row r="618" spans="1:4" ht="15.75" customHeight="1" x14ac:dyDescent="0.45">
      <c r="A618" s="11"/>
      <c r="C618" s="3"/>
      <c r="D618" s="3"/>
    </row>
    <row r="619" spans="1:4" ht="15.75" customHeight="1" x14ac:dyDescent="0.45">
      <c r="A619" s="11"/>
      <c r="C619" s="3"/>
      <c r="D619" s="3"/>
    </row>
    <row r="620" spans="1:4" ht="15.75" customHeight="1" x14ac:dyDescent="0.45">
      <c r="A620" s="11"/>
      <c r="C620" s="3"/>
      <c r="D620" s="3"/>
    </row>
    <row r="621" spans="1:4" ht="15.75" customHeight="1" x14ac:dyDescent="0.45">
      <c r="A621" s="11"/>
      <c r="C621" s="3"/>
      <c r="D621" s="3"/>
    </row>
    <row r="622" spans="1:4" ht="15.75" customHeight="1" x14ac:dyDescent="0.45">
      <c r="A622" s="11"/>
      <c r="C622" s="3"/>
      <c r="D622" s="3"/>
    </row>
    <row r="623" spans="1:4" ht="15.75" customHeight="1" x14ac:dyDescent="0.45">
      <c r="A623" s="11"/>
      <c r="C623" s="3"/>
      <c r="D623" s="3"/>
    </row>
    <row r="624" spans="1:4" ht="15.75" customHeight="1" x14ac:dyDescent="0.45">
      <c r="A624" s="11"/>
      <c r="C624" s="3"/>
      <c r="D624" s="3"/>
    </row>
    <row r="625" spans="1:4" ht="15.75" customHeight="1" x14ac:dyDescent="0.45">
      <c r="A625" s="11"/>
      <c r="C625" s="3"/>
      <c r="D625" s="3"/>
    </row>
    <row r="626" spans="1:4" ht="15.75" customHeight="1" x14ac:dyDescent="0.45">
      <c r="A626" s="11"/>
      <c r="C626" s="3"/>
      <c r="D626" s="3"/>
    </row>
    <row r="627" spans="1:4" ht="15.75" customHeight="1" x14ac:dyDescent="0.45">
      <c r="A627" s="11"/>
      <c r="C627" s="3"/>
      <c r="D627" s="3"/>
    </row>
    <row r="628" spans="1:4" ht="15.75" customHeight="1" x14ac:dyDescent="0.45">
      <c r="A628" s="11"/>
      <c r="C628" s="3"/>
      <c r="D628" s="3"/>
    </row>
    <row r="629" spans="1:4" ht="15.75" customHeight="1" x14ac:dyDescent="0.45">
      <c r="A629" s="11"/>
      <c r="C629" s="3"/>
      <c r="D629" s="3"/>
    </row>
    <row r="630" spans="1:4" ht="15.75" customHeight="1" x14ac:dyDescent="0.45">
      <c r="A630" s="11"/>
      <c r="C630" s="3"/>
      <c r="D630" s="3"/>
    </row>
    <row r="631" spans="1:4" ht="15.75" customHeight="1" x14ac:dyDescent="0.45">
      <c r="A631" s="11"/>
      <c r="C631" s="3"/>
      <c r="D631" s="3"/>
    </row>
    <row r="632" spans="1:4" ht="15.75" customHeight="1" x14ac:dyDescent="0.45">
      <c r="A632" s="11"/>
      <c r="C632" s="3"/>
      <c r="D632" s="3"/>
    </row>
    <row r="633" spans="1:4" ht="15.75" customHeight="1" x14ac:dyDescent="0.45">
      <c r="A633" s="11"/>
      <c r="C633" s="3"/>
      <c r="D633" s="3"/>
    </row>
    <row r="634" spans="1:4" ht="15.75" customHeight="1" x14ac:dyDescent="0.45">
      <c r="A634" s="11"/>
      <c r="C634" s="3"/>
      <c r="D634" s="3"/>
    </row>
    <row r="635" spans="1:4" ht="15.75" customHeight="1" x14ac:dyDescent="0.45">
      <c r="A635" s="11"/>
      <c r="C635" s="3"/>
      <c r="D635" s="3"/>
    </row>
    <row r="636" spans="1:4" ht="15.75" customHeight="1" x14ac:dyDescent="0.45">
      <c r="A636" s="11"/>
      <c r="C636" s="3"/>
      <c r="D636" s="3"/>
    </row>
    <row r="637" spans="1:4" ht="15.75" customHeight="1" x14ac:dyDescent="0.45">
      <c r="A637" s="11"/>
      <c r="C637" s="3"/>
      <c r="D637" s="3"/>
    </row>
    <row r="638" spans="1:4" ht="15.75" customHeight="1" x14ac:dyDescent="0.45">
      <c r="A638" s="11"/>
      <c r="C638" s="3"/>
      <c r="D638" s="3"/>
    </row>
    <row r="639" spans="1:4" ht="15.75" customHeight="1" x14ac:dyDescent="0.45">
      <c r="A639" s="11"/>
      <c r="C639" s="3"/>
      <c r="D639" s="3"/>
    </row>
    <row r="640" spans="1:4" ht="15.75" customHeight="1" x14ac:dyDescent="0.45">
      <c r="A640" s="11"/>
      <c r="C640" s="3"/>
      <c r="D640" s="3"/>
    </row>
    <row r="641" spans="1:4" ht="15.75" customHeight="1" x14ac:dyDescent="0.45">
      <c r="A641" s="11"/>
      <c r="C641" s="3"/>
      <c r="D641" s="3"/>
    </row>
    <row r="642" spans="1:4" ht="15.75" customHeight="1" x14ac:dyDescent="0.45">
      <c r="A642" s="11"/>
      <c r="C642" s="3"/>
      <c r="D642" s="3"/>
    </row>
    <row r="643" spans="1:4" ht="15.75" customHeight="1" x14ac:dyDescent="0.45">
      <c r="A643" s="11"/>
      <c r="C643" s="3"/>
      <c r="D643" s="3"/>
    </row>
    <row r="644" spans="1:4" ht="15.75" customHeight="1" x14ac:dyDescent="0.45">
      <c r="A644" s="11"/>
      <c r="C644" s="3"/>
      <c r="D644" s="3"/>
    </row>
    <row r="645" spans="1:4" ht="15.75" customHeight="1" x14ac:dyDescent="0.45">
      <c r="A645" s="11"/>
      <c r="C645" s="3"/>
      <c r="D645" s="3"/>
    </row>
    <row r="646" spans="1:4" ht="15.75" customHeight="1" x14ac:dyDescent="0.45">
      <c r="A646" s="11"/>
      <c r="C646" s="3"/>
      <c r="D646" s="3"/>
    </row>
    <row r="647" spans="1:4" ht="15.75" customHeight="1" x14ac:dyDescent="0.45">
      <c r="A647" s="11"/>
      <c r="C647" s="3"/>
      <c r="D647" s="3"/>
    </row>
    <row r="648" spans="1:4" ht="15.75" customHeight="1" x14ac:dyDescent="0.45">
      <c r="A648" s="11"/>
      <c r="C648" s="3"/>
      <c r="D648" s="3"/>
    </row>
    <row r="649" spans="1:4" ht="15.75" customHeight="1" x14ac:dyDescent="0.45">
      <c r="A649" s="11"/>
      <c r="C649" s="3"/>
      <c r="D649" s="3"/>
    </row>
    <row r="650" spans="1:4" ht="15.75" customHeight="1" x14ac:dyDescent="0.45">
      <c r="A650" s="11"/>
      <c r="C650" s="3"/>
      <c r="D650" s="3"/>
    </row>
    <row r="651" spans="1:4" ht="15.75" customHeight="1" x14ac:dyDescent="0.45">
      <c r="A651" s="11"/>
      <c r="C651" s="3"/>
      <c r="D651" s="3"/>
    </row>
    <row r="652" spans="1:4" ht="15.75" customHeight="1" x14ac:dyDescent="0.45">
      <c r="A652" s="11"/>
      <c r="C652" s="3"/>
      <c r="D652" s="3"/>
    </row>
    <row r="653" spans="1:4" ht="15.75" customHeight="1" x14ac:dyDescent="0.45">
      <c r="A653" s="11"/>
      <c r="C653" s="3"/>
      <c r="D653" s="3"/>
    </row>
    <row r="654" spans="1:4" ht="15.75" customHeight="1" x14ac:dyDescent="0.45">
      <c r="A654" s="11"/>
      <c r="C654" s="3"/>
      <c r="D654" s="3"/>
    </row>
    <row r="655" spans="1:4" ht="15.75" customHeight="1" x14ac:dyDescent="0.45">
      <c r="A655" s="11"/>
      <c r="C655" s="3"/>
      <c r="D655" s="3"/>
    </row>
    <row r="656" spans="1:4" ht="15.75" customHeight="1" x14ac:dyDescent="0.45">
      <c r="A656" s="11"/>
      <c r="C656" s="3"/>
      <c r="D656" s="3"/>
    </row>
    <row r="657" spans="1:4" ht="15.75" customHeight="1" x14ac:dyDescent="0.45">
      <c r="A657" s="11"/>
      <c r="C657" s="3"/>
      <c r="D657" s="3"/>
    </row>
    <row r="658" spans="1:4" ht="15.75" customHeight="1" x14ac:dyDescent="0.45">
      <c r="A658" s="11"/>
      <c r="C658" s="3"/>
      <c r="D658" s="3"/>
    </row>
    <row r="659" spans="1:4" ht="15.75" customHeight="1" x14ac:dyDescent="0.45">
      <c r="A659" s="11"/>
      <c r="C659" s="3"/>
      <c r="D659" s="3"/>
    </row>
    <row r="660" spans="1:4" ht="15.75" customHeight="1" x14ac:dyDescent="0.45">
      <c r="A660" s="11"/>
      <c r="C660" s="3"/>
      <c r="D660" s="3"/>
    </row>
    <row r="661" spans="1:4" ht="15.75" customHeight="1" x14ac:dyDescent="0.45">
      <c r="A661" s="11"/>
      <c r="C661" s="3"/>
      <c r="D661" s="3"/>
    </row>
    <row r="662" spans="1:4" ht="15.75" customHeight="1" x14ac:dyDescent="0.45">
      <c r="A662" s="11"/>
      <c r="C662" s="3"/>
      <c r="D662" s="3"/>
    </row>
    <row r="663" spans="1:4" ht="15.75" customHeight="1" x14ac:dyDescent="0.45">
      <c r="A663" s="11"/>
      <c r="C663" s="3"/>
      <c r="D663" s="3"/>
    </row>
    <row r="664" spans="1:4" ht="15.75" customHeight="1" x14ac:dyDescent="0.45">
      <c r="A664" s="11"/>
      <c r="C664" s="3"/>
      <c r="D664" s="3"/>
    </row>
    <row r="665" spans="1:4" ht="15.75" customHeight="1" x14ac:dyDescent="0.45">
      <c r="A665" s="11"/>
      <c r="C665" s="3"/>
      <c r="D665" s="3"/>
    </row>
    <row r="666" spans="1:4" ht="15.75" customHeight="1" x14ac:dyDescent="0.45">
      <c r="A666" s="11"/>
      <c r="C666" s="3"/>
      <c r="D666" s="3"/>
    </row>
    <row r="667" spans="1:4" ht="15.75" customHeight="1" x14ac:dyDescent="0.45">
      <c r="A667" s="11"/>
      <c r="C667" s="3"/>
      <c r="D667" s="3"/>
    </row>
    <row r="668" spans="1:4" ht="15.75" customHeight="1" x14ac:dyDescent="0.45">
      <c r="A668" s="11"/>
      <c r="C668" s="3"/>
      <c r="D668" s="3"/>
    </row>
    <row r="669" spans="1:4" ht="15.75" customHeight="1" x14ac:dyDescent="0.45">
      <c r="A669" s="11"/>
      <c r="C669" s="3"/>
      <c r="D669" s="3"/>
    </row>
    <row r="670" spans="1:4" ht="15.75" customHeight="1" x14ac:dyDescent="0.45">
      <c r="A670" s="11"/>
      <c r="C670" s="3"/>
      <c r="D670" s="3"/>
    </row>
    <row r="671" spans="1:4" ht="15.75" customHeight="1" x14ac:dyDescent="0.45">
      <c r="A671" s="11"/>
      <c r="C671" s="3"/>
      <c r="D671" s="3"/>
    </row>
    <row r="672" spans="1:4" ht="15.75" customHeight="1" x14ac:dyDescent="0.45">
      <c r="A672" s="11"/>
      <c r="C672" s="3"/>
      <c r="D672" s="3"/>
    </row>
    <row r="673" spans="1:4" ht="15.75" customHeight="1" x14ac:dyDescent="0.45">
      <c r="A673" s="11"/>
      <c r="C673" s="3"/>
      <c r="D673" s="3"/>
    </row>
    <row r="674" spans="1:4" ht="15.75" customHeight="1" x14ac:dyDescent="0.45">
      <c r="A674" s="11"/>
      <c r="C674" s="3"/>
      <c r="D674" s="3"/>
    </row>
    <row r="675" spans="1:4" ht="15.75" customHeight="1" x14ac:dyDescent="0.45">
      <c r="A675" s="11"/>
      <c r="C675" s="3"/>
      <c r="D675" s="3"/>
    </row>
    <row r="676" spans="1:4" ht="15.75" customHeight="1" x14ac:dyDescent="0.45">
      <c r="A676" s="11"/>
      <c r="C676" s="3"/>
      <c r="D676" s="3"/>
    </row>
    <row r="677" spans="1:4" ht="15.75" customHeight="1" x14ac:dyDescent="0.45">
      <c r="A677" s="11"/>
      <c r="C677" s="3"/>
      <c r="D677" s="3"/>
    </row>
    <row r="678" spans="1:4" ht="15.75" customHeight="1" x14ac:dyDescent="0.45">
      <c r="A678" s="11"/>
      <c r="C678" s="3"/>
      <c r="D678" s="3"/>
    </row>
    <row r="679" spans="1:4" ht="15.75" customHeight="1" x14ac:dyDescent="0.45">
      <c r="A679" s="11"/>
      <c r="C679" s="3"/>
      <c r="D679" s="3"/>
    </row>
    <row r="680" spans="1:4" ht="15.75" customHeight="1" x14ac:dyDescent="0.45">
      <c r="A680" s="11"/>
      <c r="C680" s="3"/>
      <c r="D680" s="3"/>
    </row>
    <row r="681" spans="1:4" ht="15.75" customHeight="1" x14ac:dyDescent="0.45">
      <c r="A681" s="11"/>
      <c r="C681" s="3"/>
      <c r="D681" s="3"/>
    </row>
    <row r="682" spans="1:4" ht="15.75" customHeight="1" x14ac:dyDescent="0.45">
      <c r="A682" s="11"/>
      <c r="C682" s="3"/>
      <c r="D682" s="3"/>
    </row>
    <row r="683" spans="1:4" ht="15.75" customHeight="1" x14ac:dyDescent="0.45">
      <c r="A683" s="11"/>
      <c r="C683" s="3"/>
      <c r="D683" s="3"/>
    </row>
    <row r="684" spans="1:4" ht="15.75" customHeight="1" x14ac:dyDescent="0.45">
      <c r="A684" s="11"/>
      <c r="C684" s="3"/>
      <c r="D684" s="3"/>
    </row>
    <row r="685" spans="1:4" ht="15.75" customHeight="1" x14ac:dyDescent="0.45">
      <c r="A685" s="11"/>
      <c r="C685" s="3"/>
      <c r="D685" s="3"/>
    </row>
    <row r="686" spans="1:4" ht="15.75" customHeight="1" x14ac:dyDescent="0.45">
      <c r="A686" s="11"/>
      <c r="C686" s="3"/>
      <c r="D686" s="3"/>
    </row>
    <row r="687" spans="1:4" ht="15.75" customHeight="1" x14ac:dyDescent="0.45">
      <c r="A687" s="11"/>
      <c r="C687" s="3"/>
      <c r="D687" s="3"/>
    </row>
    <row r="688" spans="1:4" ht="15.75" customHeight="1" x14ac:dyDescent="0.45">
      <c r="A688" s="11"/>
      <c r="C688" s="3"/>
      <c r="D688" s="3"/>
    </row>
    <row r="689" spans="1:4" ht="15.75" customHeight="1" x14ac:dyDescent="0.45">
      <c r="A689" s="11"/>
      <c r="C689" s="3"/>
      <c r="D689" s="3"/>
    </row>
    <row r="690" spans="1:4" ht="15.75" customHeight="1" x14ac:dyDescent="0.45">
      <c r="A690" s="11"/>
      <c r="C690" s="3"/>
      <c r="D690" s="3"/>
    </row>
    <row r="691" spans="1:4" ht="15.75" customHeight="1" x14ac:dyDescent="0.45">
      <c r="A691" s="11"/>
      <c r="C691" s="3"/>
      <c r="D691" s="3"/>
    </row>
    <row r="692" spans="1:4" ht="15.75" customHeight="1" x14ac:dyDescent="0.45">
      <c r="A692" s="11"/>
      <c r="C692" s="3"/>
      <c r="D692" s="3"/>
    </row>
    <row r="693" spans="1:4" ht="15.75" customHeight="1" x14ac:dyDescent="0.45">
      <c r="A693" s="11"/>
      <c r="C693" s="3"/>
      <c r="D693" s="3"/>
    </row>
    <row r="694" spans="1:4" ht="15.75" customHeight="1" x14ac:dyDescent="0.45">
      <c r="A694" s="11"/>
      <c r="C694" s="3"/>
      <c r="D694" s="3"/>
    </row>
    <row r="695" spans="1:4" ht="15.75" customHeight="1" x14ac:dyDescent="0.45">
      <c r="A695" s="11"/>
      <c r="C695" s="3"/>
      <c r="D695" s="3"/>
    </row>
    <row r="696" spans="1:4" ht="15.75" customHeight="1" x14ac:dyDescent="0.45">
      <c r="A696" s="11"/>
      <c r="C696" s="3"/>
      <c r="D696" s="3"/>
    </row>
    <row r="697" spans="1:4" ht="15.75" customHeight="1" x14ac:dyDescent="0.45">
      <c r="A697" s="11"/>
      <c r="C697" s="3"/>
      <c r="D697" s="3"/>
    </row>
    <row r="698" spans="1:4" ht="15.75" customHeight="1" x14ac:dyDescent="0.45">
      <c r="A698" s="11"/>
      <c r="C698" s="3"/>
      <c r="D698" s="3"/>
    </row>
    <row r="699" spans="1:4" ht="15.75" customHeight="1" x14ac:dyDescent="0.45">
      <c r="A699" s="11"/>
      <c r="C699" s="3"/>
      <c r="D699" s="3"/>
    </row>
    <row r="700" spans="1:4" ht="15.75" customHeight="1" x14ac:dyDescent="0.45">
      <c r="A700" s="11"/>
      <c r="C700" s="3"/>
      <c r="D700" s="3"/>
    </row>
    <row r="701" spans="1:4" ht="15.75" customHeight="1" x14ac:dyDescent="0.45">
      <c r="A701" s="11"/>
      <c r="C701" s="3"/>
      <c r="D701" s="3"/>
    </row>
    <row r="702" spans="1:4" ht="15.75" customHeight="1" x14ac:dyDescent="0.45">
      <c r="A702" s="11"/>
      <c r="C702" s="3"/>
      <c r="D702" s="3"/>
    </row>
    <row r="703" spans="1:4" ht="15.75" customHeight="1" x14ac:dyDescent="0.45">
      <c r="A703" s="11"/>
      <c r="C703" s="3"/>
      <c r="D703" s="3"/>
    </row>
    <row r="704" spans="1:4" ht="15.75" customHeight="1" x14ac:dyDescent="0.45">
      <c r="A704" s="11"/>
      <c r="C704" s="3"/>
      <c r="D704" s="3"/>
    </row>
    <row r="705" spans="1:4" ht="15.75" customHeight="1" x14ac:dyDescent="0.45">
      <c r="A705" s="11"/>
      <c r="C705" s="3"/>
      <c r="D705" s="3"/>
    </row>
    <row r="706" spans="1:4" ht="15.75" customHeight="1" x14ac:dyDescent="0.45">
      <c r="A706" s="11"/>
      <c r="C706" s="3"/>
      <c r="D706" s="3"/>
    </row>
    <row r="707" spans="1:4" ht="15.75" customHeight="1" x14ac:dyDescent="0.45">
      <c r="A707" s="11"/>
      <c r="C707" s="3"/>
      <c r="D707" s="3"/>
    </row>
    <row r="708" spans="1:4" ht="15.75" customHeight="1" x14ac:dyDescent="0.45">
      <c r="A708" s="11"/>
      <c r="C708" s="3"/>
      <c r="D708" s="3"/>
    </row>
    <row r="709" spans="1:4" ht="15.75" customHeight="1" x14ac:dyDescent="0.45">
      <c r="A709" s="11"/>
      <c r="C709" s="3"/>
      <c r="D709" s="3"/>
    </row>
    <row r="710" spans="1:4" ht="15.75" customHeight="1" x14ac:dyDescent="0.45">
      <c r="A710" s="11"/>
      <c r="C710" s="3"/>
      <c r="D710" s="3"/>
    </row>
    <row r="711" spans="1:4" ht="15.75" customHeight="1" x14ac:dyDescent="0.45">
      <c r="A711" s="11"/>
      <c r="C711" s="3"/>
      <c r="D711" s="3"/>
    </row>
    <row r="712" spans="1:4" ht="15.75" customHeight="1" x14ac:dyDescent="0.45">
      <c r="A712" s="11"/>
      <c r="C712" s="3"/>
      <c r="D712" s="3"/>
    </row>
    <row r="713" spans="1:4" ht="15.75" customHeight="1" x14ac:dyDescent="0.45">
      <c r="A713" s="11"/>
      <c r="C713" s="3"/>
      <c r="D713" s="3"/>
    </row>
    <row r="714" spans="1:4" ht="15.75" customHeight="1" x14ac:dyDescent="0.45">
      <c r="A714" s="11"/>
      <c r="C714" s="3"/>
      <c r="D714" s="3"/>
    </row>
    <row r="715" spans="1:4" ht="15.75" customHeight="1" x14ac:dyDescent="0.45">
      <c r="A715" s="11"/>
      <c r="C715" s="3"/>
      <c r="D715" s="3"/>
    </row>
    <row r="716" spans="1:4" ht="15.75" customHeight="1" x14ac:dyDescent="0.45">
      <c r="A716" s="11"/>
      <c r="C716" s="3"/>
      <c r="D716" s="3"/>
    </row>
    <row r="717" spans="1:4" ht="15.75" customHeight="1" x14ac:dyDescent="0.45">
      <c r="A717" s="11"/>
      <c r="C717" s="3"/>
      <c r="D717" s="3"/>
    </row>
    <row r="718" spans="1:4" ht="15.75" customHeight="1" x14ac:dyDescent="0.45">
      <c r="A718" s="11"/>
      <c r="C718" s="3"/>
      <c r="D718" s="3"/>
    </row>
    <row r="719" spans="1:4" ht="15.75" customHeight="1" x14ac:dyDescent="0.45">
      <c r="A719" s="11"/>
      <c r="C719" s="3"/>
      <c r="D719" s="3"/>
    </row>
    <row r="720" spans="1:4" ht="15.75" customHeight="1" x14ac:dyDescent="0.45">
      <c r="A720" s="11"/>
      <c r="C720" s="3"/>
      <c r="D720" s="3"/>
    </row>
    <row r="721" spans="1:4" ht="15.75" customHeight="1" x14ac:dyDescent="0.45">
      <c r="A721" s="11"/>
      <c r="C721" s="3"/>
      <c r="D721" s="3"/>
    </row>
    <row r="722" spans="1:4" ht="15.75" customHeight="1" x14ac:dyDescent="0.45">
      <c r="A722" s="11"/>
      <c r="C722" s="3"/>
      <c r="D722" s="3"/>
    </row>
    <row r="723" spans="1:4" ht="15.75" customHeight="1" x14ac:dyDescent="0.45">
      <c r="A723" s="11"/>
      <c r="C723" s="3"/>
      <c r="D723" s="3"/>
    </row>
    <row r="724" spans="1:4" ht="15.75" customHeight="1" x14ac:dyDescent="0.45">
      <c r="A724" s="11"/>
      <c r="C724" s="3"/>
      <c r="D724" s="3"/>
    </row>
    <row r="725" spans="1:4" ht="15.75" customHeight="1" x14ac:dyDescent="0.45">
      <c r="A725" s="11"/>
      <c r="C725" s="3"/>
      <c r="D725" s="3"/>
    </row>
    <row r="726" spans="1:4" ht="15.75" customHeight="1" x14ac:dyDescent="0.45">
      <c r="A726" s="11"/>
      <c r="C726" s="3"/>
      <c r="D726" s="3"/>
    </row>
    <row r="727" spans="1:4" ht="15.75" customHeight="1" x14ac:dyDescent="0.45">
      <c r="A727" s="11"/>
      <c r="C727" s="3"/>
      <c r="D727" s="3"/>
    </row>
    <row r="728" spans="1:4" ht="15.75" customHeight="1" x14ac:dyDescent="0.45">
      <c r="A728" s="11"/>
      <c r="C728" s="3"/>
      <c r="D728" s="3"/>
    </row>
    <row r="729" spans="1:4" ht="15.75" customHeight="1" x14ac:dyDescent="0.45">
      <c r="A729" s="11"/>
      <c r="C729" s="3"/>
      <c r="D729" s="3"/>
    </row>
    <row r="730" spans="1:4" ht="15.75" customHeight="1" x14ac:dyDescent="0.45">
      <c r="A730" s="11"/>
      <c r="C730" s="3"/>
      <c r="D730" s="3"/>
    </row>
    <row r="731" spans="1:4" ht="15.75" customHeight="1" x14ac:dyDescent="0.45">
      <c r="A731" s="11"/>
      <c r="C731" s="3"/>
      <c r="D731" s="3"/>
    </row>
    <row r="732" spans="1:4" ht="15.75" customHeight="1" x14ac:dyDescent="0.45">
      <c r="A732" s="11"/>
      <c r="C732" s="3"/>
      <c r="D732" s="3"/>
    </row>
    <row r="733" spans="1:4" ht="15.75" customHeight="1" x14ac:dyDescent="0.45">
      <c r="A733" s="11"/>
      <c r="C733" s="3"/>
      <c r="D733" s="3"/>
    </row>
    <row r="734" spans="1:4" ht="15.75" customHeight="1" x14ac:dyDescent="0.45">
      <c r="A734" s="11"/>
      <c r="C734" s="3"/>
      <c r="D734" s="3"/>
    </row>
    <row r="735" spans="1:4" ht="15.75" customHeight="1" x14ac:dyDescent="0.45">
      <c r="A735" s="11"/>
      <c r="C735" s="3"/>
      <c r="D735" s="3"/>
    </row>
    <row r="736" spans="1:4" ht="15.75" customHeight="1" x14ac:dyDescent="0.45">
      <c r="A736" s="11"/>
      <c r="C736" s="3"/>
      <c r="D736" s="3"/>
    </row>
    <row r="737" spans="1:4" ht="15.75" customHeight="1" x14ac:dyDescent="0.45">
      <c r="A737" s="11"/>
      <c r="C737" s="3"/>
      <c r="D737" s="3"/>
    </row>
    <row r="738" spans="1:4" ht="15.75" customHeight="1" x14ac:dyDescent="0.45">
      <c r="A738" s="11"/>
      <c r="C738" s="3"/>
      <c r="D738" s="3"/>
    </row>
    <row r="739" spans="1:4" ht="15.75" customHeight="1" x14ac:dyDescent="0.45">
      <c r="A739" s="11"/>
      <c r="C739" s="3"/>
      <c r="D739" s="3"/>
    </row>
    <row r="740" spans="1:4" ht="15.75" customHeight="1" x14ac:dyDescent="0.45">
      <c r="A740" s="11"/>
      <c r="C740" s="3"/>
      <c r="D740" s="3"/>
    </row>
    <row r="741" spans="1:4" ht="15.75" customHeight="1" x14ac:dyDescent="0.45">
      <c r="A741" s="11"/>
      <c r="C741" s="3"/>
      <c r="D741" s="3"/>
    </row>
    <row r="742" spans="1:4" ht="15.75" customHeight="1" x14ac:dyDescent="0.45">
      <c r="A742" s="11"/>
      <c r="C742" s="3"/>
      <c r="D742" s="3"/>
    </row>
    <row r="743" spans="1:4" ht="15.75" customHeight="1" x14ac:dyDescent="0.45">
      <c r="A743" s="11"/>
      <c r="C743" s="3"/>
      <c r="D743" s="3"/>
    </row>
    <row r="744" spans="1:4" ht="15.75" customHeight="1" x14ac:dyDescent="0.45">
      <c r="A744" s="11"/>
      <c r="C744" s="3"/>
      <c r="D744" s="3"/>
    </row>
    <row r="745" spans="1:4" ht="15.75" customHeight="1" x14ac:dyDescent="0.45">
      <c r="A745" s="11"/>
      <c r="C745" s="3"/>
      <c r="D745" s="3"/>
    </row>
    <row r="746" spans="1:4" ht="15.75" customHeight="1" x14ac:dyDescent="0.45">
      <c r="A746" s="11"/>
      <c r="C746" s="3"/>
      <c r="D746" s="3"/>
    </row>
    <row r="747" spans="1:4" ht="15.75" customHeight="1" x14ac:dyDescent="0.45">
      <c r="A747" s="11"/>
      <c r="C747" s="3"/>
      <c r="D747" s="3"/>
    </row>
    <row r="748" spans="1:4" ht="15.75" customHeight="1" x14ac:dyDescent="0.45">
      <c r="A748" s="11"/>
      <c r="C748" s="3"/>
      <c r="D748" s="3"/>
    </row>
    <row r="749" spans="1:4" ht="15.75" customHeight="1" x14ac:dyDescent="0.45">
      <c r="A749" s="11"/>
      <c r="C749" s="3"/>
      <c r="D749" s="3"/>
    </row>
    <row r="750" spans="1:4" ht="15.75" customHeight="1" x14ac:dyDescent="0.45">
      <c r="A750" s="11"/>
      <c r="C750" s="3"/>
      <c r="D750" s="3"/>
    </row>
    <row r="751" spans="1:4" ht="15.75" customHeight="1" x14ac:dyDescent="0.45">
      <c r="A751" s="11"/>
      <c r="C751" s="3"/>
      <c r="D751" s="3"/>
    </row>
    <row r="752" spans="1:4" ht="15.75" customHeight="1" x14ac:dyDescent="0.45">
      <c r="A752" s="11"/>
      <c r="C752" s="3"/>
      <c r="D752" s="3"/>
    </row>
    <row r="753" spans="1:4" ht="15.75" customHeight="1" x14ac:dyDescent="0.45">
      <c r="A753" s="11"/>
      <c r="C753" s="3"/>
      <c r="D753" s="3"/>
    </row>
    <row r="754" spans="1:4" ht="15.75" customHeight="1" x14ac:dyDescent="0.45">
      <c r="A754" s="11"/>
      <c r="C754" s="3"/>
      <c r="D754" s="3"/>
    </row>
    <row r="755" spans="1:4" ht="15.75" customHeight="1" x14ac:dyDescent="0.45">
      <c r="A755" s="11"/>
      <c r="C755" s="3"/>
      <c r="D755" s="3"/>
    </row>
    <row r="756" spans="1:4" ht="15.75" customHeight="1" x14ac:dyDescent="0.45">
      <c r="A756" s="11"/>
      <c r="C756" s="3"/>
      <c r="D756" s="3"/>
    </row>
    <row r="757" spans="1:4" ht="15.75" customHeight="1" x14ac:dyDescent="0.45">
      <c r="A757" s="11"/>
      <c r="C757" s="3"/>
      <c r="D757" s="3"/>
    </row>
    <row r="758" spans="1:4" ht="15.75" customHeight="1" x14ac:dyDescent="0.45">
      <c r="A758" s="11"/>
      <c r="C758" s="3"/>
      <c r="D758" s="3"/>
    </row>
    <row r="759" spans="1:4" ht="15.75" customHeight="1" x14ac:dyDescent="0.45">
      <c r="A759" s="11"/>
      <c r="C759" s="3"/>
      <c r="D759" s="3"/>
    </row>
    <row r="760" spans="1:4" ht="15.75" customHeight="1" x14ac:dyDescent="0.45">
      <c r="A760" s="11"/>
      <c r="C760" s="3"/>
      <c r="D760" s="3"/>
    </row>
    <row r="761" spans="1:4" ht="15.75" customHeight="1" x14ac:dyDescent="0.45">
      <c r="A761" s="11"/>
      <c r="C761" s="3"/>
      <c r="D761" s="3"/>
    </row>
    <row r="762" spans="1:4" ht="15.75" customHeight="1" x14ac:dyDescent="0.45">
      <c r="A762" s="11"/>
      <c r="C762" s="3"/>
      <c r="D762" s="3"/>
    </row>
    <row r="763" spans="1:4" ht="15.75" customHeight="1" x14ac:dyDescent="0.45">
      <c r="A763" s="11"/>
      <c r="C763" s="3"/>
      <c r="D763" s="3"/>
    </row>
    <row r="764" spans="1:4" ht="15.75" customHeight="1" x14ac:dyDescent="0.45">
      <c r="A764" s="11"/>
      <c r="C764" s="3"/>
      <c r="D764" s="3"/>
    </row>
    <row r="765" spans="1:4" ht="15.75" customHeight="1" x14ac:dyDescent="0.45">
      <c r="A765" s="11"/>
      <c r="C765" s="3"/>
      <c r="D765" s="3"/>
    </row>
    <row r="766" spans="1:4" ht="15.75" customHeight="1" x14ac:dyDescent="0.45">
      <c r="A766" s="11"/>
      <c r="C766" s="3"/>
      <c r="D766" s="3"/>
    </row>
    <row r="767" spans="1:4" ht="15.75" customHeight="1" x14ac:dyDescent="0.45">
      <c r="A767" s="11"/>
      <c r="C767" s="3"/>
      <c r="D767" s="3"/>
    </row>
    <row r="768" spans="1:4" ht="15.75" customHeight="1" x14ac:dyDescent="0.45">
      <c r="A768" s="11"/>
      <c r="C768" s="3"/>
      <c r="D768" s="3"/>
    </row>
    <row r="769" spans="1:4" ht="15.75" customHeight="1" x14ac:dyDescent="0.45">
      <c r="A769" s="11"/>
      <c r="C769" s="3"/>
      <c r="D769" s="3"/>
    </row>
    <row r="770" spans="1:4" ht="15.75" customHeight="1" x14ac:dyDescent="0.45">
      <c r="A770" s="11"/>
      <c r="C770" s="3"/>
      <c r="D770" s="3"/>
    </row>
    <row r="771" spans="1:4" ht="15.75" customHeight="1" x14ac:dyDescent="0.45">
      <c r="A771" s="11"/>
      <c r="C771" s="3"/>
      <c r="D771" s="3"/>
    </row>
    <row r="772" spans="1:4" ht="15.75" customHeight="1" x14ac:dyDescent="0.45">
      <c r="A772" s="11"/>
      <c r="C772" s="3"/>
      <c r="D772" s="3"/>
    </row>
    <row r="773" spans="1:4" ht="15.75" customHeight="1" x14ac:dyDescent="0.45">
      <c r="A773" s="11"/>
      <c r="C773" s="3"/>
      <c r="D773" s="3"/>
    </row>
    <row r="774" spans="1:4" ht="15.75" customHeight="1" x14ac:dyDescent="0.45">
      <c r="A774" s="11"/>
      <c r="C774" s="3"/>
      <c r="D774" s="3"/>
    </row>
    <row r="775" spans="1:4" ht="15.75" customHeight="1" x14ac:dyDescent="0.45">
      <c r="A775" s="11"/>
      <c r="C775" s="3"/>
      <c r="D775" s="3"/>
    </row>
    <row r="776" spans="1:4" ht="15.75" customHeight="1" x14ac:dyDescent="0.45">
      <c r="A776" s="11"/>
      <c r="C776" s="3"/>
      <c r="D776" s="3"/>
    </row>
    <row r="777" spans="1:4" ht="15.75" customHeight="1" x14ac:dyDescent="0.45">
      <c r="A777" s="11"/>
      <c r="C777" s="3"/>
      <c r="D777" s="3"/>
    </row>
    <row r="778" spans="1:4" ht="15.75" customHeight="1" x14ac:dyDescent="0.45">
      <c r="A778" s="11"/>
      <c r="C778" s="3"/>
      <c r="D778" s="3"/>
    </row>
    <row r="779" spans="1:4" ht="15.75" customHeight="1" x14ac:dyDescent="0.45">
      <c r="A779" s="11"/>
      <c r="C779" s="3"/>
      <c r="D779" s="3"/>
    </row>
    <row r="780" spans="1:4" ht="15.75" customHeight="1" x14ac:dyDescent="0.45">
      <c r="A780" s="11"/>
      <c r="C780" s="3"/>
      <c r="D780" s="3"/>
    </row>
    <row r="781" spans="1:4" ht="15.75" customHeight="1" x14ac:dyDescent="0.45">
      <c r="A781" s="11"/>
      <c r="C781" s="3"/>
      <c r="D781" s="3"/>
    </row>
    <row r="782" spans="1:4" ht="15.75" customHeight="1" x14ac:dyDescent="0.45">
      <c r="A782" s="11"/>
      <c r="C782" s="3"/>
      <c r="D782" s="3"/>
    </row>
    <row r="783" spans="1:4" ht="15.75" customHeight="1" x14ac:dyDescent="0.45">
      <c r="A783" s="11"/>
      <c r="C783" s="3"/>
      <c r="D783" s="3"/>
    </row>
    <row r="784" spans="1:4" ht="15.75" customHeight="1" x14ac:dyDescent="0.45">
      <c r="A784" s="11"/>
      <c r="C784" s="3"/>
      <c r="D784" s="3"/>
    </row>
    <row r="785" spans="1:4" ht="15.75" customHeight="1" x14ac:dyDescent="0.45">
      <c r="A785" s="11"/>
      <c r="C785" s="3"/>
      <c r="D785" s="3"/>
    </row>
    <row r="786" spans="1:4" ht="15.75" customHeight="1" x14ac:dyDescent="0.45">
      <c r="A786" s="11"/>
      <c r="C786" s="3"/>
      <c r="D786" s="3"/>
    </row>
    <row r="787" spans="1:4" ht="15.75" customHeight="1" x14ac:dyDescent="0.45">
      <c r="A787" s="11"/>
      <c r="C787" s="3"/>
      <c r="D787" s="3"/>
    </row>
    <row r="788" spans="1:4" ht="15.75" customHeight="1" x14ac:dyDescent="0.45">
      <c r="A788" s="11"/>
      <c r="C788" s="3"/>
      <c r="D788" s="3"/>
    </row>
    <row r="789" spans="1:4" ht="15.75" customHeight="1" x14ac:dyDescent="0.45">
      <c r="A789" s="11"/>
      <c r="C789" s="3"/>
      <c r="D789" s="3"/>
    </row>
    <row r="790" spans="1:4" ht="15.75" customHeight="1" x14ac:dyDescent="0.45">
      <c r="A790" s="11"/>
      <c r="C790" s="3"/>
      <c r="D790" s="3"/>
    </row>
    <row r="791" spans="1:4" ht="15.75" customHeight="1" x14ac:dyDescent="0.45">
      <c r="A791" s="11"/>
      <c r="C791" s="3"/>
      <c r="D791" s="3"/>
    </row>
    <row r="792" spans="1:4" ht="15.75" customHeight="1" x14ac:dyDescent="0.45">
      <c r="A792" s="11"/>
      <c r="C792" s="3"/>
      <c r="D792" s="3"/>
    </row>
    <row r="793" spans="1:4" ht="15.75" customHeight="1" x14ac:dyDescent="0.45">
      <c r="A793" s="11"/>
      <c r="C793" s="3"/>
      <c r="D793" s="3"/>
    </row>
    <row r="794" spans="1:4" ht="15.75" customHeight="1" x14ac:dyDescent="0.45">
      <c r="A794" s="11"/>
      <c r="C794" s="3"/>
      <c r="D794" s="3"/>
    </row>
    <row r="795" spans="1:4" ht="15.75" customHeight="1" x14ac:dyDescent="0.45">
      <c r="A795" s="11"/>
      <c r="C795" s="3"/>
      <c r="D795" s="3"/>
    </row>
    <row r="796" spans="1:4" ht="15.75" customHeight="1" x14ac:dyDescent="0.45">
      <c r="A796" s="11"/>
      <c r="C796" s="3"/>
      <c r="D796" s="3"/>
    </row>
    <row r="797" spans="1:4" ht="15.75" customHeight="1" x14ac:dyDescent="0.45">
      <c r="A797" s="11"/>
      <c r="C797" s="3"/>
      <c r="D797" s="3"/>
    </row>
    <row r="798" spans="1:4" ht="15.75" customHeight="1" x14ac:dyDescent="0.45">
      <c r="A798" s="11"/>
      <c r="C798" s="3"/>
      <c r="D798" s="3"/>
    </row>
    <row r="799" spans="1:4" ht="15.75" customHeight="1" x14ac:dyDescent="0.45">
      <c r="A799" s="11"/>
      <c r="C799" s="3"/>
      <c r="D799" s="3"/>
    </row>
    <row r="800" spans="1:4" ht="15.75" customHeight="1" x14ac:dyDescent="0.45">
      <c r="A800" s="11"/>
      <c r="C800" s="3"/>
      <c r="D800" s="3"/>
    </row>
    <row r="801" spans="1:4" ht="15.75" customHeight="1" x14ac:dyDescent="0.45">
      <c r="A801" s="11"/>
      <c r="C801" s="3"/>
      <c r="D801" s="3"/>
    </row>
    <row r="802" spans="1:4" ht="15.75" customHeight="1" x14ac:dyDescent="0.45">
      <c r="A802" s="11"/>
      <c r="C802" s="3"/>
      <c r="D802" s="3"/>
    </row>
    <row r="803" spans="1:4" ht="15.75" customHeight="1" x14ac:dyDescent="0.45">
      <c r="A803" s="11"/>
      <c r="C803" s="3"/>
      <c r="D803" s="3"/>
    </row>
    <row r="804" spans="1:4" ht="15.75" customHeight="1" x14ac:dyDescent="0.45">
      <c r="A804" s="11"/>
      <c r="C804" s="3"/>
      <c r="D804" s="3"/>
    </row>
    <row r="805" spans="1:4" ht="15.75" customHeight="1" x14ac:dyDescent="0.45">
      <c r="A805" s="11"/>
      <c r="C805" s="3"/>
      <c r="D805" s="3"/>
    </row>
    <row r="806" spans="1:4" ht="15.75" customHeight="1" x14ac:dyDescent="0.45">
      <c r="A806" s="11"/>
      <c r="C806" s="3"/>
      <c r="D806" s="3"/>
    </row>
    <row r="807" spans="1:4" ht="15.75" customHeight="1" x14ac:dyDescent="0.45">
      <c r="A807" s="11"/>
      <c r="C807" s="3"/>
      <c r="D807" s="3"/>
    </row>
    <row r="808" spans="1:4" ht="15.75" customHeight="1" x14ac:dyDescent="0.45">
      <c r="A808" s="11"/>
      <c r="C808" s="3"/>
      <c r="D808" s="3"/>
    </row>
    <row r="809" spans="1:4" ht="15.75" customHeight="1" x14ac:dyDescent="0.45">
      <c r="A809" s="11"/>
      <c r="C809" s="3"/>
      <c r="D809" s="3"/>
    </row>
    <row r="810" spans="1:4" ht="15.75" customHeight="1" x14ac:dyDescent="0.45">
      <c r="A810" s="11"/>
      <c r="C810" s="3"/>
      <c r="D810" s="3"/>
    </row>
    <row r="811" spans="1:4" ht="15.75" customHeight="1" x14ac:dyDescent="0.45">
      <c r="A811" s="11"/>
      <c r="C811" s="3"/>
      <c r="D811" s="3"/>
    </row>
    <row r="812" spans="1:4" ht="15.75" customHeight="1" x14ac:dyDescent="0.45">
      <c r="A812" s="11"/>
      <c r="C812" s="3"/>
      <c r="D812" s="3"/>
    </row>
    <row r="813" spans="1:4" ht="15.75" customHeight="1" x14ac:dyDescent="0.45">
      <c r="A813" s="11"/>
      <c r="C813" s="3"/>
      <c r="D813" s="3"/>
    </row>
    <row r="814" spans="1:4" ht="15.75" customHeight="1" x14ac:dyDescent="0.45">
      <c r="A814" s="11"/>
      <c r="C814" s="3"/>
      <c r="D814" s="3"/>
    </row>
    <row r="815" spans="1:4" ht="15.75" customHeight="1" x14ac:dyDescent="0.45">
      <c r="A815" s="11"/>
      <c r="C815" s="3"/>
      <c r="D815" s="3"/>
    </row>
    <row r="816" spans="1:4" ht="15.75" customHeight="1" x14ac:dyDescent="0.45">
      <c r="A816" s="11"/>
      <c r="C816" s="3"/>
      <c r="D816" s="3"/>
    </row>
    <row r="817" spans="1:4" ht="15.75" customHeight="1" x14ac:dyDescent="0.45">
      <c r="A817" s="11"/>
      <c r="C817" s="3"/>
      <c r="D817" s="3"/>
    </row>
    <row r="818" spans="1:4" ht="15.75" customHeight="1" x14ac:dyDescent="0.45">
      <c r="A818" s="11"/>
      <c r="C818" s="3"/>
      <c r="D818" s="3"/>
    </row>
    <row r="819" spans="1:4" ht="15.75" customHeight="1" x14ac:dyDescent="0.45">
      <c r="A819" s="11"/>
      <c r="C819" s="3"/>
      <c r="D819" s="3"/>
    </row>
    <row r="820" spans="1:4" ht="15.75" customHeight="1" x14ac:dyDescent="0.45">
      <c r="A820" s="11"/>
      <c r="C820" s="3"/>
      <c r="D820" s="3"/>
    </row>
    <row r="821" spans="1:4" ht="15.75" customHeight="1" x14ac:dyDescent="0.45">
      <c r="A821" s="11"/>
      <c r="C821" s="3"/>
      <c r="D821" s="3"/>
    </row>
    <row r="822" spans="1:4" ht="15.75" customHeight="1" x14ac:dyDescent="0.45">
      <c r="A822" s="11"/>
      <c r="C822" s="3"/>
      <c r="D822" s="3"/>
    </row>
    <row r="823" spans="1:4" ht="15.75" customHeight="1" x14ac:dyDescent="0.45">
      <c r="A823" s="11"/>
      <c r="C823" s="3"/>
      <c r="D823" s="3"/>
    </row>
    <row r="824" spans="1:4" ht="15.75" customHeight="1" x14ac:dyDescent="0.45">
      <c r="A824" s="11"/>
      <c r="C824" s="3"/>
      <c r="D824" s="3"/>
    </row>
    <row r="825" spans="1:4" ht="15.75" customHeight="1" x14ac:dyDescent="0.45">
      <c r="A825" s="11"/>
      <c r="C825" s="3"/>
      <c r="D825" s="3"/>
    </row>
    <row r="826" spans="1:4" ht="15.75" customHeight="1" x14ac:dyDescent="0.45">
      <c r="A826" s="11"/>
      <c r="C826" s="3"/>
      <c r="D826" s="3"/>
    </row>
    <row r="827" spans="1:4" ht="15.75" customHeight="1" x14ac:dyDescent="0.45">
      <c r="A827" s="11"/>
      <c r="C827" s="3"/>
      <c r="D827" s="3"/>
    </row>
    <row r="828" spans="1:4" ht="15.75" customHeight="1" x14ac:dyDescent="0.45">
      <c r="A828" s="11"/>
      <c r="C828" s="3"/>
      <c r="D828" s="3"/>
    </row>
    <row r="829" spans="1:4" ht="15.75" customHeight="1" x14ac:dyDescent="0.45">
      <c r="A829" s="11"/>
      <c r="C829" s="3"/>
      <c r="D829" s="3"/>
    </row>
    <row r="830" spans="1:4" ht="15.75" customHeight="1" x14ac:dyDescent="0.45">
      <c r="A830" s="11"/>
      <c r="C830" s="3"/>
      <c r="D830" s="3"/>
    </row>
    <row r="831" spans="1:4" ht="15.75" customHeight="1" x14ac:dyDescent="0.45">
      <c r="A831" s="11"/>
      <c r="C831" s="3"/>
      <c r="D831" s="3"/>
    </row>
    <row r="832" spans="1:4" ht="15.75" customHeight="1" x14ac:dyDescent="0.45">
      <c r="A832" s="11"/>
      <c r="C832" s="3"/>
      <c r="D832" s="3"/>
    </row>
    <row r="833" spans="1:4" ht="15.75" customHeight="1" x14ac:dyDescent="0.45">
      <c r="A833" s="11"/>
      <c r="C833" s="3"/>
      <c r="D833" s="3"/>
    </row>
    <row r="834" spans="1:4" ht="15.75" customHeight="1" x14ac:dyDescent="0.45">
      <c r="A834" s="11"/>
      <c r="C834" s="3"/>
      <c r="D834" s="3"/>
    </row>
    <row r="835" spans="1:4" ht="15.75" customHeight="1" x14ac:dyDescent="0.45">
      <c r="A835" s="11"/>
      <c r="C835" s="3"/>
      <c r="D835" s="3"/>
    </row>
    <row r="836" spans="1:4" ht="15.75" customHeight="1" x14ac:dyDescent="0.45">
      <c r="A836" s="11"/>
      <c r="C836" s="3"/>
      <c r="D836" s="3"/>
    </row>
    <row r="837" spans="1:4" ht="15.75" customHeight="1" x14ac:dyDescent="0.45">
      <c r="A837" s="11"/>
      <c r="C837" s="3"/>
      <c r="D837" s="3"/>
    </row>
    <row r="838" spans="1:4" ht="15.75" customHeight="1" x14ac:dyDescent="0.45">
      <c r="A838" s="11"/>
      <c r="C838" s="3"/>
      <c r="D838" s="3"/>
    </row>
    <row r="839" spans="1:4" ht="15.75" customHeight="1" x14ac:dyDescent="0.45">
      <c r="A839" s="11"/>
      <c r="C839" s="3"/>
      <c r="D839" s="3"/>
    </row>
    <row r="840" spans="1:4" ht="15.75" customHeight="1" x14ac:dyDescent="0.45">
      <c r="A840" s="11"/>
      <c r="C840" s="3"/>
      <c r="D840" s="3"/>
    </row>
    <row r="841" spans="1:4" ht="15.75" customHeight="1" x14ac:dyDescent="0.45">
      <c r="A841" s="11"/>
      <c r="C841" s="3"/>
      <c r="D841" s="3"/>
    </row>
    <row r="842" spans="1:4" ht="15.75" customHeight="1" x14ac:dyDescent="0.45">
      <c r="A842" s="11"/>
      <c r="C842" s="3"/>
      <c r="D842" s="3"/>
    </row>
    <row r="843" spans="1:4" ht="15.75" customHeight="1" x14ac:dyDescent="0.45">
      <c r="A843" s="11"/>
      <c r="C843" s="3"/>
      <c r="D843" s="3"/>
    </row>
    <row r="844" spans="1:4" ht="15.75" customHeight="1" x14ac:dyDescent="0.45">
      <c r="A844" s="11"/>
      <c r="C844" s="3"/>
      <c r="D844" s="3"/>
    </row>
    <row r="845" spans="1:4" ht="15.75" customHeight="1" x14ac:dyDescent="0.45">
      <c r="A845" s="11"/>
      <c r="C845" s="3"/>
      <c r="D845" s="3"/>
    </row>
    <row r="846" spans="1:4" ht="15.75" customHeight="1" x14ac:dyDescent="0.45">
      <c r="A846" s="11"/>
      <c r="C846" s="3"/>
      <c r="D846" s="3"/>
    </row>
    <row r="847" spans="1:4" ht="15.75" customHeight="1" x14ac:dyDescent="0.45">
      <c r="A847" s="11"/>
      <c r="C847" s="3"/>
      <c r="D847" s="3"/>
    </row>
    <row r="848" spans="1:4" ht="15.75" customHeight="1" x14ac:dyDescent="0.45">
      <c r="A848" s="11"/>
      <c r="C848" s="3"/>
      <c r="D848" s="3"/>
    </row>
    <row r="849" spans="1:4" ht="15.75" customHeight="1" x14ac:dyDescent="0.45">
      <c r="A849" s="11"/>
      <c r="C849" s="3"/>
      <c r="D849" s="3"/>
    </row>
    <row r="850" spans="1:4" ht="15.75" customHeight="1" x14ac:dyDescent="0.45">
      <c r="A850" s="11"/>
      <c r="C850" s="3"/>
      <c r="D850" s="3"/>
    </row>
    <row r="851" spans="1:4" ht="15.75" customHeight="1" x14ac:dyDescent="0.45">
      <c r="A851" s="11"/>
      <c r="C851" s="3"/>
      <c r="D851" s="3"/>
    </row>
    <row r="852" spans="1:4" ht="15.75" customHeight="1" x14ac:dyDescent="0.45">
      <c r="A852" s="11"/>
      <c r="C852" s="3"/>
      <c r="D852" s="3"/>
    </row>
    <row r="853" spans="1:4" ht="15.75" customHeight="1" x14ac:dyDescent="0.45">
      <c r="A853" s="11"/>
      <c r="C853" s="3"/>
      <c r="D853" s="3"/>
    </row>
    <row r="854" spans="1:4" ht="15.75" customHeight="1" x14ac:dyDescent="0.45">
      <c r="A854" s="11"/>
      <c r="C854" s="3"/>
      <c r="D854" s="3"/>
    </row>
    <row r="855" spans="1:4" ht="15.75" customHeight="1" x14ac:dyDescent="0.45">
      <c r="A855" s="11"/>
      <c r="C855" s="3"/>
      <c r="D855" s="3"/>
    </row>
    <row r="856" spans="1:4" ht="15.75" customHeight="1" x14ac:dyDescent="0.45">
      <c r="A856" s="11"/>
      <c r="C856" s="3"/>
      <c r="D856" s="3"/>
    </row>
    <row r="857" spans="1:4" ht="15.75" customHeight="1" x14ac:dyDescent="0.45">
      <c r="A857" s="11"/>
      <c r="C857" s="3"/>
      <c r="D857" s="3"/>
    </row>
    <row r="858" spans="1:4" ht="15.75" customHeight="1" x14ac:dyDescent="0.45">
      <c r="A858" s="11"/>
      <c r="C858" s="3"/>
      <c r="D858" s="3"/>
    </row>
    <row r="859" spans="1:4" ht="15.75" customHeight="1" x14ac:dyDescent="0.45">
      <c r="A859" s="11"/>
      <c r="C859" s="3"/>
      <c r="D859" s="3"/>
    </row>
    <row r="860" spans="1:4" ht="15.75" customHeight="1" x14ac:dyDescent="0.45">
      <c r="A860" s="11"/>
      <c r="C860" s="3"/>
      <c r="D860" s="3"/>
    </row>
    <row r="861" spans="1:4" ht="15.75" customHeight="1" x14ac:dyDescent="0.45">
      <c r="A861" s="11"/>
      <c r="C861" s="3"/>
      <c r="D861" s="3"/>
    </row>
    <row r="862" spans="1:4" ht="15.75" customHeight="1" x14ac:dyDescent="0.45">
      <c r="A862" s="11"/>
      <c r="C862" s="3"/>
      <c r="D862" s="3"/>
    </row>
    <row r="863" spans="1:4" ht="15.75" customHeight="1" x14ac:dyDescent="0.45">
      <c r="A863" s="11"/>
      <c r="C863" s="3"/>
      <c r="D863" s="3"/>
    </row>
    <row r="864" spans="1:4" ht="15.75" customHeight="1" x14ac:dyDescent="0.45">
      <c r="A864" s="11"/>
      <c r="C864" s="3"/>
      <c r="D864" s="3"/>
    </row>
    <row r="865" spans="1:4" ht="15.75" customHeight="1" x14ac:dyDescent="0.45">
      <c r="A865" s="11"/>
      <c r="C865" s="3"/>
      <c r="D865" s="3"/>
    </row>
    <row r="866" spans="1:4" ht="15.75" customHeight="1" x14ac:dyDescent="0.45">
      <c r="A866" s="11"/>
      <c r="C866" s="3"/>
      <c r="D866" s="3"/>
    </row>
    <row r="867" spans="1:4" ht="15.75" customHeight="1" x14ac:dyDescent="0.45">
      <c r="A867" s="11"/>
      <c r="C867" s="3"/>
      <c r="D867" s="3"/>
    </row>
    <row r="868" spans="1:4" ht="15.75" customHeight="1" x14ac:dyDescent="0.45">
      <c r="A868" s="11"/>
      <c r="C868" s="3"/>
      <c r="D868" s="3"/>
    </row>
    <row r="869" spans="1:4" ht="15.75" customHeight="1" x14ac:dyDescent="0.45">
      <c r="A869" s="11"/>
      <c r="C869" s="3"/>
      <c r="D869" s="3"/>
    </row>
    <row r="870" spans="1:4" ht="15.75" customHeight="1" x14ac:dyDescent="0.45">
      <c r="A870" s="11"/>
      <c r="C870" s="3"/>
      <c r="D870" s="3"/>
    </row>
    <row r="871" spans="1:4" ht="15.75" customHeight="1" x14ac:dyDescent="0.45">
      <c r="A871" s="11"/>
      <c r="C871" s="3"/>
      <c r="D871" s="3"/>
    </row>
    <row r="872" spans="1:4" ht="15.75" customHeight="1" x14ac:dyDescent="0.45">
      <c r="A872" s="11"/>
      <c r="C872" s="3"/>
      <c r="D872" s="3"/>
    </row>
    <row r="873" spans="1:4" ht="15.75" customHeight="1" x14ac:dyDescent="0.45">
      <c r="A873" s="11"/>
      <c r="C873" s="3"/>
      <c r="D873" s="3"/>
    </row>
    <row r="874" spans="1:4" ht="15.75" customHeight="1" x14ac:dyDescent="0.45">
      <c r="A874" s="11"/>
      <c r="C874" s="3"/>
      <c r="D874" s="3"/>
    </row>
    <row r="875" spans="1:4" ht="15.75" customHeight="1" x14ac:dyDescent="0.45">
      <c r="A875" s="11"/>
      <c r="C875" s="3"/>
      <c r="D875" s="3"/>
    </row>
    <row r="876" spans="1:4" ht="15.75" customHeight="1" x14ac:dyDescent="0.45">
      <c r="A876" s="11"/>
      <c r="C876" s="3"/>
      <c r="D876" s="3"/>
    </row>
    <row r="877" spans="1:4" ht="15.75" customHeight="1" x14ac:dyDescent="0.45">
      <c r="A877" s="11"/>
      <c r="C877" s="3"/>
      <c r="D877" s="3"/>
    </row>
    <row r="878" spans="1:4" ht="15.75" customHeight="1" x14ac:dyDescent="0.45">
      <c r="A878" s="11"/>
      <c r="C878" s="3"/>
      <c r="D878" s="3"/>
    </row>
    <row r="879" spans="1:4" ht="15.75" customHeight="1" x14ac:dyDescent="0.45">
      <c r="A879" s="11"/>
      <c r="C879" s="3"/>
      <c r="D879" s="3"/>
    </row>
    <row r="880" spans="1:4" ht="15.75" customHeight="1" x14ac:dyDescent="0.45">
      <c r="A880" s="11"/>
      <c r="C880" s="3"/>
      <c r="D880" s="3"/>
    </row>
    <row r="881" spans="1:4" ht="15.75" customHeight="1" x14ac:dyDescent="0.45">
      <c r="A881" s="11"/>
      <c r="C881" s="3"/>
      <c r="D881" s="3"/>
    </row>
    <row r="882" spans="1:4" ht="15.75" customHeight="1" x14ac:dyDescent="0.45">
      <c r="A882" s="11"/>
      <c r="C882" s="3"/>
      <c r="D882" s="3"/>
    </row>
    <row r="883" spans="1:4" ht="15.75" customHeight="1" x14ac:dyDescent="0.45">
      <c r="A883" s="11"/>
      <c r="C883" s="3"/>
      <c r="D883" s="3"/>
    </row>
    <row r="884" spans="1:4" ht="15.75" customHeight="1" x14ac:dyDescent="0.45">
      <c r="A884" s="11"/>
      <c r="C884" s="3"/>
      <c r="D884" s="3"/>
    </row>
    <row r="885" spans="1:4" ht="15.75" customHeight="1" x14ac:dyDescent="0.45">
      <c r="A885" s="11"/>
      <c r="C885" s="3"/>
      <c r="D885" s="3"/>
    </row>
    <row r="886" spans="1:4" ht="15.75" customHeight="1" x14ac:dyDescent="0.45">
      <c r="A886" s="11"/>
      <c r="C886" s="3"/>
      <c r="D886" s="3"/>
    </row>
    <row r="887" spans="1:4" ht="15.75" customHeight="1" x14ac:dyDescent="0.45">
      <c r="A887" s="11"/>
      <c r="C887" s="3"/>
      <c r="D887" s="3"/>
    </row>
    <row r="888" spans="1:4" ht="15.75" customHeight="1" x14ac:dyDescent="0.45">
      <c r="A888" s="11"/>
      <c r="C888" s="3"/>
      <c r="D888" s="3"/>
    </row>
    <row r="889" spans="1:4" ht="15.75" customHeight="1" x14ac:dyDescent="0.45">
      <c r="A889" s="11"/>
      <c r="C889" s="3"/>
      <c r="D889" s="3"/>
    </row>
    <row r="890" spans="1:4" ht="15.75" customHeight="1" x14ac:dyDescent="0.45">
      <c r="A890" s="11"/>
      <c r="C890" s="3"/>
      <c r="D890" s="3"/>
    </row>
    <row r="891" spans="1:4" ht="15.75" customHeight="1" x14ac:dyDescent="0.45">
      <c r="A891" s="11"/>
      <c r="C891" s="3"/>
      <c r="D891" s="3"/>
    </row>
    <row r="892" spans="1:4" ht="15.75" customHeight="1" x14ac:dyDescent="0.45">
      <c r="A892" s="11"/>
      <c r="C892" s="3"/>
      <c r="D892" s="3"/>
    </row>
    <row r="893" spans="1:4" ht="15.75" customHeight="1" x14ac:dyDescent="0.45">
      <c r="A893" s="11"/>
      <c r="C893" s="3"/>
      <c r="D893" s="3"/>
    </row>
    <row r="894" spans="1:4" ht="15.75" customHeight="1" x14ac:dyDescent="0.45">
      <c r="A894" s="11"/>
      <c r="C894" s="3"/>
      <c r="D894" s="3"/>
    </row>
    <row r="895" spans="1:4" ht="15.75" customHeight="1" x14ac:dyDescent="0.45">
      <c r="A895" s="11"/>
      <c r="C895" s="3"/>
      <c r="D895" s="3"/>
    </row>
    <row r="896" spans="1:4" ht="15.75" customHeight="1" x14ac:dyDescent="0.45">
      <c r="A896" s="11"/>
      <c r="C896" s="3"/>
      <c r="D896" s="3"/>
    </row>
    <row r="897" spans="1:4" ht="15.75" customHeight="1" x14ac:dyDescent="0.45">
      <c r="A897" s="11"/>
      <c r="C897" s="3"/>
      <c r="D897" s="3"/>
    </row>
    <row r="898" spans="1:4" ht="15.75" customHeight="1" x14ac:dyDescent="0.45">
      <c r="A898" s="11"/>
      <c r="C898" s="3"/>
      <c r="D898" s="3"/>
    </row>
    <row r="899" spans="1:4" ht="15.75" customHeight="1" x14ac:dyDescent="0.45">
      <c r="A899" s="11"/>
      <c r="C899" s="3"/>
      <c r="D899" s="3"/>
    </row>
    <row r="900" spans="1:4" ht="15.75" customHeight="1" x14ac:dyDescent="0.45">
      <c r="A900" s="11"/>
      <c r="C900" s="3"/>
      <c r="D900" s="3"/>
    </row>
    <row r="901" spans="1:4" ht="15.75" customHeight="1" x14ac:dyDescent="0.45">
      <c r="A901" s="11"/>
      <c r="C901" s="3"/>
      <c r="D901" s="3"/>
    </row>
    <row r="902" spans="1:4" ht="15.75" customHeight="1" x14ac:dyDescent="0.45">
      <c r="A902" s="11"/>
      <c r="C902" s="3"/>
      <c r="D902" s="3"/>
    </row>
    <row r="903" spans="1:4" ht="15.75" customHeight="1" x14ac:dyDescent="0.45">
      <c r="A903" s="11"/>
      <c r="C903" s="3"/>
      <c r="D903" s="3"/>
    </row>
    <row r="904" spans="1:4" ht="15.75" customHeight="1" x14ac:dyDescent="0.45">
      <c r="A904" s="11"/>
      <c r="C904" s="3"/>
      <c r="D904" s="3"/>
    </row>
    <row r="905" spans="1:4" ht="15.75" customHeight="1" x14ac:dyDescent="0.45">
      <c r="A905" s="11"/>
      <c r="C905" s="3"/>
      <c r="D905" s="3"/>
    </row>
    <row r="906" spans="1:4" ht="15.75" customHeight="1" x14ac:dyDescent="0.45">
      <c r="A906" s="11"/>
      <c r="C906" s="3"/>
      <c r="D906" s="3"/>
    </row>
    <row r="907" spans="1:4" ht="15.75" customHeight="1" x14ac:dyDescent="0.45">
      <c r="A907" s="11"/>
      <c r="C907" s="3"/>
      <c r="D907" s="3"/>
    </row>
    <row r="908" spans="1:4" ht="15.75" customHeight="1" x14ac:dyDescent="0.45">
      <c r="A908" s="11"/>
      <c r="C908" s="3"/>
      <c r="D908" s="3"/>
    </row>
    <row r="909" spans="1:4" ht="15.75" customHeight="1" x14ac:dyDescent="0.45">
      <c r="A909" s="11"/>
      <c r="C909" s="3"/>
      <c r="D909" s="3"/>
    </row>
    <row r="910" spans="1:4" ht="15.75" customHeight="1" x14ac:dyDescent="0.45">
      <c r="A910" s="11"/>
      <c r="C910" s="3"/>
      <c r="D910" s="3"/>
    </row>
    <row r="911" spans="1:4" ht="15.75" customHeight="1" x14ac:dyDescent="0.45">
      <c r="A911" s="11"/>
      <c r="C911" s="3"/>
      <c r="D911" s="3"/>
    </row>
    <row r="912" spans="1:4" ht="15.75" customHeight="1" x14ac:dyDescent="0.45">
      <c r="A912" s="11"/>
      <c r="C912" s="3"/>
      <c r="D912" s="3"/>
    </row>
    <row r="913" spans="1:4" ht="15.75" customHeight="1" x14ac:dyDescent="0.45">
      <c r="A913" s="11"/>
      <c r="C913" s="3"/>
      <c r="D913" s="3"/>
    </row>
    <row r="914" spans="1:4" ht="15.75" customHeight="1" x14ac:dyDescent="0.45">
      <c r="A914" s="11"/>
      <c r="C914" s="3"/>
      <c r="D914" s="3"/>
    </row>
    <row r="915" spans="1:4" ht="15.75" customHeight="1" x14ac:dyDescent="0.45">
      <c r="A915" s="11"/>
      <c r="C915" s="3"/>
      <c r="D915" s="3"/>
    </row>
    <row r="916" spans="1:4" ht="15.75" customHeight="1" x14ac:dyDescent="0.45">
      <c r="A916" s="11"/>
      <c r="C916" s="3"/>
      <c r="D916" s="3"/>
    </row>
    <row r="917" spans="1:4" ht="15.75" customHeight="1" x14ac:dyDescent="0.45">
      <c r="A917" s="11"/>
      <c r="C917" s="3"/>
      <c r="D917" s="3"/>
    </row>
    <row r="918" spans="1:4" ht="15.75" customHeight="1" x14ac:dyDescent="0.45">
      <c r="A918" s="11"/>
      <c r="C918" s="3"/>
      <c r="D918" s="3"/>
    </row>
    <row r="919" spans="1:4" ht="15.75" customHeight="1" x14ac:dyDescent="0.45">
      <c r="A919" s="11"/>
      <c r="C919" s="3"/>
      <c r="D919" s="3"/>
    </row>
    <row r="920" spans="1:4" ht="15.75" customHeight="1" x14ac:dyDescent="0.45">
      <c r="A920" s="11"/>
      <c r="C920" s="3"/>
      <c r="D920" s="3"/>
    </row>
    <row r="921" spans="1:4" ht="15.75" customHeight="1" x14ac:dyDescent="0.45">
      <c r="A921" s="11"/>
      <c r="C921" s="3"/>
      <c r="D921" s="3"/>
    </row>
    <row r="922" spans="1:4" ht="15.75" customHeight="1" x14ac:dyDescent="0.45">
      <c r="A922" s="11"/>
      <c r="C922" s="3"/>
      <c r="D922" s="3"/>
    </row>
    <row r="923" spans="1:4" ht="15.75" customHeight="1" x14ac:dyDescent="0.45">
      <c r="A923" s="11"/>
      <c r="C923" s="3"/>
      <c r="D923" s="3"/>
    </row>
    <row r="924" spans="1:4" ht="15.75" customHeight="1" x14ac:dyDescent="0.45">
      <c r="A924" s="11"/>
      <c r="C924" s="3"/>
      <c r="D924" s="3"/>
    </row>
    <row r="925" spans="1:4" ht="15.75" customHeight="1" x14ac:dyDescent="0.45">
      <c r="A925" s="11"/>
      <c r="C925" s="3"/>
      <c r="D925" s="3"/>
    </row>
    <row r="926" spans="1:4" ht="15.75" customHeight="1" x14ac:dyDescent="0.45">
      <c r="A926" s="11"/>
      <c r="C926" s="3"/>
      <c r="D926" s="3"/>
    </row>
    <row r="927" spans="1:4" ht="15.75" customHeight="1" x14ac:dyDescent="0.45">
      <c r="A927" s="11"/>
      <c r="C927" s="3"/>
      <c r="D927" s="3"/>
    </row>
    <row r="928" spans="1:4" ht="15.75" customHeight="1" x14ac:dyDescent="0.45">
      <c r="A928" s="11"/>
      <c r="C928" s="3"/>
      <c r="D928" s="3"/>
    </row>
    <row r="929" spans="1:4" ht="15.75" customHeight="1" x14ac:dyDescent="0.45">
      <c r="A929" s="11"/>
      <c r="C929" s="3"/>
      <c r="D929" s="3"/>
    </row>
    <row r="930" spans="1:4" ht="15.75" customHeight="1" x14ac:dyDescent="0.45">
      <c r="A930" s="11"/>
      <c r="C930" s="3"/>
      <c r="D930" s="3"/>
    </row>
    <row r="931" spans="1:4" ht="15.75" customHeight="1" x14ac:dyDescent="0.45">
      <c r="A931" s="11"/>
      <c r="C931" s="3"/>
      <c r="D931" s="3"/>
    </row>
    <row r="932" spans="1:4" ht="15.75" customHeight="1" x14ac:dyDescent="0.45">
      <c r="A932" s="11"/>
      <c r="C932" s="3"/>
      <c r="D932" s="3"/>
    </row>
    <row r="933" spans="1:4" ht="15.75" customHeight="1" x14ac:dyDescent="0.45">
      <c r="A933" s="11"/>
      <c r="C933" s="3"/>
      <c r="D933" s="3"/>
    </row>
    <row r="934" spans="1:4" ht="15.75" customHeight="1" x14ac:dyDescent="0.45">
      <c r="A934" s="11"/>
      <c r="C934" s="3"/>
      <c r="D934" s="3"/>
    </row>
    <row r="935" spans="1:4" ht="15.75" customHeight="1" x14ac:dyDescent="0.45">
      <c r="A935" s="11"/>
      <c r="C935" s="3"/>
      <c r="D935" s="3"/>
    </row>
    <row r="936" spans="1:4" ht="15.75" customHeight="1" x14ac:dyDescent="0.45">
      <c r="A936" s="11"/>
      <c r="C936" s="3"/>
      <c r="D936" s="3"/>
    </row>
    <row r="937" spans="1:4" ht="15.75" customHeight="1" x14ac:dyDescent="0.45">
      <c r="A937" s="11"/>
      <c r="C937" s="3"/>
      <c r="D937" s="3"/>
    </row>
    <row r="938" spans="1:4" ht="15.75" customHeight="1" x14ac:dyDescent="0.45">
      <c r="A938" s="11"/>
      <c r="C938" s="3"/>
      <c r="D938" s="3"/>
    </row>
    <row r="939" spans="1:4" ht="15.75" customHeight="1" x14ac:dyDescent="0.45">
      <c r="A939" s="11"/>
      <c r="C939" s="3"/>
      <c r="D939" s="3"/>
    </row>
    <row r="940" spans="1:4" ht="15.75" customHeight="1" x14ac:dyDescent="0.45">
      <c r="A940" s="11"/>
      <c r="C940" s="3"/>
      <c r="D940" s="3"/>
    </row>
    <row r="941" spans="1:4" ht="15.75" customHeight="1" x14ac:dyDescent="0.45">
      <c r="A941" s="11"/>
      <c r="C941" s="3"/>
      <c r="D941" s="3"/>
    </row>
    <row r="942" spans="1:4" ht="15.75" customHeight="1" x14ac:dyDescent="0.45">
      <c r="A942" s="11"/>
      <c r="C942" s="3"/>
      <c r="D942" s="3"/>
    </row>
    <row r="943" spans="1:4" ht="15.75" customHeight="1" x14ac:dyDescent="0.45">
      <c r="A943" s="11"/>
      <c r="C943" s="3"/>
      <c r="D943" s="3"/>
    </row>
    <row r="944" spans="1:4" ht="15.75" customHeight="1" x14ac:dyDescent="0.45">
      <c r="A944" s="11"/>
      <c r="C944" s="3"/>
      <c r="D944" s="3"/>
    </row>
    <row r="945" spans="1:4" ht="15.75" customHeight="1" x14ac:dyDescent="0.45">
      <c r="A945" s="11"/>
      <c r="C945" s="3"/>
      <c r="D945" s="3"/>
    </row>
    <row r="946" spans="1:4" ht="15.75" customHeight="1" x14ac:dyDescent="0.45">
      <c r="A946" s="11"/>
      <c r="C946" s="3"/>
      <c r="D946" s="3"/>
    </row>
    <row r="947" spans="1:4" ht="15.75" customHeight="1" x14ac:dyDescent="0.45">
      <c r="A947" s="11"/>
      <c r="C947" s="3"/>
      <c r="D947" s="3"/>
    </row>
    <row r="948" spans="1:4" ht="15.75" customHeight="1" x14ac:dyDescent="0.45">
      <c r="A948" s="11"/>
      <c r="C948" s="3"/>
      <c r="D948" s="3"/>
    </row>
    <row r="949" spans="1:4" ht="15.75" customHeight="1" x14ac:dyDescent="0.45">
      <c r="A949" s="11"/>
      <c r="C949" s="3"/>
      <c r="D949" s="3"/>
    </row>
    <row r="950" spans="1:4" ht="15.75" customHeight="1" x14ac:dyDescent="0.45">
      <c r="A950" s="11"/>
      <c r="C950" s="3"/>
      <c r="D950" s="3"/>
    </row>
    <row r="951" spans="1:4" ht="15.75" customHeight="1" x14ac:dyDescent="0.45">
      <c r="A951" s="11"/>
      <c r="C951" s="3"/>
      <c r="D951" s="3"/>
    </row>
    <row r="952" spans="1:4" ht="15.75" customHeight="1" x14ac:dyDescent="0.45">
      <c r="A952" s="11"/>
      <c r="C952" s="3"/>
      <c r="D952" s="3"/>
    </row>
    <row r="953" spans="1:4" ht="15.75" customHeight="1" x14ac:dyDescent="0.45">
      <c r="A953" s="11"/>
      <c r="C953" s="3"/>
      <c r="D953" s="3"/>
    </row>
    <row r="954" spans="1:4" ht="15.75" customHeight="1" x14ac:dyDescent="0.45">
      <c r="A954" s="11"/>
      <c r="C954" s="3"/>
      <c r="D954" s="3"/>
    </row>
    <row r="955" spans="1:4" ht="15.75" customHeight="1" x14ac:dyDescent="0.45">
      <c r="A955" s="11"/>
      <c r="C955" s="3"/>
      <c r="D955" s="3"/>
    </row>
    <row r="956" spans="1:4" ht="15.75" customHeight="1" x14ac:dyDescent="0.45">
      <c r="A956" s="11"/>
      <c r="C956" s="3"/>
      <c r="D956" s="3"/>
    </row>
    <row r="957" spans="1:4" ht="15.75" customHeight="1" x14ac:dyDescent="0.45">
      <c r="A957" s="11"/>
      <c r="C957" s="3"/>
      <c r="D957" s="3"/>
    </row>
    <row r="958" spans="1:4" ht="15.75" customHeight="1" x14ac:dyDescent="0.45">
      <c r="A958" s="11"/>
      <c r="C958" s="3"/>
      <c r="D958" s="3"/>
    </row>
    <row r="959" spans="1:4" ht="15.75" customHeight="1" x14ac:dyDescent="0.45">
      <c r="A959" s="11"/>
      <c r="C959" s="3"/>
      <c r="D959" s="3"/>
    </row>
    <row r="960" spans="1:4" ht="15.75" customHeight="1" x14ac:dyDescent="0.45">
      <c r="A960" s="11"/>
      <c r="C960" s="3"/>
      <c r="D960" s="3"/>
    </row>
    <row r="961" spans="1:4" ht="15.75" customHeight="1" x14ac:dyDescent="0.45">
      <c r="A961" s="11"/>
      <c r="C961" s="3"/>
      <c r="D961" s="3"/>
    </row>
    <row r="962" spans="1:4" ht="15.75" customHeight="1" x14ac:dyDescent="0.45">
      <c r="A962" s="11"/>
      <c r="C962" s="3"/>
      <c r="D962" s="3"/>
    </row>
    <row r="963" spans="1:4" ht="15.75" customHeight="1" x14ac:dyDescent="0.45">
      <c r="A963" s="11"/>
      <c r="C963" s="3"/>
      <c r="D963" s="3"/>
    </row>
    <row r="964" spans="1:4" ht="15.75" customHeight="1" x14ac:dyDescent="0.45">
      <c r="A964" s="11"/>
      <c r="C964" s="3"/>
      <c r="D964" s="3"/>
    </row>
    <row r="965" spans="1:4" ht="15.75" customHeight="1" x14ac:dyDescent="0.45">
      <c r="A965" s="11"/>
      <c r="C965" s="3"/>
      <c r="D965" s="3"/>
    </row>
    <row r="966" spans="1:4" ht="15.75" customHeight="1" x14ac:dyDescent="0.45">
      <c r="A966" s="11"/>
      <c r="C966" s="3"/>
      <c r="D966" s="3"/>
    </row>
    <row r="967" spans="1:4" ht="15.75" customHeight="1" x14ac:dyDescent="0.45">
      <c r="A967" s="11"/>
      <c r="C967" s="3"/>
      <c r="D967" s="3"/>
    </row>
    <row r="968" spans="1:4" ht="15.75" customHeight="1" x14ac:dyDescent="0.45">
      <c r="A968" s="11"/>
      <c r="C968" s="3"/>
      <c r="D968" s="3"/>
    </row>
    <row r="969" spans="1:4" ht="15.75" customHeight="1" x14ac:dyDescent="0.45">
      <c r="A969" s="11"/>
      <c r="C969" s="3"/>
      <c r="D969" s="3"/>
    </row>
    <row r="970" spans="1:4" ht="15.75" customHeight="1" x14ac:dyDescent="0.45">
      <c r="A970" s="11"/>
      <c r="C970" s="3"/>
      <c r="D970" s="3"/>
    </row>
    <row r="971" spans="1:4" ht="15.75" customHeight="1" x14ac:dyDescent="0.45">
      <c r="A971" s="11"/>
      <c r="C971" s="3"/>
      <c r="D971" s="3"/>
    </row>
    <row r="972" spans="1:4" ht="15.75" customHeight="1" x14ac:dyDescent="0.45">
      <c r="A972" s="11"/>
      <c r="C972" s="3"/>
      <c r="D972" s="3"/>
    </row>
    <row r="973" spans="1:4" ht="15.75" customHeight="1" x14ac:dyDescent="0.45">
      <c r="A973" s="11"/>
      <c r="C973" s="3"/>
      <c r="D973" s="3"/>
    </row>
    <row r="974" spans="1:4" ht="15.75" customHeight="1" x14ac:dyDescent="0.45">
      <c r="A974" s="11"/>
      <c r="C974" s="3"/>
      <c r="D974" s="3"/>
    </row>
    <row r="975" spans="1:4" ht="15.75" customHeight="1" x14ac:dyDescent="0.45">
      <c r="A975" s="11"/>
      <c r="C975" s="3"/>
      <c r="D975" s="3"/>
    </row>
    <row r="976" spans="1:4" ht="15.75" customHeight="1" x14ac:dyDescent="0.45">
      <c r="A976" s="11"/>
      <c r="C976" s="3"/>
      <c r="D976" s="3"/>
    </row>
    <row r="977" spans="1:4" ht="15.75" customHeight="1" x14ac:dyDescent="0.45">
      <c r="A977" s="11"/>
      <c r="C977" s="3"/>
      <c r="D977" s="3"/>
    </row>
    <row r="978" spans="1:4" ht="15.75" customHeight="1" x14ac:dyDescent="0.45">
      <c r="A978" s="11"/>
      <c r="C978" s="3"/>
      <c r="D978" s="3"/>
    </row>
    <row r="979" spans="1:4" ht="15.75" customHeight="1" x14ac:dyDescent="0.45">
      <c r="A979" s="11"/>
      <c r="C979" s="3"/>
      <c r="D979" s="3"/>
    </row>
    <row r="980" spans="1:4" ht="15.75" customHeight="1" x14ac:dyDescent="0.45">
      <c r="A980" s="11"/>
      <c r="C980" s="3"/>
      <c r="D980" s="3"/>
    </row>
    <row r="981" spans="1:4" ht="15.75" customHeight="1" x14ac:dyDescent="0.45">
      <c r="A981" s="11"/>
      <c r="C981" s="3"/>
      <c r="D981" s="3"/>
    </row>
    <row r="982" spans="1:4" ht="15.75" customHeight="1" x14ac:dyDescent="0.45">
      <c r="A982" s="11"/>
      <c r="C982" s="3"/>
      <c r="D982" s="3"/>
    </row>
    <row r="983" spans="1:4" ht="15.75" customHeight="1" x14ac:dyDescent="0.45">
      <c r="A983" s="11"/>
      <c r="C983" s="3"/>
      <c r="D983" s="3"/>
    </row>
    <row r="984" spans="1:4" ht="15.75" customHeight="1" x14ac:dyDescent="0.45">
      <c r="A984" s="11"/>
      <c r="C984" s="3"/>
      <c r="D984" s="3"/>
    </row>
    <row r="985" spans="1:4" ht="15.75" customHeight="1" x14ac:dyDescent="0.45">
      <c r="A985" s="11"/>
      <c r="C985" s="3"/>
      <c r="D985" s="3"/>
    </row>
    <row r="986" spans="1:4" ht="15.75" customHeight="1" x14ac:dyDescent="0.45">
      <c r="A986" s="11"/>
      <c r="C986" s="3"/>
      <c r="D986" s="3"/>
    </row>
    <row r="987" spans="1:4" ht="15.75" customHeight="1" x14ac:dyDescent="0.45">
      <c r="A987" s="11"/>
      <c r="C987" s="3"/>
      <c r="D987" s="3"/>
    </row>
    <row r="988" spans="1:4" ht="15.75" customHeight="1" x14ac:dyDescent="0.45">
      <c r="A988" s="11"/>
      <c r="C988" s="3"/>
      <c r="D988" s="3"/>
    </row>
    <row r="989" spans="1:4" ht="15.75" customHeight="1" x14ac:dyDescent="0.45">
      <c r="A989" s="11"/>
      <c r="C989" s="3"/>
      <c r="D989" s="3"/>
    </row>
    <row r="990" spans="1:4" ht="15.75" customHeight="1" x14ac:dyDescent="0.45">
      <c r="A990" s="11"/>
      <c r="C990" s="3"/>
      <c r="D990" s="3"/>
    </row>
    <row r="991" spans="1:4" ht="15.75" customHeight="1" x14ac:dyDescent="0.45">
      <c r="A991" s="11"/>
      <c r="C991" s="3"/>
      <c r="D991" s="3"/>
    </row>
    <row r="992" spans="1:4" ht="15.75" customHeight="1" x14ac:dyDescent="0.45">
      <c r="A992" s="11"/>
      <c r="C992" s="3"/>
      <c r="D992" s="3"/>
    </row>
    <row r="993" spans="1:4" ht="15.75" customHeight="1" x14ac:dyDescent="0.45">
      <c r="A993" s="11"/>
      <c r="C993" s="3"/>
      <c r="D993" s="3"/>
    </row>
    <row r="994" spans="1:4" ht="15.75" customHeight="1" x14ac:dyDescent="0.45">
      <c r="A994" s="11"/>
      <c r="C994" s="3"/>
      <c r="D994" s="3"/>
    </row>
    <row r="995" spans="1:4" ht="15.75" customHeight="1" x14ac:dyDescent="0.45">
      <c r="A995" s="11"/>
      <c r="C995" s="3"/>
      <c r="D995" s="3"/>
    </row>
    <row r="996" spans="1:4" ht="15.75" customHeight="1" x14ac:dyDescent="0.45">
      <c r="A996" s="11"/>
      <c r="C996" s="3"/>
      <c r="D996" s="3"/>
    </row>
    <row r="997" spans="1:4" ht="15.75" customHeight="1" x14ac:dyDescent="0.45">
      <c r="A997" s="11"/>
      <c r="C997" s="3"/>
      <c r="D997" s="3"/>
    </row>
    <row r="998" spans="1:4" ht="15.75" customHeight="1" x14ac:dyDescent="0.45">
      <c r="A998" s="11"/>
      <c r="C998" s="3"/>
      <c r="D998" s="3"/>
    </row>
    <row r="999" spans="1:4" ht="15.75" customHeight="1" x14ac:dyDescent="0.45">
      <c r="A999" s="11"/>
      <c r="C999" s="3"/>
      <c r="D999" s="3"/>
    </row>
    <row r="1000" spans="1:4" ht="15.75" customHeight="1" x14ac:dyDescent="0.45">
      <c r="A1000" s="11"/>
      <c r="C1000" s="3"/>
      <c r="D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Cubicación</vt:lpstr>
      <vt:lpstr>Duración Partidas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Clement</dc:creator>
  <cp:lastModifiedBy>felipe vicencio</cp:lastModifiedBy>
  <dcterms:created xsi:type="dcterms:W3CDTF">2023-09-10T21:02:15Z</dcterms:created>
  <dcterms:modified xsi:type="dcterms:W3CDTF">2024-09-27T23:16:10Z</dcterms:modified>
</cp:coreProperties>
</file>