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https://colligio-my.sharepoint.com/personal/andreas_soder_colligio_se/Documents/Uppdrag/Ljungby kommun/Pågående/Ekalund Industriområde/Publicerat/"/>
    </mc:Choice>
  </mc:AlternateContent>
  <xr:revisionPtr revIDLastSave="3127" documentId="13_ncr:1_{D8DE0C5D-F360-434A-B83C-C7A96B5C6C62}" xr6:coauthVersionLast="47" xr6:coauthVersionMax="47" xr10:uidLastSave="{39B982B7-E2B4-4AAD-924D-3E995543F667}"/>
  <workbookProtection workbookAlgorithmName="SHA-512" workbookHashValue="gbQNclPkVxW+gf1MzLLk2LVivN4c53kk1F8Na4lulYL1opguCeTCP8MIetww7GBteDUyZ7qW4O0S08+jAlAKBQ==" workbookSaltValue="g32UzH4+GSpDCSx7pIEq1w==" workbookSpinCount="100000" lockStructure="1"/>
  <bookViews>
    <workbookView xWindow="-28920" yWindow="1620" windowWidth="29040" windowHeight="15720" firstSheet="5" activeTab="5" xr2:uid="{CA7B1B2C-E698-42AD-ACF1-77DF5EA5BE31}"/>
  </bookViews>
  <sheets>
    <sheet name="1. Leverantörsinformation" sheetId="1" r:id="rId1"/>
    <sheet name="2. Organisation" sheetId="2" r:id="rId2"/>
    <sheet name="3. Extern kapacitet" sheetId="7" r:id="rId3"/>
    <sheet name="4. Referenser" sheetId="4" r:id="rId4"/>
    <sheet name="5. Krav" sheetId="5" r:id="rId5"/>
    <sheet name="Handling 10.1 Mändförteckning M" sheetId="12" r:id="rId6"/>
    <sheet name="Handling 10.2 Mängdförteckning " sheetId="10" r:id="rId7"/>
    <sheet name="6. Prisbilaga" sheetId="6" r:id="rId8"/>
    <sheet name="Blad1" sheetId="8" state="hidden" r:id="rId9"/>
  </sheets>
  <externalReferences>
    <externalReference r:id="rId10"/>
    <externalReference r:id="rId11"/>
    <externalReference r:id="rId12"/>
  </externalReferences>
  <definedNames>
    <definedName name="Svar">[1]Blad1!$A$1:$A$2</definedName>
    <definedName name="Svar10">[2]Blad1!$A$1:$A$2</definedName>
    <definedName name="Svar11">[2]Blad1!$A$5:$A$7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5" i="10" l="1"/>
  <c r="H321" i="10"/>
  <c r="H319" i="10"/>
  <c r="H313" i="10"/>
  <c r="H317" i="10"/>
  <c r="H315" i="10"/>
  <c r="H311" i="10"/>
  <c r="H309" i="10"/>
  <c r="H307" i="10"/>
  <c r="H305" i="10"/>
  <c r="H286" i="10"/>
  <c r="H284" i="10"/>
  <c r="H282" i="10"/>
  <c r="H249" i="10"/>
  <c r="H247" i="10"/>
  <c r="H238" i="10"/>
  <c r="H236" i="10"/>
  <c r="H234" i="10"/>
  <c r="H205" i="10"/>
  <c r="H200" i="10"/>
  <c r="H191" i="10"/>
  <c r="H188" i="10"/>
  <c r="H180" i="10"/>
  <c r="H178" i="10"/>
  <c r="H173" i="10"/>
  <c r="H171" i="10"/>
  <c r="H169" i="10"/>
  <c r="H167" i="10"/>
  <c r="H165" i="10"/>
  <c r="H154" i="10"/>
  <c r="H152" i="10"/>
  <c r="H150" i="10"/>
  <c r="H148" i="10"/>
  <c r="H146" i="10"/>
  <c r="H144" i="10"/>
  <c r="H142" i="10"/>
  <c r="H126" i="10"/>
  <c r="G2555" i="12"/>
  <c r="G2548" i="12"/>
  <c r="G2541" i="12"/>
  <c r="G2540" i="12"/>
  <c r="G2539" i="12"/>
  <c r="G2538" i="12"/>
  <c r="G2537" i="12"/>
  <c r="G2536" i="12"/>
  <c r="G2535" i="12"/>
  <c r="G2534" i="12"/>
  <c r="G2533" i="12"/>
  <c r="G2532" i="12"/>
  <c r="G2523" i="12"/>
  <c r="G2522" i="12"/>
  <c r="G2521" i="12"/>
  <c r="G2520" i="12"/>
  <c r="G2519" i="12"/>
  <c r="G2518" i="12"/>
  <c r="G2517" i="12"/>
  <c r="G2516" i="12"/>
  <c r="G2515" i="12"/>
  <c r="G2514" i="12"/>
  <c r="G2507" i="12"/>
  <c r="G2506" i="12"/>
  <c r="G2505" i="12"/>
  <c r="G2504" i="12"/>
  <c r="G2503" i="12"/>
  <c r="G2502" i="12"/>
  <c r="G2501" i="12"/>
  <c r="G2500" i="12"/>
  <c r="G2499" i="12"/>
  <c r="G2498" i="12"/>
  <c r="G2491" i="12"/>
  <c r="G2482" i="12"/>
  <c r="G2481" i="12"/>
  <c r="G2480" i="12"/>
  <c r="G2479" i="12"/>
  <c r="G2420" i="12"/>
  <c r="G2412" i="12"/>
  <c r="G2376" i="12"/>
  <c r="G2367" i="12"/>
  <c r="G2360" i="12"/>
  <c r="G2356" i="12"/>
  <c r="G2335" i="12"/>
  <c r="G2288" i="12"/>
  <c r="G2284" i="12"/>
  <c r="G2283" i="12"/>
  <c r="G2271" i="12"/>
  <c r="G2266" i="12"/>
  <c r="G2265" i="12"/>
  <c r="G2258" i="12"/>
  <c r="G2252" i="12"/>
  <c r="G2251" i="12"/>
  <c r="G2250" i="12"/>
  <c r="G2204" i="12"/>
  <c r="G2135" i="12"/>
  <c r="G2121" i="12"/>
  <c r="G2113" i="12"/>
  <c r="G2112" i="12"/>
  <c r="G2111" i="12"/>
  <c r="G2102" i="12"/>
  <c r="G2101" i="12"/>
  <c r="G2092" i="12"/>
  <c r="G2027" i="12"/>
  <c r="G2021" i="12"/>
  <c r="G2020" i="12"/>
  <c r="G2019" i="12"/>
  <c r="G2018" i="12"/>
  <c r="G2017" i="12"/>
  <c r="G2016" i="12"/>
  <c r="G2015" i="12"/>
  <c r="G2014" i="12"/>
  <c r="G2013" i="12"/>
  <c r="G2012" i="12"/>
  <c r="G2011" i="12"/>
  <c r="G2010" i="12"/>
  <c r="G2009" i="12"/>
  <c r="G2008" i="12"/>
  <c r="G2007" i="12"/>
  <c r="G1972" i="12"/>
  <c r="G1970" i="12"/>
  <c r="G1968" i="12"/>
  <c r="G1868" i="12"/>
  <c r="G1866" i="12"/>
  <c r="G1864" i="12"/>
  <c r="G1853" i="12"/>
  <c r="G1809" i="12"/>
  <c r="G1790" i="12"/>
  <c r="G1780" i="12"/>
  <c r="G1779" i="12"/>
  <c r="G1769" i="12"/>
  <c r="G1768" i="12"/>
  <c r="G1759" i="12"/>
  <c r="G1743" i="12"/>
  <c r="G1710" i="12"/>
  <c r="G1703" i="12"/>
  <c r="G1702" i="12"/>
  <c r="G1701" i="12"/>
  <c r="G1700" i="12"/>
  <c r="G1699" i="12"/>
  <c r="G1698" i="12"/>
  <c r="G1691" i="12"/>
  <c r="G1690" i="12"/>
  <c r="G1689" i="12"/>
  <c r="G1688" i="12"/>
  <c r="G1687" i="12"/>
  <c r="G1686" i="12"/>
  <c r="G1685" i="12"/>
  <c r="G1684" i="12"/>
  <c r="G1683" i="12"/>
  <c r="G1668" i="12"/>
  <c r="G1667" i="12"/>
  <c r="G1666" i="12"/>
  <c r="G1665" i="12"/>
  <c r="G1662" i="12"/>
  <c r="G1659" i="12"/>
  <c r="G1656" i="12"/>
  <c r="G1655" i="12"/>
  <c r="G1620" i="12"/>
  <c r="G1454" i="12"/>
  <c r="G1425" i="12"/>
  <c r="G1412" i="12"/>
  <c r="G1411" i="12"/>
  <c r="G1409" i="12"/>
  <c r="G1379" i="12"/>
  <c r="G1378" i="12"/>
  <c r="G1377" i="12"/>
  <c r="G1376" i="12"/>
  <c r="G1353" i="12"/>
  <c r="G1341" i="12"/>
  <c r="G1296" i="12"/>
  <c r="G1261" i="12"/>
  <c r="G1259" i="12"/>
  <c r="G1258" i="12"/>
  <c r="G1224" i="12"/>
  <c r="G1209" i="12"/>
  <c r="G1202" i="12"/>
  <c r="G1201" i="12"/>
  <c r="G1191" i="12"/>
  <c r="G1189" i="12"/>
  <c r="G1175" i="12"/>
  <c r="G1162" i="12"/>
  <c r="G1152" i="12"/>
  <c r="G1150" i="12"/>
  <c r="G1142" i="12"/>
  <c r="G1140" i="12"/>
  <c r="G1117" i="12"/>
  <c r="G1099" i="12"/>
  <c r="G1079" i="12"/>
  <c r="G1061" i="12"/>
  <c r="G1055" i="12"/>
  <c r="G1048" i="12"/>
  <c r="G1043" i="12"/>
  <c r="G1028" i="12"/>
  <c r="G1023" i="12"/>
  <c r="G1016" i="12"/>
  <c r="G1005" i="12"/>
  <c r="G997" i="12"/>
  <c r="G989" i="12"/>
  <c r="G974" i="12"/>
  <c r="G967" i="12"/>
  <c r="G960" i="12"/>
  <c r="G953" i="12"/>
  <c r="G948" i="12"/>
  <c r="G909" i="12"/>
  <c r="G900" i="12"/>
  <c r="G899" i="12"/>
  <c r="G898" i="12"/>
  <c r="G897" i="12"/>
  <c r="G896" i="12"/>
  <c r="G887" i="12"/>
  <c r="G875" i="12"/>
  <c r="G835" i="12"/>
  <c r="G822" i="12"/>
  <c r="G798" i="12"/>
  <c r="G720" i="12"/>
  <c r="G695" i="12"/>
  <c r="G683" i="12"/>
  <c r="G676" i="12"/>
  <c r="G649" i="12"/>
  <c r="G640" i="12"/>
  <c r="G464" i="12"/>
  <c r="G463" i="12"/>
  <c r="G462" i="12"/>
  <c r="G407" i="12"/>
  <c r="G400" i="12"/>
  <c r="G391" i="12"/>
  <c r="G390" i="12"/>
  <c r="G371" i="12"/>
  <c r="G370" i="12"/>
  <c r="G361" i="12"/>
  <c r="G360" i="12"/>
  <c r="G359" i="12"/>
  <c r="G339" i="12"/>
  <c r="G337" i="12"/>
  <c r="G319" i="12"/>
  <c r="G274" i="12"/>
  <c r="G248" i="12"/>
  <c r="G247" i="12"/>
  <c r="G235" i="12"/>
  <c r="E2196" i="12" l="1"/>
  <c r="G2196" i="12" s="1"/>
  <c r="E2163" i="12"/>
  <c r="E1916" i="12"/>
  <c r="G1916" i="12" s="1"/>
  <c r="E1892" i="12"/>
  <c r="G1892" i="12" s="1"/>
  <c r="E1887" i="12"/>
  <c r="G1887" i="12" s="1"/>
  <c r="E1884" i="12"/>
  <c r="G1884" i="12" s="1"/>
  <c r="E1619" i="12"/>
  <c r="E1606" i="12"/>
  <c r="G1606" i="12" s="1"/>
  <c r="E1504" i="12"/>
  <c r="G1504" i="12" s="1"/>
  <c r="E1503" i="12"/>
  <c r="G1503" i="12" s="1"/>
  <c r="E1501" i="12"/>
  <c r="G1501" i="12" s="1"/>
  <c r="E1453" i="12"/>
  <c r="E1430" i="12"/>
  <c r="G1430" i="12" s="1"/>
  <c r="E1424" i="12"/>
  <c r="G1424" i="12" s="1"/>
  <c r="E1410" i="12"/>
  <c r="E1320" i="12"/>
  <c r="E1308" i="12"/>
  <c r="E1297" i="12"/>
  <c r="G1297" i="12" s="1"/>
  <c r="E1285" i="12"/>
  <c r="G1285" i="12" s="1"/>
  <c r="E1275" i="12"/>
  <c r="G1275" i="12" s="1"/>
  <c r="E1260" i="12"/>
  <c r="G1260" i="12" s="1"/>
  <c r="E1242" i="12"/>
  <c r="G1242" i="12" s="1"/>
  <c r="E1193" i="12"/>
  <c r="G1193" i="12" s="1"/>
  <c r="E1188" i="12"/>
  <c r="G1188" i="12" s="1"/>
  <c r="E1182" i="12"/>
  <c r="G1182" i="12" s="1"/>
  <c r="E1176" i="12"/>
  <c r="G1176" i="12" s="1"/>
  <c r="E1163" i="12"/>
  <c r="G1163" i="12" s="1"/>
  <c r="E1151" i="12"/>
  <c r="G1151" i="12" s="1"/>
  <c r="E1141" i="12"/>
  <c r="G1141" i="12" s="1"/>
  <c r="E1127" i="12"/>
  <c r="G1127" i="12" s="1"/>
  <c r="E1078" i="12"/>
  <c r="G1078" i="12" s="1"/>
  <c r="E990" i="12"/>
  <c r="G990" i="12" s="1"/>
  <c r="E922" i="12"/>
  <c r="G922" i="12" s="1"/>
  <c r="E874" i="12"/>
  <c r="G874" i="12" s="1"/>
  <c r="E818" i="12"/>
  <c r="G818" i="12" s="1"/>
  <c r="E789" i="12"/>
  <c r="G789" i="12" s="1"/>
  <c r="E736" i="12"/>
  <c r="G736" i="12" s="1"/>
  <c r="E727" i="12"/>
  <c r="G727" i="12" s="1"/>
  <c r="E660" i="12"/>
  <c r="G660" i="12" s="1"/>
  <c r="E639" i="12"/>
  <c r="G639" i="12" s="1"/>
  <c r="E632" i="12"/>
  <c r="G632" i="12" s="1"/>
  <c r="E2165" i="12" l="1"/>
  <c r="G2165" i="12" s="1"/>
  <c r="G2163" i="12"/>
  <c r="E1918" i="12"/>
  <c r="G1918" i="12" s="1"/>
  <c r="G1619" i="12"/>
  <c r="E1463" i="12"/>
  <c r="G1453" i="12"/>
  <c r="E1502" i="12"/>
  <c r="G1410" i="12"/>
  <c r="E1877" i="12"/>
  <c r="G1877" i="12" s="1"/>
  <c r="G1320" i="12"/>
  <c r="E1875" i="12"/>
  <c r="G1875" i="12" s="1"/>
  <c r="G1308" i="12"/>
  <c r="E1605" i="12"/>
  <c r="G1605" i="12" s="1"/>
  <c r="E2164" i="12"/>
  <c r="G2164" i="12" s="1"/>
  <c r="E1639" i="12" l="1"/>
  <c r="G1639" i="12" s="1"/>
  <c r="G1502" i="12"/>
  <c r="E1474" i="12"/>
  <c r="G1474" i="12" s="1"/>
  <c r="G1463" i="12"/>
  <c r="H4" i="10"/>
  <c r="F8" i="12" l="1"/>
  <c r="H8" i="10"/>
  <c r="E10" i="6" l="1" a="1"/>
  <c r="E10" i="6" s="1"/>
  <c r="A6" i="6"/>
  <c r="A6" i="5"/>
  <c r="A6" i="4"/>
  <c r="A6" i="7"/>
  <c r="A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<sst xmlns="http://schemas.openxmlformats.org/spreadsheetml/2006/main" count="3016" uniqueCount="2053">
  <si>
    <t>13.1 Anbudsformulär - Ekalunds Industriområde Dnr:2023-0285</t>
  </si>
  <si>
    <t>Datum 2025-04-08</t>
  </si>
  <si>
    <t>Leverantörsinformation</t>
  </si>
  <si>
    <t>(De vita fälten fylls i av anbudsgivaren)</t>
  </si>
  <si>
    <t>1. Anbudsgivare</t>
  </si>
  <si>
    <t>Information</t>
  </si>
  <si>
    <t>Leverantörsnamn</t>
  </si>
  <si>
    <t>Organisationsnummer</t>
  </si>
  <si>
    <t>Kontaktperson för anbudet</t>
  </si>
  <si>
    <t>Telefonnummer</t>
  </si>
  <si>
    <t>Mailadress</t>
  </si>
  <si>
    <t>Behörig företrädare för anbudet (om annan än kontaktpersonen)</t>
  </si>
  <si>
    <t>Uppgifter entreprenörsorganisation</t>
  </si>
  <si>
    <t>Entreprenörens Nyckelroller (Grupp 1)</t>
  </si>
  <si>
    <t>Roll</t>
  </si>
  <si>
    <t>Namn</t>
  </si>
  <si>
    <t>Platschef</t>
  </si>
  <si>
    <t xml:space="preserve"> CV ska bifogas enligt handling 9.1 punkt AFB.623 </t>
  </si>
  <si>
    <t>Arbetsledare</t>
  </si>
  <si>
    <t>Entreprenörens Övriga roller</t>
  </si>
  <si>
    <t>Ombud</t>
  </si>
  <si>
    <t>Arbetschef</t>
  </si>
  <si>
    <t>Geotekniker</t>
  </si>
  <si>
    <t>Miljöansvarig</t>
  </si>
  <si>
    <t>Kvalitetsansvarig</t>
  </si>
  <si>
    <t>Byggarbetsmiljösamordnare BAS-U</t>
  </si>
  <si>
    <t>Utbildning och erfarenhet styrks vid startmöte, AFD.1833.</t>
  </si>
  <si>
    <t>Extern kapacitet</t>
  </si>
  <si>
    <r>
      <t xml:space="preserve">Instruktioner: </t>
    </r>
    <r>
      <rPr>
        <sz val="11"/>
        <color theme="1"/>
        <rFont val="Calibri"/>
        <family val="2"/>
        <scheme val="minor"/>
      </rPr>
      <t xml:space="preserve">Nedan kan du som Anbudsgivare ange om du vill åberopa annat företags kapacitet </t>
    </r>
    <r>
      <rPr>
        <i/>
        <sz val="11"/>
        <color theme="1"/>
        <rFont val="Calibri"/>
        <family val="2"/>
        <scheme val="minor"/>
      </rPr>
      <t>för att uppfylla krav</t>
    </r>
    <r>
      <rPr>
        <sz val="11"/>
        <color theme="1"/>
        <rFont val="Calibri"/>
        <family val="2"/>
        <scheme val="minor"/>
      </rPr>
      <t xml:space="preserve"> som avser ekonomisk och finansiell ställning eller teknisk och yrkesmässig kapacitet, se punkt AFB.624 "Åberopa extern kapacitet" i de administrativa föreskrifterna.</t>
    </r>
    <r>
      <rPr>
        <b/>
        <sz val="11"/>
        <color theme="1"/>
        <rFont val="Calibri"/>
        <family val="2"/>
        <scheme val="minor"/>
      </rPr>
      <t xml:space="preserve"> 
</t>
    </r>
    <r>
      <rPr>
        <sz val="11"/>
        <color theme="1"/>
        <rFont val="Calibri"/>
        <family val="2"/>
        <scheme val="minor"/>
      </rPr>
      <t xml:space="preserve">
För de fall annat företags kapacitet åberopas bör du som Anbudsgivare bifoga ett samarbetsavtal/garantiförbindelse till anbudet som styrker att ni kommer att förfoga över de nödvändiga resurserna när kontraktet ska fullgöras. Ett sådant samarbetsavtal/garantiförbindelse kan exempelvis avse ett moderbolagsintyg, undertecknat av moderbolagets firmatecknare, som bevisar att kravet om ekonomisk stabilitet är uppfyllt. </t>
    </r>
    <r>
      <rPr>
        <b/>
        <sz val="11"/>
        <color theme="1"/>
        <rFont val="Calibri"/>
        <family val="2"/>
        <scheme val="minor"/>
      </rPr>
      <t xml:space="preserve">
</t>
    </r>
    <r>
      <rPr>
        <sz val="11"/>
        <color theme="1"/>
        <rFont val="Calibri"/>
        <family val="2"/>
        <scheme val="minor"/>
      </rPr>
      <t>Ange i så fall bilagans namn u</t>
    </r>
    <r>
      <rPr>
        <sz val="11"/>
        <rFont val="Calibri"/>
        <family val="2"/>
        <scheme val="minor"/>
      </rPr>
      <t xml:space="preserve">nder flik 5 "Krav" rad 39. </t>
    </r>
  </si>
  <si>
    <r>
      <t xml:space="preserve">Extern kapacitet, om sådan åberopas.        </t>
    </r>
    <r>
      <rPr>
        <sz val="11"/>
        <rFont val="Calibri"/>
        <family val="2"/>
        <scheme val="minor"/>
      </rPr>
      <t>(Vitfärgade rutor fylls i av anbudsgivaren OM kapacitet åberopas)</t>
    </r>
  </si>
  <si>
    <t>Adress</t>
  </si>
  <si>
    <t>Postnummer, Ort</t>
  </si>
  <si>
    <t xml:space="preserve">Kontaktperson </t>
  </si>
  <si>
    <r>
      <t xml:space="preserve">Vilket åtagande åberopas företaget för?  </t>
    </r>
    <r>
      <rPr>
        <sz val="11"/>
        <rFont val="Calibri"/>
        <family val="2"/>
        <scheme val="minor"/>
      </rPr>
      <t>(Skriv i fritextfältet nedan)</t>
    </r>
  </si>
  <si>
    <t xml:space="preserve">Referenser </t>
  </si>
  <si>
    <r>
      <t xml:space="preserve">Instruktioner: </t>
    </r>
    <r>
      <rPr>
        <sz val="11"/>
        <color theme="1"/>
        <rFont val="Calibri"/>
        <family val="2"/>
        <scheme val="minor"/>
      </rPr>
      <t xml:space="preserve">Fyll i uppgifter för åberopade referensuppdrag nedan. Var noga med att de uppfyller ställda krav i AFB.623 under rubriken "Referenser". </t>
    </r>
  </si>
  <si>
    <r>
      <t xml:space="preserve">Referensuppdrag </t>
    </r>
    <r>
      <rPr>
        <b/>
        <u/>
        <sz val="11"/>
        <color theme="1"/>
        <rFont val="Calibri"/>
        <family val="2"/>
        <scheme val="minor"/>
      </rPr>
      <t>Anbudsgivare</t>
    </r>
  </si>
  <si>
    <t>Uppgifter</t>
  </si>
  <si>
    <r>
      <t xml:space="preserve">Referensuppdrag </t>
    </r>
    <r>
      <rPr>
        <b/>
        <u/>
        <sz val="11"/>
        <color theme="1"/>
        <rFont val="Calibri"/>
        <family val="2"/>
        <scheme val="minor"/>
      </rPr>
      <t>Platschef</t>
    </r>
  </si>
  <si>
    <t>Referensuppdrag</t>
  </si>
  <si>
    <t>Namn på beställande företag</t>
  </si>
  <si>
    <t>Namn på kontaktperson</t>
  </si>
  <si>
    <t>Befattning på kontaktperson</t>
  </si>
  <si>
    <t>Telenr till kontaktperson</t>
  </si>
  <si>
    <t>E-post till kontaktperson</t>
  </si>
  <si>
    <t xml:space="preserve">Kontraktsstart </t>
  </si>
  <si>
    <t>Kontraktsslut</t>
  </si>
  <si>
    <t>Kontraktssumma</t>
  </si>
  <si>
    <t>Kortfattad beskrivning av uppdraget</t>
  </si>
  <si>
    <r>
      <t xml:space="preserve">Referensuppdrag </t>
    </r>
    <r>
      <rPr>
        <b/>
        <u/>
        <sz val="11"/>
        <color theme="1"/>
        <rFont val="Calibri"/>
        <family val="2"/>
        <scheme val="minor"/>
      </rPr>
      <t>Arbetsledare</t>
    </r>
  </si>
  <si>
    <t>Krav på anbud och anbudsgivare</t>
  </si>
  <si>
    <t>(vita fält fylls i av anbudsgivaren)</t>
  </si>
  <si>
    <r>
      <rPr>
        <b/>
        <sz val="11"/>
        <color theme="1"/>
        <rFont val="Calibri"/>
        <family val="2"/>
        <scheme val="minor"/>
      </rPr>
      <t xml:space="preserve">Instruktioner: </t>
    </r>
    <r>
      <rPr>
        <sz val="11"/>
        <color theme="1"/>
        <rFont val="Calibri"/>
        <family val="2"/>
      </rPr>
      <t>Nedan kan du som leverantör stämma av att du uppfyller de formella kraven, kvalificeringskraven samt de obligatoriska kraven i upphandlingen, vilket krävs för att anbudet ska gå vidare till utvärdering.  
Observera att det föreligger andra obligatoriska krav i underlaget som inte är nödvändiga att uppfylla vid anbudslämnande utan först under avtalstiden. Dessa accepteras genom att du som Anbudsgivare</t>
    </r>
    <r>
      <rPr>
        <sz val="11"/>
        <rFont val="Calibri"/>
        <family val="2"/>
      </rPr>
      <t xml:space="preserve"> svarar JA på rad 45 i denna flik.</t>
    </r>
    <r>
      <rPr>
        <sz val="11"/>
        <color rgb="FFFF0000"/>
        <rFont val="Calibri"/>
        <family val="2"/>
      </rPr>
      <t xml:space="preserve">   </t>
    </r>
    <r>
      <rPr>
        <sz val="11"/>
        <color theme="1"/>
        <rFont val="Calibri"/>
        <family val="2"/>
      </rPr>
      <t xml:space="preserve">    </t>
    </r>
    <r>
      <rPr>
        <sz val="11"/>
        <color theme="1"/>
        <rFont val="Garamond"/>
        <family val="1"/>
      </rPr>
      <t xml:space="preserve">                                </t>
    </r>
  </si>
  <si>
    <t>Förklaring av färgkoder i svarsrutorna (färgmarkering sker per automatik när du väljer ditt svar i rullistan)</t>
  </si>
  <si>
    <t>Ja</t>
  </si>
  <si>
    <t>Krav är uppfyllt</t>
  </si>
  <si>
    <t>Nej</t>
  </si>
  <si>
    <t>Krav är inte uppfyllt vilket innebär att anbudet förkastas</t>
  </si>
  <si>
    <t>Ej aktuellt</t>
  </si>
  <si>
    <t>Förfrågan ej aktuell, innebär inte att anbudet förkastas</t>
  </si>
  <si>
    <t>Anbudsgivning</t>
  </si>
  <si>
    <t>Rullista i denna kolumn</t>
  </si>
  <si>
    <t>Uteslutning av leverantör</t>
  </si>
  <si>
    <t>Uteslutningsgrunder</t>
  </si>
  <si>
    <t>Kravet Uppfylls?</t>
  </si>
  <si>
    <t>Bilaga nr/namn:</t>
  </si>
  <si>
    <t xml:space="preserve">Anbudsgivaren intygar att det inte föreligger grund för uteslutning enligt AFB.61, för det egna företaget, genom inlämnadne av anbud.  </t>
  </si>
  <si>
    <t>Ange bilagans namn</t>
  </si>
  <si>
    <t>Anbudsgivaren intygar att det inte föreligger grund för uteslutning för eventuell underleverantör som åberopas för att uppfylla något av kraven avseende ekonomisk och finansiell ställning eller teknisk och yrkesmässig kapacitet, se punkt AFB.61 i de administrativa föreskrifterna. Anbudsgivaren intygar detta genom inlämnande av anbud (endast om annans kapacitet åberopas).</t>
  </si>
  <si>
    <t>Ange bilagans namn
(endast om annans kapacitet åberopas).</t>
  </si>
  <si>
    <t>Uppgifter från skatte- och kronofogdemyndigheten</t>
  </si>
  <si>
    <t xml:space="preserve">Anbudsgivaren intygar att det egna företaget och eventuella underleverantörer uppfyller lagenligt ställda krav avseende skatt- och avgiftsskyldighet  i enlighet med punkt AFB.621 i de administrativa föreskrifterna. </t>
  </si>
  <si>
    <t>Krävs ingen bilaga!</t>
  </si>
  <si>
    <t>Prövning av leverantörs lämplighet</t>
  </si>
  <si>
    <t>Registrering</t>
  </si>
  <si>
    <t xml:space="preserve">Anbudsgivaren intygar att det egna företaget och eventuella underleverantörer uppfyller ställda krav avseende registrering i enlighet med punkt AFB.621 "Behörighet att utöva yrkesverksamhet" i de administrativa föreskrifterna. </t>
  </si>
  <si>
    <t>Ekonomisk ställning</t>
  </si>
  <si>
    <t xml:space="preserve">Anbudsgivaren intygar att de uppnår en rating i enlighet med punkt AFB.622 "Krav på ekonomisk ställning" i de administrativa föreskrifterna. Om anbudsgivaren inte uppfyller kraven i AFB.622 så bereds anbudsgivaren möjlighet att styrka att kravet uppfylls på annat vis genom att bifoga en bilaga till anbudet som styrker detta. Ange bilagans namn till höger i det vita fältet. </t>
  </si>
  <si>
    <t>Ange bilagans namn
(endast om Anbudsgivaren vill åberopa annat bevis än Creditsafe)</t>
  </si>
  <si>
    <t>Anbydsgivare intygar att det uppfyller ställda krav avseende omsättning under de senaste avslutade räkenskapsåret?</t>
  </si>
  <si>
    <t>Teknisk och yrkesmässig kapacitet</t>
  </si>
  <si>
    <t>Anbudsgivaren uppfyller krav på referenser i enlighet med villkoren i punkt AFB.623 p. A samt B "Referenser" i de administrativa föreskrifterna?</t>
  </si>
  <si>
    <t>Anges direkt i anbudsformuläret, flik 4.</t>
  </si>
  <si>
    <t>Anbudsgivaren har bifogat CV för offererad platschef i enlighet med villkoren i AFB.623 p.B "Organisaton" i de administrativa föreskrifterna?</t>
  </si>
  <si>
    <t>Anbudsgivaren har bifogat CV för offererad arbetsledare i enlighet med villkoren i AFB.623 p.B "Organisatione" i de administrativa föreskrifterna?</t>
  </si>
  <si>
    <t>Anbudsgivaren uppfyller kraven gällande BAS-U i AFC.1833?</t>
  </si>
  <si>
    <t>Styrks i samband med startmöte.</t>
  </si>
  <si>
    <t xml:space="preserve">Anbudsgivaren har bifogat bevis på att denne kommer att förfoga över annans kapacitet i enlighet med villkoren i punkt AFB.624 "Åberopa extern kapacitet" i de administrativa föreskrifterna (endast om annans kapacitet åberopas)? </t>
  </si>
  <si>
    <t xml:space="preserve">Ange bilagans namn
(endast om annans kapacitet åberopas) </t>
  </si>
  <si>
    <t>Anbudsgivaren har ett kvalitetsledningssystem i enlighet med punkt AFC.2211 i de administrativa föreskrifterna?</t>
  </si>
  <si>
    <t>Ange bilagans namn
(Frivilligt att bifoga, styrks senast vid startmöte)</t>
  </si>
  <si>
    <t>Anbudsgivaren har ett miljöledningssystem i enlighet med punkt AFC.2212 i de administrativa föreskrifterna?</t>
  </si>
  <si>
    <t xml:space="preserve">Anbudsgivaren har en allrisk- och ansvarsförsäkring (samt övriga försäkringar som krävs) som uppfyller krav enligt AFC.54 samt underpnkter i de administrativa föreskrifterna? </t>
  </si>
  <si>
    <t>Försäkringsbevis uppvisas inför signeringa av uppdragsbeställning.</t>
  </si>
  <si>
    <t>Övriga villkor</t>
  </si>
  <si>
    <t>Föreligger sekretessbegäran i enlighet med villkoren i punkt AFB.65 i de administrativa föreskrifterna? Om ja, ange bilagans namn till höger i det vita fältet.</t>
  </si>
  <si>
    <t>Ange bilagans namn
(endast om anbudsgivaren begär sekretess)</t>
  </si>
  <si>
    <t xml:space="preserve">Samtliga villkor i de administrativa föreskrifterna och övriga handlingar i upphandlingsdokument accepteras? </t>
  </si>
  <si>
    <t xml:space="preserve"> DOKUMENT</t>
  </si>
  <si>
    <t xml:space="preserve"> STATUS</t>
  </si>
  <si>
    <t>Instruktion:
Samtliga gråa fält fylls i av anbudsgivaren. Negativ prissättning acceoteras ej, se AFB.41 i upphandlingens administrativa föreskrifter (AF).</t>
  </si>
  <si>
    <t>10.1 MÄNGDFÖRTECKNING MED BESKRIVNING</t>
  </si>
  <si>
    <t>Förfrågningsunderlag</t>
  </si>
  <si>
    <t xml:space="preserve"> PROJEKT</t>
  </si>
  <si>
    <t xml:space="preserve"> DOKUMENTNUMMER</t>
  </si>
  <si>
    <t>Ekalund exploatering</t>
  </si>
  <si>
    <t>10.1</t>
  </si>
  <si>
    <t xml:space="preserve"> DATUM</t>
  </si>
  <si>
    <t xml:space="preserve"> BET.</t>
  </si>
  <si>
    <t xml:space="preserve"> SIDA</t>
  </si>
  <si>
    <t>2025-02-13</t>
  </si>
  <si>
    <t/>
  </si>
  <si>
    <t xml:space="preserve"> HANDLÄGGARE</t>
  </si>
  <si>
    <t xml:space="preserve"> UPPDRAGSNUMMER</t>
  </si>
  <si>
    <t xml:space="preserve"> INNEHÅLL</t>
  </si>
  <si>
    <t xml:space="preserve"> ÄNDRINGSDATUM</t>
  </si>
  <si>
    <t xml:space="preserve"> </t>
  </si>
  <si>
    <t xml:space="preserve">  TOTAL ANBUDSSUMMA MF10.1</t>
  </si>
  <si>
    <t>HL</t>
  </si>
  <si>
    <t>20000520</t>
  </si>
  <si>
    <t xml:space="preserve"> KOD</t>
  </si>
  <si>
    <t xml:space="preserve"> TEXT</t>
  </si>
  <si>
    <t>ENHET </t>
  </si>
  <si>
    <t>MÄNGD </t>
  </si>
  <si>
    <t>À-PRIS </t>
  </si>
  <si>
    <t>BELOPP </t>
  </si>
  <si>
    <t>Denna tekniska beskrivning ansluter till AMA Anläggning 23</t>
  </si>
  <si>
    <t>B</t>
  </si>
  <si>
    <t>FÖRARBETEN, HJÄLPARBETEN, SANERINGSARBETEN, FLYTTNING, DEMONTERING, RIVNING, RÖJNING M M</t>
  </si>
  <si>
    <r>
      <rPr>
        <sz val="10"/>
        <rFont val="Arial"/>
      </rPr>
      <t>Vid arbeten som utföra i och i anslutning till arbetsområdet ska skyddsåtgärder vidtas och försiktighetsmått vidtas för att förebygga och hindra eller motverka att markvatten, grundvatten och ytvatten förorenas eller på annat sätt påverkas så att skada eller olägenhet kan uppkomma för människors, djurs eller naturens hälsa och miljö.</t>
    </r>
    <r>
      <rPr>
        <sz val="10"/>
        <rFont val="Arial"/>
      </rPr>
      <t xml:space="preserve">
</t>
    </r>
    <r>
      <rPr>
        <sz val="10"/>
        <rFont val="Arial"/>
      </rPr>
      <t>Entreprenören har skyldighet att skaffa sig den kännedom om arbetsområdet och övriga förhållanden kräver och som kan påverka anbudet, genom okulärbesiktning.</t>
    </r>
  </si>
  <si>
    <t>BB</t>
  </si>
  <si>
    <t>FÖRARBETEN</t>
  </si>
  <si>
    <t>BBB</t>
  </si>
  <si>
    <t>UTFÖRDA UNDERSÖKNINGAR O D</t>
  </si>
  <si>
    <t>BBB.1</t>
  </si>
  <si>
    <t>Mark- och vattenförhållanden, förutsättningar för dimensionering m m</t>
  </si>
  <si>
    <r>
      <rPr>
        <sz val="10"/>
        <rFont val="Arial"/>
      </rPr>
      <t>Rapport avseende de marktekniska undersökningarna redovisas i handling</t>
    </r>
    <r>
      <rPr>
        <sz val="10"/>
        <color rgb="FF000000"/>
        <rFont val="Arial"/>
      </rPr>
      <t xml:space="preserve"> 13.2 </t>
    </r>
    <r>
      <rPr>
        <sz val="10"/>
        <color rgb="FF000000"/>
        <rFont val="Arial"/>
      </rPr>
      <t>MUR_Eka 3_3 och Eka 3_6 mfl</t>
    </r>
    <r>
      <rPr>
        <sz val="10"/>
        <color rgb="FF000000"/>
        <rFont val="Arial"/>
      </rPr>
      <t xml:space="preserve"> samt 13.3</t>
    </r>
    <r>
      <rPr>
        <sz val="10"/>
        <rFont val="Arial"/>
      </rPr>
      <t xml:space="preserve"> PM Geoteknik_Eka 3_3 &amp; 3_6 mfl.</t>
    </r>
  </si>
  <si>
    <t>BBB.11</t>
  </si>
  <si>
    <t>Mark- och vattenförhållanden m m</t>
  </si>
  <si>
    <t>BBB.111</t>
  </si>
  <si>
    <t>Topografiska förhållanden</t>
  </si>
  <si>
    <r>
      <rPr>
        <sz val="10"/>
        <rFont val="Arial"/>
      </rPr>
      <t>Befintliga förhållanden framgår av ritningar Z-51.1-2001 - Z-97.1-2028. Se BBB.1 för utförda undersökningar</t>
    </r>
  </si>
  <si>
    <t>BBB.112</t>
  </si>
  <si>
    <t>Jordmåns- och vegetationsförhållanden</t>
  </si>
  <si>
    <r>
      <rPr>
        <sz val="10"/>
        <rFont val="Arial"/>
      </rPr>
      <t>Befintliga förhållanden framgår av ritningar Z-51.1-2001 - Z-97.1-2028. Se BBB.1 för utförda undersökningar.</t>
    </r>
  </si>
  <si>
    <t>I dagsläget består undersökningsområdet av skogsmark, urskog och odlingsytor. Se ritningar Z-51.1-2001 - Z-97.1-2028 samt tillhörande MUR (13.2 MUR_Eka 3_3 och Eka 3_6 mfl).</t>
  </si>
  <si>
    <r>
      <rPr>
        <sz val="10"/>
        <rFont val="Arial"/>
      </rPr>
      <t>området är avverkat under 2023 och inom området förekommer ris samt stubbar ifrån denna avverkning</t>
    </r>
  </si>
  <si>
    <t>BBB.113</t>
  </si>
  <si>
    <t>Geotekniska förhållanden</t>
  </si>
  <si>
    <r>
      <rPr>
        <sz val="10"/>
        <rFont val="Arial"/>
      </rPr>
      <t>Se BBB.1 för utförda undersökningar.</t>
    </r>
  </si>
  <si>
    <r>
      <rPr>
        <sz val="10"/>
        <rFont val="Arial"/>
      </rPr>
      <t>Området består utav tidigare åker samt skogsmark.</t>
    </r>
  </si>
  <si>
    <t>BBB.1131</t>
  </si>
  <si>
    <t>Geotekniska förhållanden i jord</t>
  </si>
  <si>
    <t>Generellt i nu utförda undersökningar utgörs marken, under ett lager av mullhaltig sand, alternativt av sandmorän ner till undersökt djup.  
Mullhaltig sand
Markytan inom undersökningsområdet utgörs huvudsakligen av mullhaltig sand eller sandig mulljord med en mäktighet på ca 0,1–0,5 m. I undersökningspunkt C06 påträffades ett torvlager under 0,2 m sandig mulljord, med utbredning ner till ca 0,6 m u my.
Sand/grusig sand
Under den mullhaltiga sanden förekommer sand eller grusig sand i områdets nordöstra och sydöstra delar, med en mäktighet på ca 1,0–2,0 m. Hejarsonderingar indikerar en friktionsvinkel på ca 36° och en E-modul på ca 25 MPa. Lagret har en medelfast till fast lagringstäthet.
Sandmorän
Under jord med organiskt innehåll eller sand återfinns naturligt lagrad sandmorän, ibland siltig. Sandmoränens överkant påträffas först mellan ca 0,5–2,0 m u my, med en utbredning ner till ca 1,7–5,0 m u my enligt hejarsonderingar och skruvprovtagningar. Friktionsvinkeln varierar mellan ca 37–39°, och E-modulen ligger mellan ca 30–45 MPa. Lagret har en fast till mycket fast lagringstäthet.</t>
  </si>
  <si>
    <t>BBB.1132</t>
  </si>
  <si>
    <t>Geotekniska förhållanden i berg</t>
  </si>
  <si>
    <t>Enligt SGU:s jorddjupskarta uppskattas jorddjupet till ca 1–3 m. Hejarsonderingar har avslutats på djup mellan ca 1,7–4,3 m u my, med stoppkod 91 (sonden kunde ej neddrivas ytterligare enligt normalt förfarande) och stoppkod 90 (sondering avslutades innan stopp erhölls).
Enligt SGU:s bergartskarta utgörs underliggande berggrund av gabbroid-dioritoid.</t>
  </si>
  <si>
    <t>BBB.114</t>
  </si>
  <si>
    <t>Hydrogeologiska förhållanden</t>
  </si>
  <si>
    <r>
      <rPr>
        <sz val="10"/>
        <rFont val="Arial"/>
      </rPr>
      <t>Genom området rinner diken som skall bevaras avseende funktion och omläggning av sträckning ska utföras utan att riskera grumling i diket nedströms Ekalund under hela projektets genomförande.</t>
    </r>
  </si>
  <si>
    <t>I samband med geoteknisk undersökningen har tio grundvattenrör installerats inom området. Avläsningar vid fyra tillfällen visar att grundvattennivån generellt varierar mellan ca 0,5–2,5 m u my. Avläsningar i april och september 2023 indikerar grundvattennivåer 0,3–0,5 m högre jämfört med juni 2023.
Figuren nedan visar grundvattennivåer baserade på mätningar utförda 2023-04-26, 2023-06-09, 2023-06-21, 2023-09-13 och 2023-10-17. Tidigare undersökningar redovisas med blå moln-markering.
Vid skruvprovtagningar i mars och maj 2023 observerades fria vattenytor på djup mellan ca 0,3–1,6 m u my. Grundvattennivåer kan variera beroende på årstid och nederbörd.</t>
  </si>
  <si>
    <r>
      <rPr>
        <sz val="10"/>
        <rFont val="Arial"/>
      </rPr>
      <t>Utförda undersökningar redovisas i BBB.1 samt handling "13.8 Ställningstagande angående behov av tillstånd för vattenverksamhet Ekalund Ljungby kommun".</t>
    </r>
  </si>
  <si>
    <t>BBB.115</t>
  </si>
  <si>
    <t>Föroreningar</t>
  </si>
  <si>
    <r>
      <rPr>
        <sz val="10"/>
        <rFont val="Arial"/>
      </rPr>
      <t>Inom området återfinns inga kända föroreningar.</t>
    </r>
  </si>
  <si>
    <r>
      <rPr>
        <sz val="10"/>
        <rFont val="Arial"/>
      </rPr>
      <t>Se BBB.1 för utförda undersökningar som redovisar föroreningar.</t>
    </r>
  </si>
  <si>
    <r>
      <rPr>
        <sz val="10"/>
        <rFont val="Arial"/>
      </rPr>
      <t> </t>
    </r>
  </si>
  <si>
    <t>BBB.117</t>
  </si>
  <si>
    <t>Utförda inventeringar av skaderisker</t>
  </si>
  <si>
    <r>
      <rPr>
        <sz val="10"/>
        <rFont val="Arial"/>
      </rPr>
      <t>Riskanalys är ännu ej utförd för projektet. Riskanalys skall utföras av entrepren</t>
    </r>
    <r>
      <rPr>
        <sz val="10"/>
        <rFont val="Arial"/>
      </rPr>
      <t>ör, se BBC.17.</t>
    </r>
  </si>
  <si>
    <t>BBB.3</t>
  </si>
  <si>
    <t>Befintliga anläggningar m m</t>
  </si>
  <si>
    <t>BBB.32</t>
  </si>
  <si>
    <t>Befintliga ledningar, kablar m m</t>
  </si>
  <si>
    <t>Inom arbetsområdet förekommer olika ledningsslag. Ungefärligt läge av kända ledningar framgår av ritning Z-51,1-2001 - Z-51.1-2028. Se även AFG.312. Entreprenören ansvarar för att respektive ledningsägare sätter ut sina ledningar innan arbetet i området påbörjas. Påträffas ledningar som ej angivits i handlingen skall dessa omedelbart anmälas till beställarens byggledare. Ledningarna ska mätas in samt material- och dimensionsbestämmas.
Vid schaktning nära ledning skall respektive ledningsägares grävningsbestämmelser o dyl följas.</t>
  </si>
  <si>
    <r>
      <rPr>
        <sz val="10"/>
        <rFont val="Arial"/>
      </rPr>
      <t>Befintligt VA inom arbetsområdet skall vara i bruk under hela entreprenadtiden om annat ej överenskommits med beställare eller ledningsägare.</t>
    </r>
  </si>
  <si>
    <r>
      <rPr>
        <sz val="10"/>
        <rFont val="Arial"/>
      </rPr>
      <t>vid arbete invid kraftkabel i öster skall Svenska kraftnät informeras minst 10 dagar innan arbetet utförs. Arbete eller trafikering av maskiner ovan Svenska kraftnäts kabel skall alltid anmälas och utföras enligt ledningsägarens anvisningar.</t>
    </r>
  </si>
  <si>
    <t>BBB.35</t>
  </si>
  <si>
    <t>Fornminnen</t>
  </si>
  <si>
    <t>arkeologisk utredning är utförd i steg 1 och steg 2 och redovisas i handling 13.16 "beslut om att frisläppa del av område för industriområde, länsstyrelsen"</t>
  </si>
  <si>
    <t>BBB.36</t>
  </si>
  <si>
    <t>Befintliga vägar, planer o d samt spåranläggningar</t>
  </si>
  <si>
    <t>BBB.361</t>
  </si>
  <si>
    <t>Befintliga vägar, planer o d</t>
  </si>
  <si>
    <r>
      <rPr>
        <sz val="10"/>
        <rFont val="Arial"/>
      </rPr>
      <t>Projektområdet inhyser befintlig väg i form av Näsvägen i söder och serviceväg längs väg E4. inom naturmarken i sydöst förekommer grusvägar som ej får trafikeras med trafik utan beställarens skriftliga godkännande för att skydda vägarnas överbyggnad och intilliggande stenmurar. inom området, ifrån ekbacken och vidare igenom området förekommer även grusvägar som sträckt sig igenom området ut i näster samt öster. Området redovisas på ritning Z-51.1-2001 - Z-51.1-2028 och entreprenören skall genom platsbesök förvisa sig om projektets omfattning. </t>
    </r>
  </si>
  <si>
    <t>BBC</t>
  </si>
  <si>
    <t>UNDERSÖKNINGAR O D</t>
  </si>
  <si>
    <t>BBC.1</t>
  </si>
  <si>
    <t>Undersökningar av mark- och vattenförhållande m m</t>
  </si>
  <si>
    <t>BBC.11</t>
  </si>
  <si>
    <t>Rörelse-, deformations-, vattendjups-, vattenstånds-, vibrations- och bullermätning m m</t>
  </si>
  <si>
    <t>BBC.113</t>
  </si>
  <si>
    <t>Vibrationsmätning m m</t>
  </si>
  <si>
    <r>
      <rPr>
        <sz val="10"/>
        <rFont val="Arial"/>
      </rPr>
      <t>Vibrationsmätning utförs enligt BBC.17</t>
    </r>
  </si>
  <si>
    <r>
      <rPr>
        <i/>
        <sz val="10"/>
        <rFont val="Arial"/>
      </rPr>
      <t>Vibrationsmätning</t>
    </r>
  </si>
  <si>
    <r>
      <rPr>
        <sz val="10"/>
        <rFont val="Arial"/>
      </rPr>
      <t>-</t>
    </r>
  </si>
  <si>
    <t>-</t>
  </si>
  <si>
    <t>BBC.12</t>
  </si>
  <si>
    <t>Jordmåns- och vegetationsundersökning</t>
  </si>
  <si>
    <r>
      <rPr>
        <sz val="10"/>
        <rFont val="Arial"/>
      </rPr>
      <t>vid påträffande av Kanadensiskt Gullris skall denna grävas upp med rötterna och och transporteras till godkänd tipp. vid upptäckt skall fyndet och des utbredning rapporteras till Länsstyrelsen på "WWW.INVASIVAARTER.NU" </t>
    </r>
  </si>
  <si>
    <t>Sanering av Kanadensiskt Gullris 2 500 m2</t>
  </si>
  <si>
    <t>BBC.13</t>
  </si>
  <si>
    <t>Geoteknisk undersökning</t>
  </si>
  <si>
    <t>BBC.131</t>
  </si>
  <si>
    <t>Geoteknisk undersökning i jord</t>
  </si>
  <si>
    <t>Geoteknisk kontroll ska utföras för att säkerställa att all organisk jord i och strax under terrassnivå har avlägsnats samt att terrassnivån överensstämmer med dimensioneringsunderlaget.
Schaktbottnar ska granskas av geotekniker för att verifiera att de inte är uppluckrade (för hårdgjorda ytor), påverkade av frysning eller i övrigt olämpliga för fyllning.</t>
  </si>
  <si>
    <r>
      <rPr>
        <i/>
        <sz val="10"/>
        <rFont val="Arial"/>
      </rPr>
      <t>Schaktbottenkontroll</t>
    </r>
  </si>
  <si>
    <t>BBC.14</t>
  </si>
  <si>
    <t>Hydrogeologisk undersökning</t>
  </si>
  <si>
    <r>
      <rPr>
        <sz val="10"/>
        <rFont val="Arial"/>
      </rPr>
      <t>Hydrogeologisk underöskning finns framtagen. se handling "13.8 Ställningstagande angående behov av tillstånd för vattenverksamhet Ekalund Ljungby kommun" löpande kontroll av vattenkvaliten utifrån området utförs av beställare. Referens värde utgår ifrån referens provtagning utförd under december månad 2024.</t>
    </r>
  </si>
  <si>
    <t>Entreprenör skall under projektets löptid utföra provtagning av utgående dagvatten ifrån damm D2 och D7 samt leverera prover till beställare i godkänd provtagningsbehållare för vatten, efter beställarens begäran. 6 st prover skall tas. prover skall  levereras till beställare inom 7 timmar efter anmodan om provtagning från Beställare</t>
  </si>
  <si>
    <t>BBC.15</t>
  </si>
  <si>
    <t>Föroreningsundersökning</t>
  </si>
  <si>
    <r>
      <rPr>
        <sz val="10"/>
        <rFont val="Arial"/>
      </rPr>
      <t>Befintlig asfalt som rivs längs Näsvägen skall provtas avseende förekomst av PAH i asfalten. 3 styck prover skall tas och bedömas genom laboratorie tester innan rivning av asfalt får utföras.</t>
    </r>
  </si>
  <si>
    <r>
      <rPr>
        <sz val="10"/>
        <rFont val="Arial"/>
      </rPr>
      <t>Efter provtagning utförts skall vägen återställas i provtagningspunkten i sådan omfattning att vägens överyta är återställd i en jämn nivå med ett sammanhängande slitlager likt innan provtagningen utfördes avseende hållfasthet (asfaltering).</t>
    </r>
  </si>
  <si>
    <r>
      <rPr>
        <sz val="10"/>
        <rFont val="Arial"/>
      </rPr>
      <t>För säkerställande av vatten kvaliten på det dagvatten som lämnar området har Ljungby kommun tagit ut referensprov för vattenkvaliten under 2025 innan arbetet startade. Provtagningsläge för referensproverna är i närhet av damm D2 och D7 </t>
    </r>
  </si>
  <si>
    <t>Avsteg från ersättningsregeln</t>
  </si>
  <si>
    <t>Ersättning ska vara in kalkylerad i allmänna arbete</t>
  </si>
  <si>
    <r>
      <rPr>
        <i/>
        <sz val="10"/>
        <rFont val="Arial"/>
      </rPr>
      <t>Provtagning av asfalt för undersökning av PAH i Näsvägen</t>
    </r>
  </si>
  <si>
    <t>BBC.17</t>
  </si>
  <si>
    <t>Inventering av skaderisker</t>
  </si>
  <si>
    <r>
      <rPr>
        <sz val="10"/>
        <rFont val="Arial"/>
      </rPr>
      <t>Före arbetenas start skall erforderliga riskanalyser och arbetsmiljöplaner upprättas. Dessa skall uppvisas för beställare innan arbetena påbörjas. </t>
    </r>
    <r>
      <rPr>
        <sz val="10"/>
        <rFont val="Arial"/>
      </rPr>
      <t xml:space="preserve">
</t>
    </r>
    <r>
      <rPr>
        <sz val="10"/>
        <rFont val="Arial"/>
      </rPr>
      <t>Entreprenören ombesörjer och bedömer omfattning av besiktning av fastigheter som kan tänkas påverkas av arbetet, före och efter entreprenaden i relation till valda arbetsmetoder. Entreprenören ombesörjer och bedömer omfattning av behov av montering och avläsning av vibrationsmätare och provtryckning av skorstenar etc. </t>
    </r>
    <r>
      <rPr>
        <sz val="10"/>
        <rFont val="Arial"/>
      </rPr>
      <t xml:space="preserve">
</t>
    </r>
    <r>
      <rPr>
        <sz val="10"/>
        <rFont val="Arial"/>
      </rPr>
      <t>Redovisning av uppmätta vibrationsnivåer sker senast vid varje byggmöte och sammanställs i rapportform, senast till slutbesiktning.  </t>
    </r>
    <r>
      <rPr>
        <sz val="10"/>
        <rFont val="Arial"/>
      </rPr>
      <t xml:space="preserve">
</t>
    </r>
    <r>
      <rPr>
        <sz val="10"/>
        <rFont val="Arial"/>
      </rPr>
      <t>Tillåtna vibrationer sätts enligt entreprenörens bedömning i relation till valda arbetsmetoder för att undvika att skador uppstår på byggnader, broar och vägar till följd av packningsarbeten. Entreprenören ansvarar för uppkomna skador för tredje man. Inventering av risk vid arbeten som kan orsaka skada ska utföras.</t>
    </r>
  </si>
  <si>
    <r>
      <rPr>
        <i/>
        <sz val="10"/>
        <rFont val="Arial"/>
      </rPr>
      <t>Skaderisksinventering</t>
    </r>
  </si>
  <si>
    <t>BBC.3</t>
  </si>
  <si>
    <t>Undersökningar av anläggningar m m</t>
  </si>
  <si>
    <t>BBC.32</t>
  </si>
  <si>
    <t>Undersökningar av ledningar, kablar m m</t>
  </si>
  <si>
    <r>
      <rPr>
        <sz val="10"/>
        <rFont val="Arial"/>
      </rPr>
      <t>Befintliga ledningar som skall behållas och framschaktas i samband med andra arbeten under entreprenadtiden skall kontrolleras av entreprenören så att inga sättningsskador eller ytskador förekommer. Om entreprenör finner uppenbar skada på en ledning skall detta framföras till beställaren utan dröjsmål. Rimlig tid skall vid olägenhet erbjudas beställaren att åtgärda eventuella brister och fel i handlingen.</t>
    </r>
  </si>
  <si>
    <r>
      <rPr>
        <sz val="10"/>
        <rFont val="Arial"/>
      </rPr>
      <t>Vid anslutning av ny ledning mot befintlig ledning skall befintlig ledning framschaktas i anslutningspunkt och kontrollavvägas för att säkerställa att anslutning kan göras innan arbetet med förläggning och schaktning av ny ledning påbörjas. kontroll utförs minst 10 dagar innan arbetets utförande</t>
    </r>
  </si>
  <si>
    <r>
      <rPr>
        <sz val="10"/>
        <rFont val="Arial"/>
      </rPr>
      <t>Framschaktning av ledningar utförs i CBB.86</t>
    </r>
  </si>
  <si>
    <r>
      <rPr>
        <i/>
        <sz val="10"/>
        <rFont val="Arial"/>
      </rPr>
      <t>Okulär kontroll av befintliga ledningar</t>
    </r>
  </si>
  <si>
    <t>BC</t>
  </si>
  <si>
    <t>HJÄLPARBETEN, TILLFÄLLIGA ANORDNINGAR OCH ÅTGÄRDER M M</t>
  </si>
  <si>
    <t>BCB</t>
  </si>
  <si>
    <t>HJÄLPARBETEN I ANLÄGGNING</t>
  </si>
  <si>
    <t>BCB.1</t>
  </si>
  <si>
    <t>Hantering av vatten</t>
  </si>
  <si>
    <r>
      <rPr>
        <sz val="10"/>
        <rFont val="Arial"/>
      </rPr>
      <t>Länshållningsvatten från arbetsområdet ska hanteras och avledas på sådant sätt att det inte skadar omgivande anläggningar i mark, grundvatten och vegetation. Åtgärder ska vidtas i ett tidigt skede av entreprenören. Vatten, som ska avledas till avloppssystem eller befintlig mark/dike, ska avskiljas från slam, sand och olja genom att passera sedimenteringsbassäng samt oljeavskiljare före dagvatten släpps till avlämningspunkt se CBB.612.</t>
    </r>
  </si>
  <si>
    <r>
      <rPr>
        <sz val="10"/>
        <rFont val="Arial"/>
      </rPr>
      <t>All avledning av vatten inom projektet skall ingå i anbudet.</t>
    </r>
  </si>
  <si>
    <r>
      <rPr>
        <sz val="10"/>
        <rFont val="Arial"/>
      </rPr>
      <t>se även AFG.81</t>
    </r>
  </si>
  <si>
    <t>BCB.13</t>
  </si>
  <si>
    <t>Tillfällig grundvattensänkning eller portryckssänkning</t>
  </si>
  <si>
    <t>BCB.133</t>
  </si>
  <si>
    <t>Tillfällig grundvattensänkning med pumpgropar o d</t>
  </si>
  <si>
    <r>
      <rPr>
        <sz val="10"/>
        <rFont val="Arial"/>
      </rPr>
      <t>Grundvattnet får tillfälligt sänkas vid behov. Utförs i samråd med beställare.</t>
    </r>
  </si>
  <si>
    <r>
      <rPr>
        <sz val="10"/>
        <rFont val="Arial"/>
      </rPr>
      <t>Vid sänkning av grundvatten skall det säkerställas att vatten som släpps ifrån pump renas enligt BCB.1 och enligt administrativa föreskrifter, AFG.81</t>
    </r>
  </si>
  <si>
    <r>
      <rPr>
        <sz val="10"/>
        <rFont val="Arial"/>
      </rPr>
      <t>Se "13.8 Ställningstagande angående behov av tillstånd för vattenverksamhet Ekalund Ljungby kommun" för tillrining som skall hanteras</t>
    </r>
  </si>
  <si>
    <t>Endast belopp skall anges</t>
  </si>
  <si>
    <r>
      <rPr>
        <i/>
        <sz val="10"/>
        <rFont val="Arial"/>
      </rPr>
      <t>Pumpgrop</t>
    </r>
  </si>
  <si>
    <t>BCB.15</t>
  </si>
  <si>
    <t>Tillfällig avledning av dagvatten</t>
  </si>
  <si>
    <r>
      <rPr>
        <sz val="10"/>
        <rFont val="Arial"/>
      </rPr>
      <t>Se BCB.1</t>
    </r>
  </si>
  <si>
    <r>
      <rPr>
        <sz val="10"/>
        <rFont val="Arial"/>
      </rPr>
      <t>Sedimenteringsmöjlighet skall finnas innan dagvatten avleds från omådet</t>
    </r>
  </si>
  <si>
    <r>
      <rPr>
        <sz val="10"/>
        <rFont val="Arial"/>
      </rPr>
      <t>Tillfällig avledning</t>
    </r>
  </si>
  <si>
    <t>BCB.16</t>
  </si>
  <si>
    <t>Tillfällig avledning av ytvatten</t>
  </si>
  <si>
    <t>BCB.161</t>
  </si>
  <si>
    <t>Tillfällig avledning av dike, bäck o d</t>
  </si>
  <si>
    <r>
      <rPr>
        <sz val="10"/>
        <rFont val="Arial"/>
      </rPr>
      <t>Befintlig bäck som löper igenom området skall genom hela entreprenaden behållas avseende flöde och vattenkvalitet. Vid provisorisk omledning av bäcken skall detta meddelas beställare minst 10 dagar innan arbetet utförs samt innehålla redovisning av tänkt sträckning och åtgärder för att upprätthålla vattenkvalitet och flöden. </t>
    </r>
  </si>
  <si>
    <r>
      <rPr>
        <sz val="10"/>
        <rFont val="Arial"/>
      </rPr>
      <t>se CBB.612 för mer information avseende dammarnas färdigställande ordning för att att öka reningen av dagvatten som släpps från området.</t>
    </r>
  </si>
  <si>
    <t>BCB.3</t>
  </si>
  <si>
    <t>Tillfälliga åtgärder för skydd m m av ledning och kabel</t>
  </si>
  <si>
    <t>BCB.31</t>
  </si>
  <si>
    <t>Åtgärd för rörledning i mark</t>
  </si>
  <si>
    <r>
      <rPr>
        <sz val="10"/>
        <rFont val="Arial"/>
      </rPr>
      <t>Entreprenören är ensam ansvarig för sin eventuella skadegörelse på kablar och ledningar. Erforderliga upphängningsanordningar och inbyggnadsskydd utförs av Entreprenören.</t>
    </r>
    <r>
      <rPr>
        <sz val="10"/>
        <rFont val="Arial"/>
      </rPr>
      <t xml:space="preserve">
</t>
    </r>
    <r>
      <rPr>
        <sz val="10"/>
        <rFont val="Arial"/>
      </rPr>
      <t>Eventuella skador på ledningar och kablar i mark i samband med schaktnings- m fl arbeten, förorsakade av att Entreprenören inte följt, under denna kod och</t>
    </r>
    <r>
      <rPr>
        <sz val="10"/>
        <rFont val="Arial"/>
      </rPr>
      <t xml:space="preserve"> under BBB.32 och CBB</t>
    </r>
    <r>
      <rPr>
        <sz val="10"/>
        <rFont val="Arial"/>
      </rPr>
      <t xml:space="preserve"> givna anvisningar, ska genom Entreprenörens försorg och på dennes kostnad repareras. Tillfälliga omkopplingar och temporära pumpningar utförs av entreprenören. Befintliga ej slopade ledningar skall skyddas mot åverkan under arbetets gång. Erfodras tillfällig flyttning, uppallning eller upphängning av ledning inhämtas tillstånd från resp. ledningsägare.</t>
    </r>
    <r>
      <rPr>
        <sz val="10"/>
        <rFont val="Arial"/>
      </rPr>
      <t xml:space="preserve">
</t>
    </r>
    <r>
      <rPr>
        <sz val="10"/>
        <rFont val="Arial"/>
      </rPr>
      <t>Befintliga ledningar i drift som korsas eller ansluts frischaktas för kontroll av läge i plan och nivå. Blottlagda och delvis blottlagda ledningar skall skyddas. Befintliga ledningars funktion skall säkerställas och ledningarna vara i drift till dess inkoppling skett. Omläggningar av befintliga och nylagda ledningar som erfordras för att upprätthålla befintligt eller planerad funktion skall utföras av entreprenören.</t>
    </r>
  </si>
  <si>
    <t>Påträffas vid lokalisering och schakt ledningar, som icke angivits i handlingarna, skall detta omedelbart anmälas till beställaren för beslut om ev. åtgärder
Entreprenören skall frilägga ledningar på sådant sätt att dessa inte skadas samt mäta in och bestämma material och dimension.</t>
  </si>
  <si>
    <r>
      <rPr>
        <sz val="10"/>
        <rFont val="Arial"/>
      </rPr>
      <t>Före reparation ska alltid berörda ledningsägare kontaktas så att anvisningar över hur skada ska åtgärdas kan lämnas.</t>
    </r>
    <r>
      <rPr>
        <sz val="10"/>
        <rFont val="Arial"/>
      </rPr>
      <t xml:space="preserve">
</t>
    </r>
    <r>
      <rPr>
        <sz val="10"/>
        <rFont val="Arial"/>
      </rPr>
      <t>Handschakt ska utföras inom 1 m från korsande kablar och ledningar samt erforderliga skyddsanordningar.</t>
    </r>
  </si>
  <si>
    <r>
      <rPr>
        <sz val="10"/>
        <rFont val="Arial"/>
      </rPr>
      <t>Vid risk för frysning skall VA-anläggningar isoleras. Isoleringen skall utföras så att isoleringsförmågan ej nedsätts på grund av regn, markfukt eller annat. befintliga ledningar framgår av ritning Z-51.1-2001 - Z-51-1-2028</t>
    </r>
  </si>
  <si>
    <r>
      <rPr>
        <sz val="10"/>
        <rFont val="Arial"/>
      </rPr>
      <t>vid arbeten längs serviceväg i öster skall Svenska kraftnät kontaktas minst 3 månader i förväg för att samordna när och hur arbeten får utföras intill befintliga ledningar i detta läge</t>
    </r>
  </si>
  <si>
    <t xml:space="preserve">Korsning v 30°–90°, dimension dimension rörledning varierar </t>
  </si>
  <si>
    <t>BCB.32</t>
  </si>
  <si>
    <t>Åtgärd för el- och telekablar o d i mark</t>
  </si>
  <si>
    <t>Se BCB.3 och BCB.31 Befintliga högspänningskablar, telekablar och övriga kablar skall skyddas och vara i drift under hela entreprenadtiden. Vid eventuell friläggning skall kablar som minst omgående täckas med sand för skydd mot UV-strålning. dock skall alltid ledningsägarens anvisningar följas vid hantering av deras kablar. information kring denna hantering inhämtas av entreprenören. 
Befintliga kablar och ledningars ungefärliga sträckning och omfattning framgår av ritning Z-51.1-2001 - Z-51.1-2028</t>
  </si>
  <si>
    <t>Korsning kabel v 30°–90°, dimension kabel LSP m</t>
  </si>
  <si>
    <t>BCB.4</t>
  </si>
  <si>
    <t>Tillfälliga skydd av mark, vegetation, mätpunkt, gränsmarkering m m</t>
  </si>
  <si>
    <t>BCB.41</t>
  </si>
  <si>
    <t>Skyddsplank, skyddsinhägnad o d</t>
  </si>
  <si>
    <t>BCB.412</t>
  </si>
  <si>
    <t>Skyddsinhägnad av träd</t>
  </si>
  <si>
    <t>Befintlig EK markerad på Ritning M-16.1-2001 - M-16.1-2028 angiven med "EK skyddas" skall skyddas med byggstaket minst 50m långt längs de ytor som anläggs inom 24 meter från ekens centrum för att skydda trädets rotzon i lägen där rötterna riskerar att ta skada av kompaktering av mark från tunga fordon. Staket ska placeras max 3 meter från ytorna Äng1 och G3.</t>
  </si>
  <si>
    <r>
      <rPr>
        <sz val="10"/>
        <rFont val="Arial"/>
      </rPr>
      <t>Vid arbete inom rotzon på ovan angivet träd skall B informeras och beredas tillfälle för att närvara vid arbetets utförande. Om schakt i rotzon kring angivna träd skall utföras skall sugschakt användas som metod för att minimera skada på trädens rotsystem samt skall rötter hållas fuktiga och täckta i största möjliga mån. observera att schakt ej får ske i trädets rotzon utan beställarens skriftliga godkännande.</t>
    </r>
  </si>
  <si>
    <t>Byggstaket - BYGGSTÄNGSEL BASIC (50 meter)</t>
  </si>
  <si>
    <r>
      <rPr>
        <i/>
        <sz val="10"/>
        <rFont val="Arial"/>
      </rPr>
      <t>st</t>
    </r>
  </si>
  <si>
    <t>BCB.414</t>
  </si>
  <si>
    <t>Skyddsinhägnad av arbetsområde</t>
  </si>
  <si>
    <r>
      <rPr>
        <sz val="10"/>
        <rFont val="Arial"/>
      </rPr>
      <t>Arbetsområdet skall inhägnas och entreprenören skall själv bedöma nödvändig omfattning. avgränsning skall som minimum placeras längs områdets södra och östra gräns. Inhägnaden skall utföras på ett sådant sätt att allmänheten inte, utan betydande svårighet kan beträda området/arbetsplatsen. Inhängnandens primära funktion skall vara att skydda allmänheten från skaderisk i anslutning till arbetsplatsen. </t>
    </r>
  </si>
  <si>
    <r>
      <rPr>
        <sz val="10"/>
        <rFont val="Arial"/>
      </rPr>
      <t>Inhängnad med byggstaket antas utföras längs områdets södra och sydöstra gräns längs område som gränsar mot ytor där allmänheten kan uppehålla sig.</t>
    </r>
  </si>
  <si>
    <r>
      <rPr>
        <sz val="10"/>
        <rFont val="Arial"/>
      </rPr>
      <t>Inhängnad med viltstängsel placeras i nordöstra sidan av området och skall bevaras även efter arbetets utförande. viltstängsel placeras i AO-gräns och vid grusvägarna skall 1 stolpe placeras på vardera sida av anslutande grusväg (1,0 meter ifrån körbanekant)</t>
    </r>
  </si>
  <si>
    <r>
      <rPr>
        <i/>
        <sz val="10"/>
        <rFont val="Arial"/>
      </rPr>
      <t>Byggstaket - BYGGSTÄNGSEL BASIC Söder och syd öst</t>
    </r>
  </si>
  <si>
    <r>
      <rPr>
        <i/>
        <sz val="10"/>
        <rFont val="Arial"/>
      </rPr>
      <t>m</t>
    </r>
  </si>
  <si>
    <r>
      <rPr>
        <i/>
        <sz val="10"/>
        <rFont val="Arial"/>
      </rPr>
      <t>Viltstängsel - trädgårdshägn, höjd nät 200cm, längd stolpar 300cm.</t>
    </r>
  </si>
  <si>
    <t>BCB.45</t>
  </si>
  <si>
    <t>Åtgärd för mätpunkt, gränsmarkering o d</t>
  </si>
  <si>
    <r>
      <rPr>
        <sz val="10"/>
        <rFont val="Arial"/>
      </rPr>
      <t>Mätpunkter ska skyddas. </t>
    </r>
    <r>
      <rPr>
        <sz val="10"/>
        <rFont val="Arial"/>
      </rPr>
      <t xml:space="preserve">
</t>
    </r>
    <r>
      <rPr>
        <sz val="10"/>
        <rFont val="Arial"/>
      </rPr>
      <t>Skada på mätpunkt ska utan dröjsmål anmälas till Ljungby Kommun.</t>
    </r>
    <r>
      <rPr>
        <sz val="10"/>
        <rFont val="Arial"/>
      </rPr>
      <t xml:space="preserve">
</t>
    </r>
    <r>
      <rPr>
        <sz val="10"/>
        <rFont val="Arial"/>
      </rPr>
      <t>Eventuella skador åsamkade av entreprenören repareras av entreprenören.</t>
    </r>
  </si>
  <si>
    <r>
      <rPr>
        <sz val="10"/>
        <rFont val="Arial"/>
      </rPr>
      <t>Åtgärd för mätpunkt, gränsmarkering</t>
    </r>
  </si>
  <si>
    <t>BCB.7</t>
  </si>
  <si>
    <t>Åtgärd för allmän trafik</t>
  </si>
  <si>
    <r>
      <rPr>
        <sz val="10"/>
        <rFont val="Arial"/>
      </rPr>
      <t>Det åligger E att upprätta trafikanordningsplan för arbetsplatsavstängningen vid arbete med cirkulationsplatsen samt in och utfart ifrån området vilken skall godkännas av Beställare innan några markarbeten får påbörjas. ansökan skickas till info@ljungby.se samt ansvarig projektledare på Ljungby kommun.</t>
    </r>
    <r>
      <rPr>
        <sz val="10"/>
        <rFont val="Arial"/>
      </rPr>
      <t xml:space="preserve">
</t>
    </r>
    <r>
      <rPr>
        <sz val="10"/>
        <rFont val="Arial"/>
      </rPr>
      <t>Ansvarig arbetsledare skall tillse att trafikanordningsplanen alltid följs.</t>
    </r>
  </si>
  <si>
    <t>BCB.71</t>
  </si>
  <si>
    <t>Åtgärd för vägtrafik</t>
  </si>
  <si>
    <t>BCB.711</t>
  </si>
  <si>
    <t>Tillfällig väg, plan o d</t>
  </si>
  <si>
    <t>BCB.7111</t>
  </si>
  <si>
    <t>Tillfällig väg med bituminös beläggning</t>
  </si>
  <si>
    <r>
      <rPr>
        <sz val="10"/>
        <rFont val="Arial"/>
      </rPr>
      <t>Tillfällig väg skall anläggas vid arbete med cirkulationsplats i söder om arbete med cirkulationsplatsen inte kan utföras med genomgående trafik. </t>
    </r>
  </si>
  <si>
    <r>
      <rPr>
        <sz val="10"/>
        <rFont val="Arial"/>
      </rPr>
      <t>Tillfällig väg skall möjliggöra passage av arbetsområdet med minst ett körfält med bredden 3,5 meter och radier som möjliggör passage med typfordon Lps inom vägens bredd. Köbildning får ej ske ner mot av och påfarter ifrån väg E4. trafik som anländer emot arbetsområdet skall alltid ha företräde ifrån öster (E4)</t>
    </r>
  </si>
  <si>
    <r>
      <rPr>
        <sz val="10"/>
        <rFont val="Arial"/>
      </rPr>
      <t>TA-plan ink skyddsutrustning och övrig utrustning angiven i TA-plan</t>
    </r>
  </si>
  <si>
    <t>Tillfällig väg (320 mm 0-90, 80 mm 0-32, 50 mm abt16)</t>
  </si>
  <si>
    <r>
      <t>m</t>
    </r>
    <r>
      <rPr>
        <vertAlign val="superscript"/>
        <sz val="10"/>
        <rFont val="Arial"/>
      </rPr>
      <t>2</t>
    </r>
  </si>
  <si>
    <t>BCB.713</t>
  </si>
  <si>
    <t>Tillfällig vägtrafikanordning</t>
  </si>
  <si>
    <r>
      <rPr>
        <sz val="10"/>
        <rFont val="Arial"/>
      </rPr>
      <t>Se BCB.7111.</t>
    </r>
  </si>
  <si>
    <r>
      <rPr>
        <sz val="10"/>
        <rFont val="Arial"/>
      </rPr>
      <t>tillfällig vägtrafikanordning enligt TA-plan</t>
    </r>
  </si>
  <si>
    <r>
      <rPr>
        <sz val="10"/>
        <rFont val="Arial"/>
      </rPr>
      <t>Tillfällig vägtrafikanordning enligt TA-plan</t>
    </r>
  </si>
  <si>
    <r>
      <rPr>
        <b/>
        <sz val="14"/>
        <color rgb="FF000000"/>
        <rFont val="Arial"/>
      </rPr>
      <t>BCB.714</t>
    </r>
    <r>
      <rPr>
        <sz val="14"/>
        <color rgb="FF000000"/>
        <rFont val="Arial"/>
      </rPr>
      <t> </t>
    </r>
  </si>
  <si>
    <t>Tillfällig trafikdirigering</t>
  </si>
  <si>
    <t>Tillfällig vägdirigering skall följa krav enligt Ljungby kommun samt krav upptagna i handling13.4 Arbete på väg, Ljungby (handbok) för att garantera trafikanternas säkra passage runt arbetsområdet vid byggnationen av cirkulationsplatsen.</t>
  </si>
  <si>
    <t>BCB.716</t>
  </si>
  <si>
    <t>Tillfällig tillsyn av väg m m</t>
  </si>
  <si>
    <r>
      <rPr>
        <sz val="10"/>
        <rFont val="Arial"/>
      </rPr>
      <t>Entreprenören ska utföra snöröjning, halkbekämpning och renhållning av vägbanor som trafikeras av allmänheten inom arbetsområdet så att ingen risk för olyckor uppstår enligt riskbedömning framtagen av E.</t>
    </r>
    <r>
      <rPr>
        <sz val="10"/>
        <rFont val="Arial"/>
      </rPr>
      <t xml:space="preserve">
</t>
    </r>
    <r>
      <rPr>
        <sz val="10"/>
        <rFont val="Arial"/>
      </rPr>
      <t>All skyltning och avstängning av arbetsplatsen, inkl. material, utförs och bekostas av entreprenören.</t>
    </r>
  </si>
  <si>
    <r>
      <rPr>
        <sz val="10"/>
        <rFont val="Arial"/>
      </rPr>
      <t>Tillfällig tillsyn av väg m m</t>
    </r>
  </si>
  <si>
    <t>BCB.717</t>
  </si>
  <si>
    <t>Tillfällig skyddsanordning</t>
  </si>
  <si>
    <r>
      <rPr>
        <sz val="10"/>
        <rFont val="Arial"/>
      </rPr>
      <t>Skyddsutrustning skall väljas efter val av metod för tillfällig trafikledning innan cirkulationsplatsen slutförts, val av skydd skall redovisas för B för godkännande i samband med framtagande av TA plan.</t>
    </r>
  </si>
  <si>
    <r>
      <rPr>
        <sz val="10"/>
        <rFont val="Arial"/>
      </rPr>
      <t>tillfällig skyddsanordning enligt TA-plan</t>
    </r>
  </si>
  <si>
    <t>BEB</t>
  </si>
  <si>
    <t>FLYTTNING</t>
  </si>
  <si>
    <t>BEB.1</t>
  </si>
  <si>
    <t>Flyttning av anläggning</t>
  </si>
  <si>
    <t>BEB.11</t>
  </si>
  <si>
    <t>Flyttning av stolpe, staket, skylt m m</t>
  </si>
  <si>
    <t>BEB.110</t>
  </si>
  <si>
    <t>Flyttning av enheter bestående av stolpe, staket, skylt e d</t>
  </si>
  <si>
    <t>BEB.1101</t>
  </si>
  <si>
    <t>Flyttning av enheter bestående av stolpfundament, skyltstolpe och skylt</t>
  </si>
  <si>
    <t xml:space="preserve">Flytt av informationsskylt satt av kommunen. skyltstorlek 2 st 2m x 4m stora skyltar monterade på 3 st fackverksstolpar 3 meters längd fästa i fristående fundament </t>
  </si>
  <si>
    <t>Flyttning av skylt, utförande i jord (Kommunens infoskylt)</t>
  </si>
  <si>
    <r>
      <rPr>
        <sz val="10"/>
        <rFont val="Arial"/>
      </rPr>
      <t>st</t>
    </r>
  </si>
  <si>
    <t>BEC</t>
  </si>
  <si>
    <t>DEMONTERING</t>
  </si>
  <si>
    <t>BEC.1</t>
  </si>
  <si>
    <t>Demontering av anläggning</t>
  </si>
  <si>
    <t>BEC.14</t>
  </si>
  <si>
    <t>Demontering av bro, brygga, kaj, mur, tunnel, kammare o d</t>
  </si>
  <si>
    <t>BEC.143</t>
  </si>
  <si>
    <t>Demontering av mur, trappa o d</t>
  </si>
  <si>
    <t>Befintliga stenmurar inom området skall flyttas till nytt läge enligt ritning M-16.1-2001 - M-16.1-2028 samt sektion M-10.2-2001 - M-10.2-2005. flyttning och återuppbyggnad av stenmurarna skall utföras enligt handling 13.21 "Stenmurar och rösen"</t>
  </si>
  <si>
    <t>Se även FBB.1</t>
  </si>
  <si>
    <t>Kallmurad mur</t>
  </si>
  <si>
    <r>
      <rPr>
        <sz val="10"/>
        <rFont val="Arial"/>
      </rPr>
      <t>m</t>
    </r>
  </si>
  <si>
    <r>
      <rPr>
        <sz val="10"/>
        <rFont val="Arial"/>
      </rPr>
      <t>Stenröse, diameter bas ca 8m höjd 1,5 m</t>
    </r>
  </si>
  <si>
    <t>BED</t>
  </si>
  <si>
    <t>RIVNING</t>
  </si>
  <si>
    <t>BED.1</t>
  </si>
  <si>
    <t>Rivning av anläggning</t>
  </si>
  <si>
    <t>BED.12</t>
  </si>
  <si>
    <t>Rivning av väg, plan o d</t>
  </si>
  <si>
    <t>BED.121</t>
  </si>
  <si>
    <t>Rivning av beläggning m m på väg, plan o d</t>
  </si>
  <si>
    <t>BED.1214</t>
  </si>
  <si>
    <t>Rivning av bitumenbundna lager</t>
  </si>
  <si>
    <t>BED.12141</t>
  </si>
  <si>
    <t>Rivning av bitumenbundna lager, hela lagertjockleken</t>
  </si>
  <si>
    <t>Beläggning skall kantskäras före rivning.</t>
  </si>
  <si>
    <r>
      <rPr>
        <sz val="10"/>
        <rFont val="Arial"/>
      </rPr>
      <t>Beläggningsskarv läggs minst 0.5m utanför schaktkanten.</t>
    </r>
  </si>
  <si>
    <r>
      <rPr>
        <sz val="10"/>
        <rFont val="Arial"/>
      </rPr>
      <t>Rivning av beläggning, tjocklek 5-10 cm</t>
    </r>
  </si>
  <si>
    <r>
      <rPr>
        <sz val="10"/>
        <rFont val="Arial"/>
      </rPr>
      <t>m</t>
    </r>
    <r>
      <rPr>
        <vertAlign val="superscript"/>
        <sz val="10"/>
        <rFont val="Arial"/>
      </rPr>
      <t>2</t>
    </r>
  </si>
  <si>
    <r>
      <rPr>
        <sz val="10"/>
        <rFont val="Arial"/>
      </rPr>
      <t>Rivning av beläggning, tjocklek 10-15 cm,</t>
    </r>
  </si>
  <si>
    <r>
      <rPr>
        <sz val="10"/>
        <rFont val="Arial"/>
      </rPr>
      <t>Åtgärd för erhållande av skarp avgränsning</t>
    </r>
  </si>
  <si>
    <t>BED.12142</t>
  </si>
  <si>
    <t>Rivning, fräsning av bitumenbundna lager, del av lagertjockleken</t>
  </si>
  <si>
    <r>
      <rPr>
        <sz val="10"/>
        <rFont val="Arial"/>
      </rPr>
      <t>Anslutningsfräsning med intrappning mellanlagrena skall ske vid anslutning mot befitnliga vägar med fler än 2 lager asfalt (tjocklek &gt;80 mm). </t>
    </r>
    <r>
      <rPr>
        <sz val="10"/>
        <rFont val="Arial"/>
      </rPr>
      <t xml:space="preserve">
</t>
    </r>
    <r>
      <rPr>
        <sz val="10"/>
        <rFont val="Arial"/>
      </rPr>
      <t>Anslutningsfräsning utförs med djup 40mm och bredd minst 1,0m.</t>
    </r>
  </si>
  <si>
    <t>Planfräsning för påförande av av nytt slitlager och justeringsmassa, tjocklek 0-32mm</t>
  </si>
  <si>
    <r>
      <rPr>
        <sz val="10"/>
        <rFont val="Arial"/>
      </rPr>
      <t>Trappstegsfräsning, tjocklek 0-50mm</t>
    </r>
  </si>
  <si>
    <t>BF</t>
  </si>
  <si>
    <t>TRÄDFÄLLNING, RÖJNING M M</t>
  </si>
  <si>
    <t>BFB</t>
  </si>
  <si>
    <t>TRÄDFÄLLNING</t>
  </si>
  <si>
    <t>BFB.1</t>
  </si>
  <si>
    <t>Fällning av samtliga träd inom angivet område</t>
  </si>
  <si>
    <t>Samtliga träd inom angivet område vid ekbacken skall rivas i sin helhet och av entreprenören transporteras till tipp som bekostas av entreprenören. träden som rivs skall göra plats till återställning av ny grusväg som löper mellan stenmurarna. grusvägen skall ansluta mot bef. grusväg i väster och öster. Rivningens omfattning framgår av ritning Z-51.1-0000 - Z-51.1-2028</t>
  </si>
  <si>
    <t>I mängd och ersättning skall uppbyggnad och transport av stockar till 3 st faunadepåer inom området ingå. placering av faunadepåerna redovisas på ritning M-16.1-2001 - M-16.1-2028 samt sektionsritning M-10.2-0005.</t>
  </si>
  <si>
    <t>Mängd ersätts i m2</t>
  </si>
  <si>
    <t>I konto ingår mängd och ersättning för BFD.12</t>
  </si>
  <si>
    <t>Fällning träd, stammdiameter 10-40cm (Fälda träd förläggs i 3 st faunadepåer inom området i samråd med Beställare. depåerna utförs som "Död ved och rishögar, Vedhög" enligt "Sammanställning av ritningar och beskrivningar för
holkar, faunadepåer och insekts- och bihotell" Sundsvallskommun, 2022-12-07)</t>
  </si>
  <si>
    <r>
      <rPr>
        <sz val="10"/>
        <rFont val="Arial"/>
      </rPr>
      <t>m</t>
    </r>
    <r>
      <rPr>
        <vertAlign val="superscript"/>
        <sz val="10"/>
        <rFont val="Arial"/>
      </rPr>
      <t>3</t>
    </r>
  </si>
  <si>
    <r>
      <rPr>
        <sz val="10"/>
        <rFont val="Arial"/>
      </rPr>
      <t>Fällning av övriga träd inom området</t>
    </r>
  </si>
  <si>
    <t>BFB.2</t>
  </si>
  <si>
    <t>Fällning av enstaka träd</t>
  </si>
  <si>
    <r>
      <rPr>
        <sz val="10"/>
        <rFont val="Arial"/>
      </rPr>
      <t>Avser fällning av träd för anläggande av GC-väg söder om Näsvägen. Samtliga träd inom angivet området skall rivas i sin helhet och av entreprenören transporteras till tipp som bekostas av entreprenören</t>
    </r>
  </si>
  <si>
    <r>
      <rPr>
        <sz val="10"/>
        <rFont val="Arial"/>
      </rPr>
      <t>Diameter 500 - 1000mm</t>
    </r>
  </si>
  <si>
    <t>BFC</t>
  </si>
  <si>
    <t>RÖJNING</t>
  </si>
  <si>
    <r>
      <rPr>
        <sz val="10"/>
        <rFont val="Arial"/>
      </rPr>
      <t>Allt sly inom angivet område vid ekbacken skall rivas och av entreprenören transporteras till tipp som entreprenören bekostar. röjning skall ske med omsorg och sådan försiktighet att ingen befintlig mur i närheten skadas</t>
    </r>
  </si>
  <si>
    <r>
      <rPr>
        <sz val="10"/>
        <rFont val="Arial"/>
      </rPr>
      <t>Slyrensning inom angivet område</t>
    </r>
  </si>
  <si>
    <t>BFD</t>
  </si>
  <si>
    <t>BORTTAGNING AV STUBBAR</t>
  </si>
  <si>
    <t>BFD.1</t>
  </si>
  <si>
    <t>Stubbrytning</t>
  </si>
  <si>
    <t>BFD.12</t>
  </si>
  <si>
    <t>Stubbrytning inom område för väg, plan o d</t>
  </si>
  <si>
    <r>
      <rPr>
        <sz val="10"/>
        <rFont val="Arial"/>
      </rPr>
      <t>Efter rivning av träd och sly vid ekbacken samt ny cirkulationsplats skall samtliga stubbar inom angivet område avlägsnas. avlägsnat material skall transporteras till tipp som bekostas av entreprenören</t>
    </r>
  </si>
  <si>
    <t>Mängd och ersättning ingår i konto BFB.1</t>
  </si>
  <si>
    <t>BFE</t>
  </si>
  <si>
    <t>BORTTAGNING AV MARKVEGETATION OCH JORDMÅN</t>
  </si>
  <si>
    <t>BFE.2</t>
  </si>
  <si>
    <t>Borttagning av markvegetation och jordmån inom område för väg, plan o d</t>
  </si>
  <si>
    <t>Markvegetation ska sparas om den ligger mer än 2,0 meter under färdig yta</t>
  </si>
  <si>
    <t>BFE.22</t>
  </si>
  <si>
    <t>Borttagning av markvegetation och jordmån, inom område för väg, plan o d, skogsmark</t>
  </si>
  <si>
    <t>Markvegetation och jordmån ska schaktas var för sig i omfattning för att täcka behovet av jordmån för vegetationsytorna inom projektet. efter att behovet av massor för vegetationsytorna är uppnått ska jordmån och markvegetation schaktas ihop. Markvegetationen antas bestå av ett 10 cm mäktigt lager och jordmånen av ett 36 cm mäktigt lager över hela fastigheten. se BBC.1 för mer information.</t>
  </si>
  <si>
    <r>
      <rPr>
        <sz val="10"/>
        <rFont val="Arial"/>
      </rPr>
      <t>Markvegetation</t>
    </r>
    <r>
      <rPr>
        <sz val="10"/>
        <rFont val="Arial"/>
      </rPr>
      <t xml:space="preserve"> skall fördelas på upplaget enligt ritning M-10.1-0001 och handling 13.6 Upplag NV om Ekalund.</t>
    </r>
  </si>
  <si>
    <t>Vid återanvändande av jordmån för släntbeklädnader (ÄNG1 och ÄNG2) skall jordmån ifrån område med åkermark användas i första hand</t>
  </si>
  <si>
    <r>
      <rPr>
        <sz val="10"/>
        <rFont val="Arial"/>
      </rPr>
      <t>Jordmån skall fördelas inom resterande upplagsområden i angiven ordning där nummer 1 är det först prioriterade upplaget som skall fyllas innan området 2 börjar fyllas OSV.</t>
    </r>
  </si>
  <si>
    <t>1 - Område A, B och C, se ritning M-10.1-0001</t>
  </si>
  <si>
    <t xml:space="preserve">2 - Område D se ritning M-10.1-0001 och 13.6 Upplag NV om Ekalund, </t>
  </si>
  <si>
    <t>Avlämnande av massor vid myrebobacken skall omfatta samtliga ingående arbeten så som schakt och lastningsarbeten samt transport och mottagning samt utläggning av massor på plats samt packning enligt 13.5 Myrebobacken</t>
  </si>
  <si>
    <t>Uppläggning av massor i område D skall ske med en jämnt lutande överyta med nivå enligt handling 13.6 uppläggning av massor skall avslutas med släntavrundning med radie 20m i ytterkant. Beställare skall meddelas och informeras när upplaget är fyllt med 20 000 kbm, 40 000 kbm samt då efterföljande fyllning utförts med intervall om 20 000 kbm samt 10 dagar innan lagret är slutfyllt.</t>
  </si>
  <si>
    <r>
      <rPr>
        <sz val="10"/>
        <rFont val="Arial"/>
      </rPr>
      <t>Samtlig avlämning av massor innefattar lastning, transport och mottagning av massor.</t>
    </r>
  </si>
  <si>
    <r>
      <rPr>
        <sz val="10"/>
        <rFont val="Arial"/>
      </rPr>
      <t>Erforderliga provisoriska vägar skall ingå i denna kod och bedöms av E beroende på val av metod för utförandet.</t>
    </r>
  </si>
  <si>
    <r>
      <rPr>
        <sz val="10"/>
        <rFont val="Arial"/>
      </rPr>
      <t>Packning och fyllning skall utföras enligt Tabell AMA CE/3</t>
    </r>
  </si>
  <si>
    <r>
      <rPr>
        <sz val="10"/>
        <rFont val="Arial"/>
      </rPr>
      <t>Vegetation ska sparas då den ligger djupare belägen än angivet i BFE.2</t>
    </r>
  </si>
  <si>
    <t>Massor som skall transporteras till Myrebobacken hanteras enligt CFC.4 avseende transport och hantering på upplag</t>
  </si>
  <si>
    <t>I konto ingår mängd och ersättning för BFE.32 och BFF.3</t>
  </si>
  <si>
    <t>Fall A jordmån</t>
  </si>
  <si>
    <t>Fall A markvegetation</t>
  </si>
  <si>
    <t>Fall A Jordmån + markvegetation</t>
  </si>
  <si>
    <t>BFE.3</t>
  </si>
  <si>
    <t>Borttagning av markvegetation och jordmån inom område för sammansatt markyta och vegetationsyta</t>
  </si>
  <si>
    <t>Markvegetation ska sparas om den ligger mer än 0,5 meter under färdig yta</t>
  </si>
  <si>
    <t>BFE.32</t>
  </si>
  <si>
    <t>Borttagning av markvegetation och jordmån inom område för sammansatt markyta och vegetationsyta, skogsmark</t>
  </si>
  <si>
    <t>Markvegetation och jordmån ska schaktas var för sig i omfattning för att täcka behovet av jordmån för vegetationsytorna inom projektet. efter att behovet av massor för vegetationsytorna är uppnått ska jordmån och markvegetation schaktas ihop. Markvegetationen antas bestå av ett 10 cm mäktigt lager och jordmånen av ett 36 cm mäktigt lager över hela fastigheten. se BBC.1 för mer information. se BFE.22 för mer information</t>
  </si>
  <si>
    <t xml:space="preserve">Mängd och ersättning ingår i konto BFE.22 </t>
  </si>
  <si>
    <t>BFF</t>
  </si>
  <si>
    <t>UPPLÄGGNING OCH LAGRING AV TILLVARATAGEN MARKVEGETATION OCH JORDMÅN</t>
  </si>
  <si>
    <t>BFF.3</t>
  </si>
  <si>
    <t>Uppläggning och lagring av tillvaratagen markvegetation</t>
  </si>
  <si>
    <r>
      <rPr>
        <sz val="10"/>
        <rFont val="Arial"/>
      </rPr>
      <t>Uppläggning och lagring av tillvaratagen markvegetation utförs enligt  BFE.32</t>
    </r>
  </si>
  <si>
    <t>Mängd och ersättning ingår i konto BFE.22</t>
  </si>
  <si>
    <t>BJ</t>
  </si>
  <si>
    <t>GEODETISKA MÄTNINGSARBETEN</t>
  </si>
  <si>
    <t>BJB</t>
  </si>
  <si>
    <t>GEODETISKA MÄTNINGSARBETEN FÖR ANLÄGGNING OCH FÖR GRUNDLÄGGNING AV HUS</t>
  </si>
  <si>
    <t>Text i AMA gäller med följande tillägg:
Krav på kompetens mätningsteknisk personal
För geodetiska mätningsarbeten krävs att namngiven mätningsansvarig uppfyller angivna grundkrav och tilläggskrav.
• Lägsta nivå för Behörighetstyp med beaktande av TDOK 2014:0571 avsnitt 1.1.1 och TDOK 2014:0572 avsnitt 1.1.1
• Relevanta tilläggskrav med beaktande av TDOK 2014:0571 avsnitt 1.1.1 och TDOK 2014:0572 avsnitt 1.1.1</t>
  </si>
  <si>
    <t>Samråd, avtal, redovisning och egenkontroll
Samråd inom geodetisk mätning ska utföras med ansvarig mätningsingenjör hos beställaren.
Geodetiska mätningsarbeten för järnvägsanläggning
Geodetiska mätningsinstrument och kompletterande mätningsutrustning ska ha genomgått dokumenterade kontroller och justeringar enligt TDOK 2014:0571 avsnitt 1.4.2.
Kodning av stompunkter och mätta punkter ska utföras enligt TDOK 2014:0571 avsnitt 3.1.3.
Stommätning, inmätning och utsättning ska utgå från punkter som anvisas av beställaren.</t>
  </si>
  <si>
    <t>Inmätningar skall utföras i koordinatsystem SWEREF 99 13 30 och höjdsystem RH2000 och smatliga punkter skall kodas utefter vad de avser. samtliga punkter skall redovisas i X, Y och Z koordinater</t>
  </si>
  <si>
    <t>BJB.2</t>
  </si>
  <si>
    <t>Inmätning</t>
  </si>
  <si>
    <t>Inmätningar skall kompletteras med bilder för delar som är av vikt att dokumentera (minst en bild per inmätningstillfälle). om inget annat överrenskommes skall all inmätning som görs av entreprenören levereras i digitalt AutoCad- format som DWG samt i PXY format.</t>
  </si>
  <si>
    <t>samtliga inmätningar skall kodas enligt handling 13.11 kodlista_rithandboken_version_2_0</t>
  </si>
  <si>
    <t>BJB.23</t>
  </si>
  <si>
    <t>Inmätning av väg, plan o d</t>
  </si>
  <si>
    <t>Entreprenören skall i samråd med beställaren utföra kontrollavvägningar av befintliga anslutande hårdgjorda ytor till i handlingen ingående hårdgjorda ytor.
Protokoll av mätningarna tillställs beställaren för kontroll av höjdsättningen. Entreprenören skall utföra Inmätning och avvägning av understa lagret (terrass) samt översta lagret i alla projekterade höjder.
Om inget annat överrenskommes ska all inmätning som görs av entreprenören levereras digitalt i AutoCAD som dwg-format</t>
  </si>
  <si>
    <t>Inmätning skall inkludera Vägkanter, vägmitt, dikesbotten, släntkrön/släntfot, vägräcken, skyltar, lågpunkter och låglinjer, stängsel, murar och anläggningar samt ytskikts omfattning och utbredning</t>
  </si>
  <si>
    <t>Inmätning av väg, plan od</t>
  </si>
  <si>
    <t>BJB.26</t>
  </si>
  <si>
    <t>Inmätning av ledning, kabel m m</t>
  </si>
  <si>
    <r>
      <rPr>
        <sz val="10"/>
        <rFont val="Arial"/>
      </rPr>
      <t>Samtliga nya ledninga som läggs av E skall mätas in i plan och höjd. Rörledningar mäts in i vattengång (VG) och kablar mäts in i överkant (ÖK) kabel.</t>
    </r>
  </si>
  <si>
    <t>I de fall kodning enligt handling 13.11 kodlista_rithandboken_version_2_0 inte är applicerbart skall kodning ange typ av ledning, dimension och material  (ex "DV 160 PP")</t>
  </si>
  <si>
    <t xml:space="preserve">Rörledningar skall mätas in med bryt- slut- och anslutningspunkter. brunnar skall mätas in med vattengång samt brunnsbetäckning. </t>
  </si>
  <si>
    <r>
      <rPr>
        <sz val="10"/>
        <rFont val="Arial"/>
      </rPr>
      <t>ledningsschakter skall även fotodokumenteras (minst en bild per mättillfälle)</t>
    </r>
  </si>
  <si>
    <t>Inmätning av befintliga ledningar och kablar</t>
  </si>
  <si>
    <t>Inmätning av nya ledningar och kablar</t>
  </si>
  <si>
    <t>Inmätning av Rörledningar</t>
  </si>
  <si>
    <t>BJB.27</t>
  </si>
  <si>
    <t>Inmätning av mark- och vattenförhållanden</t>
  </si>
  <si>
    <t>Inmätning levereras som DWG-format</t>
  </si>
  <si>
    <t>BJB.271</t>
  </si>
  <si>
    <t>Inmätning av jordyta</t>
  </si>
  <si>
    <t>För reglering av schakt- och fyllnadsarbeten skall entreprenören 
mäta: 
-Befintlig markyta före avbaning
-Avbanad yta
-Terrass efter terrassering
-Urgrävningar
Beställaren skall ges möjlighet att medverka vid mätning och skall 
informeras tre dagar innan mätning utförs av entreprenören.</t>
  </si>
  <si>
    <t>Brylpunkter, dammar och gräns för varierande ytskikt skall mätas in</t>
  </si>
  <si>
    <r>
      <rPr>
        <sz val="10"/>
        <rFont val="Arial"/>
      </rPr>
      <t>Urgrävningar skall även fotodokumenteras</t>
    </r>
  </si>
  <si>
    <t>Inmätning enligt ovan</t>
  </si>
  <si>
    <t>BJB.272</t>
  </si>
  <si>
    <t>Inmätning av bergyta</t>
  </si>
  <si>
    <r>
      <rPr>
        <sz val="10"/>
        <rFont val="Arial"/>
      </rPr>
      <t>För reglering av schakt- och fyllnadsarbeten skall entreprenören </t>
    </r>
    <r>
      <rPr>
        <sz val="10"/>
        <rFont val="Arial"/>
      </rPr>
      <t xml:space="preserve">
</t>
    </r>
    <r>
      <rPr>
        <sz val="10"/>
        <rFont val="Arial"/>
      </rPr>
      <t>mäta: </t>
    </r>
    <r>
      <rPr>
        <sz val="10"/>
        <rFont val="Arial"/>
      </rPr>
      <t xml:space="preserve">
</t>
    </r>
    <r>
      <rPr>
        <sz val="10"/>
        <rFont val="Arial"/>
      </rPr>
      <t>-Befintlig bergöveryta</t>
    </r>
    <r>
      <rPr>
        <sz val="10"/>
        <rFont val="Arial"/>
      </rPr>
      <t xml:space="preserve">
</t>
    </r>
    <r>
      <rPr>
        <sz val="10"/>
        <rFont val="Arial"/>
      </rPr>
      <t>-Terrass efter sprängning</t>
    </r>
    <r>
      <rPr>
        <sz val="10"/>
        <rFont val="Arial"/>
      </rPr>
      <t xml:space="preserve">
</t>
    </r>
    <r>
      <rPr>
        <sz val="10"/>
        <rFont val="Arial"/>
      </rPr>
      <t>Beställaren skall ges möjlighet att medverka vid mätning och skall </t>
    </r>
    <r>
      <rPr>
        <sz val="10"/>
        <rFont val="Arial"/>
      </rPr>
      <t xml:space="preserve">
</t>
    </r>
    <r>
      <rPr>
        <sz val="10"/>
        <rFont val="Arial"/>
      </rPr>
      <t>informeras tre dagar innan mätning utförs av entreprenören.</t>
    </r>
  </si>
  <si>
    <t>Beställaren skall ges möjlighet at medverka vid inmätning och skall informeras minst 3 dagar innan mätning utförs</t>
  </si>
  <si>
    <r>
      <rPr>
        <i/>
        <sz val="10"/>
        <rFont val="Arial"/>
      </rPr>
      <t>Inmätning</t>
    </r>
  </si>
  <si>
    <t>BJB.3</t>
  </si>
  <si>
    <t>Utsättning</t>
  </si>
  <si>
    <t>BJB.33</t>
  </si>
  <si>
    <t>Utsättning för väg, plan o d</t>
  </si>
  <si>
    <r>
      <rPr>
        <sz val="10"/>
        <rFont val="Arial"/>
      </rPr>
      <t>All utsättning utförs av entreprenören.</t>
    </r>
    <r>
      <rPr>
        <sz val="10"/>
        <rFont val="Arial"/>
      </rPr>
      <t xml:space="preserve">
</t>
    </r>
    <r>
      <rPr>
        <sz val="10"/>
        <rFont val="Arial"/>
      </rPr>
      <t>Entreprenören svarar för komplettering av höjdfixar och polygonpunkter.</t>
    </r>
    <r>
      <rPr>
        <sz val="10"/>
        <rFont val="Arial"/>
      </rPr>
      <t xml:space="preserve">
</t>
    </r>
    <r>
      <rPr>
        <sz val="10"/>
        <rFont val="Arial"/>
      </rPr>
      <t>Entreprenören utför utsättningar av arbeten för upprättande av underlag för relationsritningar.</t>
    </r>
    <r>
      <rPr>
        <sz val="10"/>
        <rFont val="Arial"/>
      </rPr>
      <t xml:space="preserve">
</t>
    </r>
    <r>
      <rPr>
        <sz val="10"/>
        <rFont val="Arial"/>
      </rPr>
      <t>Beställaren tillhandahåller modellfiler i dwg-format (2D) för beläggningskanter,</t>
    </r>
    <r>
      <rPr>
        <sz val="10"/>
        <rFont val="Arial"/>
      </rPr>
      <t xml:space="preserve">
</t>
    </r>
    <r>
      <rPr>
        <sz val="10"/>
        <rFont val="Arial"/>
      </rPr>
      <t>begränsningslinjer för olika ytskikt, brunnar mm.</t>
    </r>
    <r>
      <rPr>
        <sz val="10"/>
        <rFont val="Arial"/>
      </rPr>
      <t xml:space="preserve">
</t>
    </r>
    <r>
      <rPr>
        <sz val="10"/>
        <rFont val="Arial"/>
      </rPr>
      <t>Brunnar är ej redovisade i verklig storlek för att bättre synas på ritningar.</t>
    </r>
  </si>
  <si>
    <r>
      <rPr>
        <i/>
        <sz val="10"/>
        <rFont val="Arial"/>
      </rPr>
      <t>Utsättning</t>
    </r>
  </si>
  <si>
    <t>BJB.36</t>
  </si>
  <si>
    <t>Utsättning för ledning, kabel m m</t>
  </si>
  <si>
    <r>
      <rPr>
        <sz val="10"/>
        <rFont val="Arial"/>
      </rPr>
      <t>All utsättning utförs av entreprenören.</t>
    </r>
    <r>
      <rPr>
        <sz val="10"/>
        <rFont val="Arial"/>
      </rPr>
      <t xml:space="preserve">
</t>
    </r>
    <r>
      <rPr>
        <sz val="10"/>
        <rFont val="Arial"/>
      </rPr>
      <t>Entreprenören svarar för komplettering av höjdfixar och polygonpunkter.</t>
    </r>
    <r>
      <rPr>
        <sz val="10"/>
        <rFont val="Arial"/>
      </rPr>
      <t xml:space="preserve">
</t>
    </r>
    <r>
      <rPr>
        <sz val="10"/>
        <rFont val="Arial"/>
      </rPr>
      <t>Entreprenören utför utsättningar av arbeten för upprättande av underlag för relationsritningar.</t>
    </r>
  </si>
  <si>
    <r>
      <rPr>
        <sz val="10"/>
        <rFont val="Arial"/>
      </rPr>
      <t>Beställaren tillhandahåller modellfiler i dwg-format (2D) för koordinatuttagning</t>
    </r>
    <r>
      <rPr>
        <sz val="10"/>
        <rFont val="Arial"/>
      </rPr>
      <t xml:space="preserve">
</t>
    </r>
    <r>
      <rPr>
        <sz val="10"/>
        <rFont val="Arial"/>
      </rPr>
      <t>av ledningssträckningar i plan för VA-ledningar och kabelgravar. </t>
    </r>
  </si>
  <si>
    <t>BJB.37</t>
  </si>
  <si>
    <t>Utsättning för vegetationsyta o d</t>
  </si>
  <si>
    <r>
      <rPr>
        <sz val="10"/>
        <rFont val="Arial"/>
      </rPr>
      <t>All utsättning utförs av entreprenören.</t>
    </r>
    <r>
      <rPr>
        <sz val="10"/>
        <rFont val="Arial"/>
      </rPr>
      <t xml:space="preserve">
</t>
    </r>
    <r>
      <rPr>
        <sz val="10"/>
        <rFont val="Arial"/>
      </rPr>
      <t>Entreprenören svarar för komplettering av höjdfixar och polygonpunkter.</t>
    </r>
    <r>
      <rPr>
        <sz val="10"/>
        <rFont val="Arial"/>
      </rPr>
      <t xml:space="preserve">
</t>
    </r>
    <r>
      <rPr>
        <sz val="10"/>
        <rFont val="Arial"/>
      </rPr>
      <t>Beställaren tillhandahåller modellfiler i dwg-format (2D) för vegetationsytors plangränser.</t>
    </r>
  </si>
  <si>
    <t>BJB.4</t>
  </si>
  <si>
    <t>Modeller</t>
  </si>
  <si>
    <t>BJB.41</t>
  </si>
  <si>
    <t>Markmodell</t>
  </si>
  <si>
    <r>
      <rPr>
        <sz val="10"/>
        <rFont val="Arial"/>
      </rPr>
      <t>Entreprenören skall löpande översända inmätningsdata till beställare för de delar där revideringar utförts för att möjliggöra att hålla beställarens markmodell aktuell.</t>
    </r>
  </si>
  <si>
    <t>inmätt underlag som skall översändas är planlinjer och punkter i X,Y och Z kordinater för delar som reviderats ifrån ursprungligt läge</t>
  </si>
  <si>
    <r>
      <rPr>
        <sz val="10"/>
        <rFont val="Arial"/>
      </rPr>
      <t>Markmodell</t>
    </r>
  </si>
  <si>
    <t>BJB.42</t>
  </si>
  <si>
    <t>Bergmodell</t>
  </si>
  <si>
    <r>
      <rPr>
        <sz val="10"/>
        <rFont val="Arial"/>
      </rPr>
      <t>Entreprenören skall upprätta en bergmodell bestående av punkter med en punkt-täthet om 1x1 meter. modellen skall delges B för kontroll. bergmodell skall ges möjlighet till kontroll innan bergsschakt utförs. sprängbotten skall mätas in och sprängbottenmodell skall upprättas med en punkt-täthet om 3x3 meter.</t>
    </r>
  </si>
  <si>
    <r>
      <rPr>
        <sz val="10"/>
        <rFont val="Arial"/>
      </rPr>
      <t>Bergmodell i DWG format</t>
    </r>
  </si>
  <si>
    <t>C</t>
  </si>
  <si>
    <t>TERRASSERING, PÅLNING, MARKFÖRSTÄRKNING, LAGER I MARK M M</t>
  </si>
  <si>
    <r>
      <rPr>
        <sz val="10"/>
        <rFont val="Arial"/>
      </rPr>
      <t>Där schakt- och fyllnadsarbeten överlappar har mängder beräknats och fördelats enligt nedan</t>
    </r>
  </si>
  <si>
    <r>
      <rPr>
        <sz val="10"/>
        <rFont val="Arial"/>
      </rPr>
      <t>Schakt för väg plan od Kategori B avser schakt inom område för vägar, beräknat med en vertikal avgränsning mellan vägens respektive dikesbotten eller ytterkant stödremsa på båda sidor från befintlig mark ner till teoretisk terrass.</t>
    </r>
  </si>
  <si>
    <t>Schakt för väg plan od kategori C avser schakt inom område för GC-vägar, geodesiväg, grusgångar servicevägar och tomter beräknat med en vertikal avgränsning mellan vägens respektive dikesbotten eller ytterkant stödremsa från befintlig mark ner till teoretisk terrass.</t>
  </si>
  <si>
    <r>
      <rPr>
        <sz val="10"/>
        <rFont val="Arial"/>
      </rPr>
      <t>Schakt för vegetationsyta avser schakt inom område för naturmark (ej dammar) beräknat med en vertikal avgränsning mellan vägens respektive dikesbotten eller ytterkant stödremsa från befintlig mark ner till teoretisk terrass.</t>
    </r>
  </si>
  <si>
    <r>
      <rPr>
        <sz val="10"/>
        <rFont val="Arial"/>
      </rPr>
      <t>Schakt för VA-ledning avser schakt från terrass för ovanliggande projekterad mark ner till teoretisk terrass för ledningsgrav.</t>
    </r>
  </si>
  <si>
    <r>
      <rPr>
        <sz val="10"/>
        <rFont val="Arial"/>
      </rPr>
      <t>Schakt för EL-kablar avser schakt från terrass för ovanliggande projekterad mark ner till teoretisk terrass för ledningsgrav.</t>
    </r>
  </si>
  <si>
    <r>
      <rPr>
        <sz val="10"/>
        <rFont val="Arial"/>
      </rPr>
      <t>Schakt för utjämningsmagasin avser schakt inom område för dammar och diken, beräknat med en vertikal avgränsning mellan släntkrön för respektive damm eller dike. beräkning är utförd mellan befintlig mark ner till teoretisk terrass för diken och dammar.</t>
    </r>
  </si>
  <si>
    <t>CB</t>
  </si>
  <si>
    <t>SCHAKT</t>
  </si>
  <si>
    <r>
      <rPr>
        <sz val="10"/>
        <rFont val="Arial"/>
      </rPr>
      <t>I tabell AMA CB/1 ska tjälfarlighetsklass vara 2 för Materialtyp 3B, Bergtyp D.</t>
    </r>
  </si>
  <si>
    <t>CBB</t>
  </si>
  <si>
    <t>JORDSCHAKT</t>
  </si>
  <si>
    <r>
      <rPr>
        <sz val="10"/>
        <rFont val="Arial"/>
      </rPr>
      <t>Schaktarbeten ska planeras med stöd av Svensk Byggtjänst och SGI:s handbok "Schakta Säkert" från 2015.</t>
    </r>
    <r>
      <rPr>
        <sz val="10"/>
        <rFont val="Arial"/>
      </rPr>
      <t xml:space="preserve">
</t>
    </r>
    <r>
      <rPr>
        <sz val="10"/>
        <rFont val="Arial"/>
      </rPr>
      <t>Det åligger E att bedöma och tar fram erforderliga utredningar avsende arbetsmiljösäkerheten vid schaktning beroende på väderlek, tjäle, belastning på släntkrön,</t>
    </r>
    <r>
      <rPr>
        <sz val="10"/>
        <rFont val="Arial"/>
      </rPr>
      <t xml:space="preserve">
</t>
    </r>
    <r>
      <rPr>
        <sz val="10"/>
        <rFont val="Arial"/>
      </rPr>
      <t>schakters längd och hur länge schakten är öppen. Släntkrön ska vara obelastade minst 1 m från släntkrön vid öppna schakter.</t>
    </r>
    <r>
      <rPr>
        <sz val="10"/>
        <rFont val="Arial"/>
      </rPr>
      <t xml:space="preserve">
</t>
    </r>
    <r>
      <rPr>
        <sz val="10"/>
        <rFont val="Arial"/>
      </rPr>
      <t>Beakta att belastningar på markytan bredvid schakten påverkar stabilitetsförhållandena.</t>
    </r>
    <r>
      <rPr>
        <sz val="10"/>
        <rFont val="Arial"/>
      </rPr>
      <t xml:space="preserve">
</t>
    </r>
    <r>
      <rPr>
        <sz val="10"/>
        <rFont val="Arial"/>
      </rPr>
      <t>Schakter ovan grundvattenytan kan antas utföras med släntlutning 1:1 morän.</t>
    </r>
    <r>
      <rPr>
        <sz val="10"/>
        <rFont val="Arial"/>
      </rPr>
      <t xml:space="preserve">
</t>
    </r>
    <r>
      <rPr>
        <sz val="10"/>
        <rFont val="Arial"/>
      </rPr>
      <t>Grundvattnets trycknivå ska vara avsänkt minst 0,5 m under schaktbotten under hela schaktarbetet.</t>
    </r>
    <r>
      <rPr>
        <sz val="10"/>
        <rFont val="Arial"/>
      </rPr>
      <t xml:space="preserve">
</t>
    </r>
    <r>
      <rPr>
        <sz val="10"/>
        <rFont val="Arial"/>
      </rPr>
      <t>Om oförutsedda förstärkningsåtgärder erfordras i samband med schaktningsarbetena skall detta omedelbart anmälas till B för</t>
    </r>
    <r>
      <rPr>
        <sz val="10"/>
        <rFont val="Arial"/>
      </rPr>
      <t xml:space="preserve">
</t>
    </r>
    <r>
      <rPr>
        <sz val="10"/>
        <rFont val="Arial"/>
      </rPr>
      <t>beslut om åtgärd.</t>
    </r>
    <r>
      <rPr>
        <sz val="10"/>
        <rFont val="Arial"/>
      </rPr>
      <t xml:space="preserve">
</t>
    </r>
    <r>
      <rPr>
        <sz val="10"/>
        <rFont val="Arial"/>
      </rPr>
      <t>All organisk jord ska schaktas ur innan grundläggning och uppfyllning. Vid förekomst av lermorän kan det uppstå problem med jordflytning under grundvattennivån samt vid nederbörd. Schakt bör därför utföras under torra väderleksförhållanden.</t>
    </r>
    <r>
      <rPr>
        <sz val="10"/>
        <rFont val="Arial"/>
      </rPr>
      <t xml:space="preserve">
</t>
    </r>
    <r>
      <rPr>
        <sz val="10"/>
        <rFont val="Arial"/>
      </rPr>
      <t>Schaktbotten ska omgående skyddas med utläggning av dränerande lager för att undvika uppmjukning av ytan på grund av vatten och mekanisk påverkan.</t>
    </r>
    <r>
      <rPr>
        <sz val="10"/>
        <rFont val="Arial"/>
      </rPr>
      <t xml:space="preserve">
</t>
    </r>
    <r>
      <rPr>
        <sz val="10"/>
        <rFont val="Arial"/>
      </rPr>
      <t>Om terrassen har förstörts, luckrats upp eller förorenats i samband med schaktnings- och transportarbeten måste detta åtgärdas genom utskiftning av förstört material.</t>
    </r>
    <r>
      <rPr>
        <sz val="10"/>
        <rFont val="Arial"/>
      </rPr>
      <t xml:space="preserve">
</t>
    </r>
    <r>
      <rPr>
        <sz val="10"/>
        <rFont val="Arial"/>
      </rPr>
      <t>Schakt vid träds rotzon: Avser biotopskyddat träd angivet på ritning, träd med större stamdiameter än 1,0 meter eller träd angivna som skyddsvärda enligt detaljplan.</t>
    </r>
  </si>
  <si>
    <r>
      <rPr>
        <sz val="10"/>
        <rFont val="Arial"/>
      </rPr>
      <t>vid arbeten i träds rotzon (träd som ska bevaras) skall diplomerad arborist anlitas för att bedömma arbetets utförande. S</t>
    </r>
    <r>
      <rPr>
        <sz val="10"/>
        <rFont val="Arial"/>
      </rPr>
      <t xml:space="preserve">chakt ska ske med försiktighet </t>
    </r>
    <r>
      <rPr>
        <sz val="10"/>
        <rFont val="Arial"/>
      </rPr>
      <t>Inom droppzon för befintliga träd som ska bevaras och schakt ska ske för hand eller med annan skonsam teknik såsom vakuumsug eller tryckluft, typ Air Spade enligt arborist.</t>
    </r>
  </si>
  <si>
    <r>
      <rPr>
        <sz val="10"/>
        <rFont val="Arial"/>
      </rPr>
      <t>Alla överskottsmassor, Fall B, förutsätts uppfylla kraven för KMmassor.</t>
    </r>
  </si>
  <si>
    <t>CBB.1</t>
  </si>
  <si>
    <t>Jordschakt för väg, plan o d samt vegetationsyta</t>
  </si>
  <si>
    <t>CBB.11</t>
  </si>
  <si>
    <t>Jordschakt för väg, plan o d</t>
  </si>
  <si>
    <t>CBB.112</t>
  </si>
  <si>
    <t>Jordschakt kategori B för väg, plan o d</t>
  </si>
  <si>
    <r>
      <rPr>
        <sz val="10"/>
        <rFont val="Arial"/>
      </rPr>
      <t>Avser jordschakt för hela projektets ingående vägar exklusive GC-väg. Eventuell provtagning av terrassen ersätts separat. Vid schakt i närheten av träd som skall bevaras ska skadade rötter kapas eller skäras direkt med fintandad såg / vass kniv till rena snitt. Blir schaktet öppet en längre tid eller om arbetet utförs i starkt solljus, </t>
    </r>
    <r>
      <rPr>
        <sz val="10"/>
        <rFont val="Arial"/>
      </rPr>
      <t xml:space="preserve">
</t>
    </r>
    <r>
      <rPr>
        <sz val="10"/>
        <rFont val="Arial"/>
      </rPr>
      <t>vind eller minusgrader, skall eventuella rötter täckas med presenning, plast, fiberduk eller säckväv. Rötterna vattnas vid behov.</t>
    </r>
  </si>
  <si>
    <r>
      <rPr>
        <sz val="10"/>
        <rFont val="Arial"/>
      </rPr>
      <t>Blandschakt, Fall A</t>
    </r>
  </si>
  <si>
    <t>CBB.113</t>
  </si>
  <si>
    <t>Jordschakt kategori C för väg, plan o d samt sammansatt yta</t>
  </si>
  <si>
    <t>Avser jordschakt för hela projektets ingående grus vägar, geodesiväg, GC-vägar samt tomter. Eventuell provtagning av terrassen ersätts separat. Vid schakt i närheten av träd som skall bevaras ska skadade rötter kapas eller skäras direkt med fintandad såg / vass kniv till rena snitt. Blir schaktet öppet en längre tid eller om arbetet utförs i starkt solljus, 
vind eller minusgrader, skall eventuella rötter täckas med presenning, plast, fiberduk eller säckväv. Rötterna vattnas vid behov</t>
  </si>
  <si>
    <t>Blandschakt, Fall B (Myrebobacken)</t>
  </si>
  <si>
    <t>CBB.13</t>
  </si>
  <si>
    <t>Blockrensning i terrass för väg, plan o d</t>
  </si>
  <si>
    <t>CBB.132</t>
  </si>
  <si>
    <t>Blockrensning kategori B i terrass för väg, plan o d</t>
  </si>
  <si>
    <r>
      <rPr>
        <sz val="10"/>
        <rFont val="Arial"/>
      </rPr>
      <t>Geotekniska förhållanden framgår av handling "13.2 MUR_Eka 3_3 och Eka 3_6 mfl" samt "13.3 PM Geoteknik_Eka 3_3 &amp; 3_6 mfl"</t>
    </r>
  </si>
  <si>
    <r>
      <rPr>
        <sz val="10"/>
        <rFont val="Arial"/>
      </rPr>
      <t>Blockrensning i terrass</t>
    </r>
  </si>
  <si>
    <t>CBB.14</t>
  </si>
  <si>
    <t>Jordschakt för vegetationsyta</t>
  </si>
  <si>
    <r>
      <rPr>
        <sz val="10"/>
        <rFont val="Arial"/>
      </rPr>
      <t>Avser schaktningsarbeten vid anläggande av naturmark. Vid schaktning intill träd som skall bevaras skall vacuumschaktning genom sugschakt väljas som metod för att minska skada på rotsystem tillhörande befintliga träd. Vid schakt i närheten av vegetation ska skadade rötter kapas eller skäras direkt med fintandad såg / vass kniv till rena snitt. Blir schaktet öppet en längre tid eller om arbetet utförs i starkt solljus, vind eller minusgrader, skall det täckas med presenning, plast, fiberduk eller säckväv.  </t>
    </r>
    <r>
      <rPr>
        <sz val="10"/>
        <rFont val="Arial"/>
      </rPr>
      <t xml:space="preserve">
</t>
    </r>
    <r>
      <rPr>
        <sz val="10"/>
        <rFont val="Arial"/>
      </rPr>
      <t>Rötterna vattnas vid behov</t>
    </r>
  </si>
  <si>
    <t>I konto ingår mängd och ersättning för CBB.612 och CBB.632</t>
  </si>
  <si>
    <t>CBB.3</t>
  </si>
  <si>
    <t>Jordschakt för ledning, kabel m m</t>
  </si>
  <si>
    <t>CBB.31</t>
  </si>
  <si>
    <t>Jordschakt för rörledning</t>
  </si>
  <si>
    <t>CBB.311</t>
  </si>
  <si>
    <t>Jordschakt för va-ledning o d</t>
  </si>
  <si>
    <t xml:space="preserve">Schakter är beräknade utifrån projekterad terassyta. </t>
  </si>
  <si>
    <r>
      <rPr>
        <sz val="10"/>
        <rFont val="Arial"/>
      </rPr>
      <t>Schakt för va-ledning o d ska utföras enligt principritning CBB.311:1.</t>
    </r>
    <r>
      <rPr>
        <sz val="10"/>
        <rFont val="Arial"/>
      </rPr>
      <t xml:space="preserve">
</t>
    </r>
    <r>
      <rPr>
        <sz val="10"/>
        <rFont val="Arial"/>
      </rPr>
      <t>Kompletterande schakt för förstärkning av ledningsbädd för va-ledning o d ska utföras enligt principritning CBB.311:2.</t>
    </r>
  </si>
  <si>
    <t>CBB.3111</t>
  </si>
  <si>
    <t>Jordschakt för va-ledning</t>
  </si>
  <si>
    <r>
      <rPr>
        <sz val="10"/>
        <rFont val="Arial"/>
      </rPr>
      <t>Avser samtlig VA-schakt inom projektet</t>
    </r>
  </si>
  <si>
    <r>
      <rPr>
        <sz val="10"/>
        <rFont val="Arial"/>
      </rPr>
      <t>Fall A</t>
    </r>
  </si>
  <si>
    <t>CBB.3112</t>
  </si>
  <si>
    <t>Jordschakt för dränledning</t>
  </si>
  <si>
    <r>
      <rPr>
        <sz val="10"/>
        <rFont val="Arial"/>
      </rPr>
      <t>Avser gatudränering </t>
    </r>
  </si>
  <si>
    <r>
      <rPr>
        <sz val="10"/>
        <rFont val="Arial"/>
      </rPr>
      <t>Fall A, Blandschakt</t>
    </r>
  </si>
  <si>
    <t>CBB.312</t>
  </si>
  <si>
    <t>Jordschakt för trumma</t>
  </si>
  <si>
    <t>CBB.3121</t>
  </si>
  <si>
    <t>Jordschakt för vägtrumma</t>
  </si>
  <si>
    <t>Avser schakt för dagvattentrummor under väg och naturmark</t>
  </si>
  <si>
    <r>
      <rPr>
        <sz val="10"/>
        <rFont val="Arial"/>
      </rPr>
      <t>Schaktning, inklusive schaktning för ledningsbädd, ska utföras</t>
    </r>
    <r>
      <rPr>
        <sz val="10"/>
        <rFont val="Arial"/>
      </rPr>
      <t xml:space="preserve">
</t>
    </r>
    <r>
      <rPr>
        <sz val="10"/>
        <rFont val="Arial"/>
      </rPr>
      <t>enligt principritning CBB.3121:1 med släntlutning 1:1.</t>
    </r>
  </si>
  <si>
    <t>m3</t>
  </si>
  <si>
    <t>CBB.313</t>
  </si>
  <si>
    <t>Jordschakt för värmeledning o d</t>
  </si>
  <si>
    <t>CBB.3131</t>
  </si>
  <si>
    <t>Jordschakt för värmeledning</t>
  </si>
  <si>
    <r>
      <rPr>
        <sz val="10"/>
        <rFont val="Arial"/>
      </rPr>
      <t>avser schakt för trummor som förläggs under vägar i förebyggande syfte för att möjliggöra framtida vägkorsningar utan att riva vägen.</t>
    </r>
  </si>
  <si>
    <t>Mängd och ersättning ingår i konto CBB.32</t>
  </si>
  <si>
    <t>CBB.32</t>
  </si>
  <si>
    <t>Jordschakt för el- och telekabel o d</t>
  </si>
  <si>
    <r>
      <rPr>
        <sz val="10"/>
        <rFont val="Arial"/>
      </rPr>
      <t>Jordschakt skall uppfylla kraven enligt EBR-standard KJ41:15</t>
    </r>
    <r>
      <rPr>
        <sz val="10"/>
        <rFont val="Arial"/>
      </rPr>
      <t xml:space="preserve">
</t>
    </r>
    <r>
      <rPr>
        <sz val="10"/>
        <rFont val="Arial"/>
      </rPr>
      <t>samt utföras enligt Ljungby kommuns grävningsbestämmelser </t>
    </r>
  </si>
  <si>
    <t>Ljungby energi tillhandahåller kabelskyddsrör (SRS 160mm gul) för rör angivna på ritning R-51.1-2001 - R-51.1-2028. samordning samt förläggning av kabeskyddsrör i samråd med Ljungby energi åligger E att samordna.</t>
  </si>
  <si>
    <t>El och telekablar förläggs enligt EBR KJ41:15 kap 12</t>
  </si>
  <si>
    <t>I konto ingår mängd och ersättning för konto CBB.3131</t>
  </si>
  <si>
    <t>CBB.54</t>
  </si>
  <si>
    <t>Jordschakt för mur, trappa o d</t>
  </si>
  <si>
    <t>Jordschakt för grundläggning av kompensationsåtgärd för flyttade stenmurar skall utföras enligt sektion på ritning M-10.2-2001 - M-10.2-2005</t>
  </si>
  <si>
    <t>ny mur anläggs ovan en 200 mm väl avjämnad bädd av krossmaterial 0-32</t>
  </si>
  <si>
    <r>
      <rPr>
        <sz val="10"/>
        <rFont val="Arial"/>
      </rPr>
      <t>Fall A, blandschakt</t>
    </r>
  </si>
  <si>
    <t>CBB.56</t>
  </si>
  <si>
    <t>Jordschakt för fundament</t>
  </si>
  <si>
    <t>Avser fundament för belysningsfundament och skyltfundament mm.</t>
  </si>
  <si>
    <t>Schaktning utförs enligt AMA Principritning CEB.53</t>
  </si>
  <si>
    <t>CBB.6</t>
  </si>
  <si>
    <t>Jordschakt för dike, avfallsanläggning, magasin m m</t>
  </si>
  <si>
    <t>Jordschakt för avskärande dike utanför fastigheten ska utföras enligt höjdsättningsplaner.</t>
  </si>
  <si>
    <t>Jordschakt för diken och dagvattendammar ska utföras enligt sektion på ritning R-51.2-2001 - R-51.2-2004 samt höjdsättningsplaner</t>
  </si>
  <si>
    <t>CBB.61</t>
  </si>
  <si>
    <t>Jordschakt för dike</t>
  </si>
  <si>
    <r>
      <rPr>
        <sz val="10"/>
        <rFont val="Arial"/>
      </rPr>
      <t>vid jordschakt i sträckning för befintliga diken skall åtgärder vidtas för att förhindra att grumling sker utanför planområdet.</t>
    </r>
  </si>
  <si>
    <t>CBB.612</t>
  </si>
  <si>
    <t>Jordschakt för överdike, terrängdike o d</t>
  </si>
  <si>
    <r>
      <rPr>
        <sz val="10"/>
        <rFont val="Arial"/>
      </rPr>
      <t>Diken utförs med släntlutning max 1:2 och min dikesbotten om min 0,5 meters bredd (bredd varierar enligt plan). släntavrundning utförs med radie 3m i de lägen där diken möter grönyta vid släntkrön. </t>
    </r>
  </si>
  <si>
    <r>
      <rPr>
        <sz val="10"/>
        <rFont val="Arial"/>
      </rPr>
      <t>Avser diken som leder vatten igenom området ifrån väster till öster samt dike som skär av tillförsel av ytvatten in till området ifrån väst och norr. vatten skall ledas till en av de tre avlämningspunkterna som finns redovisade på ritning R-51.1-2001 - R-51.1-2028). För att säkerställa och minska risken för grumling som nedströms förorening av dike skall dammarna D4, D7 och D13 utföras innan övriga arbeten inom området påbörjas</t>
    </r>
  </si>
  <si>
    <t>Mängd och ersättning ingår i  konto CBB.14</t>
  </si>
  <si>
    <t>CBB.63</t>
  </si>
  <si>
    <t>Jordschakt för magasin, infiltrationsbädd o d</t>
  </si>
  <si>
    <t>CBB.632</t>
  </si>
  <si>
    <t>Jordschakt för utjämningsmagasin m m</t>
  </si>
  <si>
    <r>
      <rPr>
        <sz val="10"/>
        <rFont val="Arial"/>
      </rPr>
      <t>Schakt ska utföras med släntlutning enligt plan men ej brantare än 1:2.</t>
    </r>
  </si>
  <si>
    <t>Schakt ska utföras med schaktsektioner enligt sektionsritning M-10.2-2001 - M-10.2-0006</t>
  </si>
  <si>
    <r>
      <rPr>
        <sz val="10"/>
        <rFont val="Arial"/>
      </rPr>
      <t>Avser magasin med funktion att fördröja dagvatten som genereras inom området innan det leds till en av avlämningspunkterna.</t>
    </r>
  </si>
  <si>
    <t>Mängd och ersättning ingår i  konto CBB.14</t>
  </si>
  <si>
    <t>CBB.7</t>
  </si>
  <si>
    <t>Avtäckning av berg, urgrävning för väg, byggnad m m</t>
  </si>
  <si>
    <t>CBB.71</t>
  </si>
  <si>
    <t>Avtäckning av berg</t>
  </si>
  <si>
    <t>CBB.711</t>
  </si>
  <si>
    <t>Avtäckning av bergyta, opåverkad av sprängning</t>
  </si>
  <si>
    <r>
      <rPr>
        <sz val="10"/>
        <rFont val="Arial"/>
      </rPr>
      <t>Avtäckning ska utföras i avtäckningsklass 1.</t>
    </r>
  </si>
  <si>
    <r>
      <rPr>
        <sz val="10"/>
        <rFont val="Arial"/>
      </rPr>
      <t>efter avtäckning ska inmätning ske enligt BJB.272</t>
    </r>
  </si>
  <si>
    <r>
      <rPr>
        <sz val="10"/>
        <rFont val="Arial"/>
      </rPr>
      <t>Anmälan ska göras till beställaren avseende okulärbesiktning efter avtäckning utförts</t>
    </r>
  </si>
  <si>
    <r>
      <rPr>
        <sz val="10"/>
        <rFont val="Arial"/>
      </rPr>
      <t>Geotekniska förhållanden framgår enligt kod BBB.1.</t>
    </r>
  </si>
  <si>
    <r>
      <rPr>
        <sz val="10"/>
        <rFont val="Arial"/>
      </rPr>
      <t>Avtäckning ska utföras så att bullernivåer angivna i AF AFG.34 efterlevs.</t>
    </r>
  </si>
  <si>
    <r>
      <rPr>
        <sz val="10"/>
        <rFont val="Arial"/>
      </rPr>
      <t>Avtäckningsklass 1</t>
    </r>
  </si>
  <si>
    <t>CBB.8</t>
  </si>
  <si>
    <t>Diverse jordschakt</t>
  </si>
  <si>
    <t>CBB.86</t>
  </si>
  <si>
    <t>Förschakt för inmätning</t>
  </si>
  <si>
    <r>
      <rPr>
        <sz val="10"/>
        <rFont val="Arial"/>
      </rPr>
      <t>Förschakt för inmätning av anslutningspunkter för VA.</t>
    </r>
  </si>
  <si>
    <r>
      <rPr>
        <sz val="10"/>
        <rFont val="Arial"/>
      </rPr>
      <t>Förschakt ink återfyllning för kontrollinmätning av anslutningsnivåer för spillvatten och vattenledning</t>
    </r>
  </si>
  <si>
    <t>CBC</t>
  </si>
  <si>
    <t>BERGSCHAKT</t>
  </si>
  <si>
    <t>Alla salvor ska täckas.
All sprängning ska utföras som försiktig sprängning enligt VV publikation 2003:2, Spränghandboken.</t>
  </si>
  <si>
    <t>massor från bergschakt skall krossas och användas till förstärkningslager.</t>
  </si>
  <si>
    <t>CBC.1</t>
  </si>
  <si>
    <t>Bergschakt för väg, plan o d samt vegetationsyta</t>
  </si>
  <si>
    <t>CBC.11</t>
  </si>
  <si>
    <t>Bergschakt för väg, plan o d</t>
  </si>
  <si>
    <t>CBC.112</t>
  </si>
  <si>
    <t>Bergschakt kategori B och C för väg, plan o d samt sammansatt yta</t>
  </si>
  <si>
    <r>
      <rPr>
        <sz val="10"/>
        <rFont val="Arial"/>
      </rPr>
      <t>Sprängplan ska redovisas för beställaren senast 10 dagar innan arbetet utförs.</t>
    </r>
  </si>
  <si>
    <r>
      <rPr>
        <sz val="10"/>
        <rFont val="Arial"/>
      </rPr>
      <t>Salvor ska fotodokumenteras och filmas</t>
    </r>
  </si>
  <si>
    <t>Avsteg från ersättningsregel</t>
  </si>
  <si>
    <t xml:space="preserve">
I konto ingår mängd och ersättning för konto CBC.74</t>
  </si>
  <si>
    <t>CBC.12</t>
  </si>
  <si>
    <t>Bergschakt för vegetationsyta</t>
  </si>
  <si>
    <t>CBC.3</t>
  </si>
  <si>
    <t>Bergschakt för ledning, kabel m m</t>
  </si>
  <si>
    <t>CBC.31</t>
  </si>
  <si>
    <t>Bergschakt för rörledning</t>
  </si>
  <si>
    <t>CBC.311</t>
  </si>
  <si>
    <t>Bergschakt för va-ledning o d</t>
  </si>
  <si>
    <t>CBC.3111</t>
  </si>
  <si>
    <t>Bergschakt för va-ledning</t>
  </si>
  <si>
    <r>
      <rPr>
        <sz val="10"/>
        <rFont val="Arial"/>
      </rPr>
      <t>Sprängplan ska redovisas för beställaren  senast 10 dagar innan arbetet utförs.</t>
    </r>
  </si>
  <si>
    <r>
      <rPr>
        <sz val="10"/>
        <rFont val="Arial"/>
      </rPr>
      <t>Salvor ska fotodokumenteras och filmas.</t>
    </r>
  </si>
  <si>
    <t>CBC.7</t>
  </si>
  <si>
    <t>Bergschakt för dike, deponi, magasin m m</t>
  </si>
  <si>
    <t>CBC.74</t>
  </si>
  <si>
    <t>Bergschakt för magasin, damm, bassäng, kanal o d</t>
  </si>
  <si>
    <r>
      <rPr>
        <sz val="10"/>
        <rFont val="Arial"/>
      </rPr>
      <t>Bergsschakt för magasin och naturmarksytor.</t>
    </r>
  </si>
  <si>
    <t>Mängd och ersättning ingår i konto CBC.112</t>
  </si>
  <si>
    <t>CE</t>
  </si>
  <si>
    <t>FYLLNING, LAGER I MARK M M</t>
  </si>
  <si>
    <r>
      <rPr>
        <sz val="10"/>
        <rFont val="Arial"/>
      </rPr>
      <t>I tabell AMA CE/1 ska tjälfarlighetsklass vara 2 för Materialtyp 3B, Bergtyp D.</t>
    </r>
  </si>
  <si>
    <t>CEB</t>
  </si>
  <si>
    <t>FYLLNING FÖR VÄG, BYGGNAD, BRO M M</t>
  </si>
  <si>
    <t>CEB.1</t>
  </si>
  <si>
    <t>Fyllning för väg, plan o d samt vegetationsyta</t>
  </si>
  <si>
    <t>CEB.11</t>
  </si>
  <si>
    <t>Fyllning för väg, plan o d</t>
  </si>
  <si>
    <t>CEB.112</t>
  </si>
  <si>
    <t>Fyllning med jord- och krossmaterial för väg, plan o d</t>
  </si>
  <si>
    <t>CEB.1122</t>
  </si>
  <si>
    <t>Fyllning kategori B med jord- och krossmaterial för väg, plan o d</t>
  </si>
  <si>
    <t>CEB.11222</t>
  </si>
  <si>
    <t>Fyllning kategori B med bland- och finkornig jord för väg, plan o d</t>
  </si>
  <si>
    <r>
      <rPr>
        <sz val="10"/>
        <rFont val="Arial"/>
      </rPr>
      <t>Avser fyllning för vägar och vändplaner upp till terrass.</t>
    </r>
  </si>
  <si>
    <t>utöver angivna krav skall provning av packning utföras genom YPK (yttäckande packningskontroll) enligt trafikverkets dokument TDOK 2021:0512. kontroll skall utföras per område där respektive väg och sträcka om 150 meter ses som 1 område</t>
  </si>
  <si>
    <t>För packningsprov av fyllnadsmassor gäller att Ev2 &gt; 125, Ev2/Ev1 &lt; 1,5 + 0,0136Ev2  för bärlager eller översta obundna lagret enl. tabell 7.2.3.1.1-2, TDOK 2013:0530 version 2,0</t>
  </si>
  <si>
    <t>I mängd ingår mängd och ersättning för  konto CEC.42</t>
  </si>
  <si>
    <t>Fall A krossat berg</t>
  </si>
  <si>
    <t>CEB.1123</t>
  </si>
  <si>
    <t>Fyllning kategori C med jord- och krossmaterial för väg, plan o d samt sammansatt yta</t>
  </si>
  <si>
    <t>Avser fyllning för GC-vägar, geodesiväg, grusvägar tomter och ytor för errossionsskydd upp till terrass</t>
  </si>
  <si>
    <t xml:space="preserve">utöver angivna krav skall provning av packning utföras genom YPK (yttäckande packningskontroll) enligt trafikverkets dokument TDOK 2021:0512. kontroll skall utföras per område där respektive fastigheter ses som 1 område vardera. </t>
  </si>
  <si>
    <t>CEB.12</t>
  </si>
  <si>
    <t>Fyllning för vegetationsyta</t>
  </si>
  <si>
    <t>CEB.122</t>
  </si>
  <si>
    <t>Fyllning med jordmaterial för vegetationsyta</t>
  </si>
  <si>
    <r>
      <rPr>
        <sz val="10"/>
        <rFont val="Arial"/>
      </rPr>
      <t>avser fyllning för ytor som ej belastas eller hårdgöras. avser gräsytor, ängsytor, dammar och planteringar mm</t>
    </r>
  </si>
  <si>
    <t>Fall A, Jordmån till vegetationsyta</t>
  </si>
  <si>
    <r>
      <rPr>
        <sz val="10"/>
        <rFont val="Arial"/>
      </rPr>
      <t>Fall A, Markvegetation, Upplag NV om Ekalund</t>
    </r>
  </si>
  <si>
    <t>Fall A, Jordmån + markvegetation, Område A, B och C</t>
  </si>
  <si>
    <t>Fall A Jordschakt, Område A, B och C</t>
  </si>
  <si>
    <t>Fall A, Jordmån + markvegetation, Upplag NV om Ekalund</t>
  </si>
  <si>
    <t>CEB.4</t>
  </si>
  <si>
    <t>Fyllning för grundläggning av bro, mur, brygga, kaj, kassun m m</t>
  </si>
  <si>
    <t>CEB.42</t>
  </si>
  <si>
    <t>Fyllning för grundläggning av mur, trappa m m</t>
  </si>
  <si>
    <t>CEB.422</t>
  </si>
  <si>
    <t>Fyllning med grus eller krossmaterial av grus för grundläggning av mur, trappa m m</t>
  </si>
  <si>
    <r>
      <rPr>
        <sz val="10"/>
        <rFont val="Arial"/>
      </rPr>
      <t>Avser fyllning under murar och stenrös som flyttas som kompensationsåtgärd. </t>
    </r>
  </si>
  <si>
    <t>Fall B</t>
  </si>
  <si>
    <t>CEB.46</t>
  </si>
  <si>
    <t>Fyllning för fundament för kontaktledningsstolpe e d</t>
  </si>
  <si>
    <r>
      <rPr>
        <sz val="10"/>
        <rFont val="Arial"/>
      </rPr>
      <t>Avser fyllning för belysningsfundament samt fundament för elskåp enligt elhandling</t>
    </r>
  </si>
  <si>
    <r>
      <rPr>
        <sz val="10"/>
        <rFont val="Arial"/>
      </rPr>
      <t>utförs enligt AMA Principritning CEB.53</t>
    </r>
  </si>
  <si>
    <t>Avsteg från ersättningsregeln.</t>
  </si>
  <si>
    <t>I konto ingår mängd och ersättning för CEB.53</t>
  </si>
  <si>
    <r>
      <rPr>
        <sz val="10"/>
        <rFont val="Arial"/>
      </rPr>
      <t>Fyllning Fall B, samkross 0-31,5</t>
    </r>
  </si>
  <si>
    <t>CEB.5</t>
  </si>
  <si>
    <t>Fyllning mot byggnad, bro, mur o d</t>
  </si>
  <si>
    <t>CEB.53</t>
  </si>
  <si>
    <t>Fyllning mot fundament</t>
  </si>
  <si>
    <r>
      <rPr>
        <sz val="10"/>
        <rFont val="Arial"/>
      </rPr>
      <t>Avser fyllning mot utrustningar som förankras i mark.</t>
    </r>
  </si>
  <si>
    <r>
      <rPr>
        <sz val="10"/>
        <rFont val="Arial"/>
      </rPr>
      <t>Utförs enligt principritning CEB.53.</t>
    </r>
  </si>
  <si>
    <t>Mängd och ersättning ingår i konto CEB.46</t>
  </si>
  <si>
    <t>CEC</t>
  </si>
  <si>
    <t>FYLLNING FÖR LEDNING, MAGASIN M M</t>
  </si>
  <si>
    <t>CEC.2</t>
  </si>
  <si>
    <t>Fyllning för ledningsbädd</t>
  </si>
  <si>
    <t>CEC.21</t>
  </si>
  <si>
    <t>Ledningsbädd för rörledning</t>
  </si>
  <si>
    <t>CEC.211</t>
  </si>
  <si>
    <t>Ledningsbädd för va-ledning o d</t>
  </si>
  <si>
    <t>CEC.2111</t>
  </si>
  <si>
    <t>Ledningsbädd för va-ledning</t>
  </si>
  <si>
    <r>
      <rPr>
        <sz val="10"/>
        <rFont val="Arial"/>
      </rPr>
      <t>Ojämnheter i ledningsgravens botten ska avjämnas med månggraderat </t>
    </r>
    <r>
      <rPr>
        <sz val="10"/>
        <rFont val="Arial"/>
      </rPr>
      <t xml:space="preserve">
</t>
    </r>
    <r>
      <rPr>
        <sz val="10"/>
        <rFont val="Arial"/>
      </rPr>
      <t>material ur grupp 2 eller 3B, tabell AMA CE/1. Materialet ska packas upp till underkant ledningsbädd enligt tabell AMA CE/4.</t>
    </r>
    <r>
      <rPr>
        <sz val="10"/>
        <rFont val="Arial"/>
      </rPr>
      <t xml:space="preserve">
</t>
    </r>
    <r>
      <rPr>
        <sz val="10"/>
        <rFont val="Arial"/>
      </rPr>
      <t>Ledningsbädd ska utföras i alla jordarter, i sandiga jordarter kan uppluckrad och stenrensad botten fri från sten ≥20mm användas.</t>
    </r>
    <r>
      <rPr>
        <sz val="10"/>
        <rFont val="Arial"/>
      </rPr>
      <t xml:space="preserve">
</t>
    </r>
    <r>
      <rPr>
        <sz val="10"/>
        <rFont val="Arial"/>
      </rPr>
      <t>Största kornstorlek för PVC- PP- PE- och segjärnsrör får vara högst 20mm. Bädd ska fotpackas innan rörläggning.</t>
    </r>
    <r>
      <rPr>
        <sz val="10"/>
        <rFont val="Arial"/>
      </rPr>
      <t xml:space="preserve">
</t>
    </r>
    <r>
      <rPr>
        <sz val="10"/>
        <rFont val="Arial"/>
      </rPr>
      <t>Bädd ska packas indirekt genom packning i stödpackningszon efter rörläggning, varvid packning av bädd ska utföras i samband med packning av kringfyllning enligt CEC.31.</t>
    </r>
  </si>
  <si>
    <r>
      <rPr>
        <sz val="10"/>
        <rFont val="Arial"/>
      </rPr>
      <t>Tjocklek 150 mm</t>
    </r>
    <r>
      <rPr>
        <sz val="10"/>
        <rFont val="Arial"/>
      </rPr>
      <t xml:space="preserve"> fall B</t>
    </r>
  </si>
  <si>
    <t>CEC.2112</t>
  </si>
  <si>
    <t>Ledningsbädd för dränledning</t>
  </si>
  <si>
    <r>
      <rPr>
        <sz val="10"/>
        <rFont val="Arial"/>
      </rPr>
      <t>Ledningsbädd ska utföras med dränerande material av materialtyp 1 eller 2 enligt tabell AMA CE/1 och med kornstorleksfördelning enligt tabell AMA CEC.2112/1. Största kornstorlek får vara högst 20 mm.</t>
    </r>
  </si>
  <si>
    <t>CEC.212</t>
  </si>
  <si>
    <t>Ledningsbädd för trumma</t>
  </si>
  <si>
    <t>CEC.2121</t>
  </si>
  <si>
    <t>Ledningsbädd för vägtrumma</t>
  </si>
  <si>
    <r>
      <rPr>
        <sz val="10"/>
        <rFont val="Arial"/>
      </rPr>
      <t>Avser trummor mellan dammar. </t>
    </r>
  </si>
  <si>
    <r>
      <rPr>
        <sz val="10"/>
        <rFont val="Arial"/>
      </rPr>
      <t>Tjocklek 300 mm Fall B</t>
    </r>
  </si>
  <si>
    <t>CEC.213</t>
  </si>
  <si>
    <t>Ledningsbädd för värmeledning o d</t>
  </si>
  <si>
    <t>CEC.2131</t>
  </si>
  <si>
    <t>Ledningsbädd för värmeledning</t>
  </si>
  <si>
    <r>
      <rPr>
        <sz val="10"/>
        <rFont val="Arial"/>
      </rPr>
      <t>Avser ledningsbädd för tomrör som förläggs under vägar i förebyggande syfta för framtida vägkorsningar. ledningsbädd skall utföras av samma material och utformning som för CEC.2121 </t>
    </r>
  </si>
  <si>
    <r>
      <rPr>
        <sz val="10"/>
        <rFont val="Arial"/>
      </rPr>
      <t>Tjocklek 300 mm</t>
    </r>
    <r>
      <rPr>
        <sz val="10"/>
        <rFont val="Arial"/>
      </rPr>
      <t xml:space="preserve"> fall B</t>
    </r>
  </si>
  <si>
    <t>CEC.22</t>
  </si>
  <si>
    <t>Ledningsbädd för el- och telekabel o d</t>
  </si>
  <si>
    <r>
      <rPr>
        <sz val="10"/>
        <rFont val="Arial"/>
      </rPr>
      <t>EBR-standard KJ41:15.</t>
    </r>
  </si>
  <si>
    <r>
      <rPr>
        <sz val="10"/>
        <rFont val="Arial"/>
      </rPr>
      <t>Ledningsbädd utförs med bredd 0,3 m, tjocklek 0,1 m och krossmaterial 2-4</t>
    </r>
  </si>
  <si>
    <r>
      <rPr>
        <sz val="10"/>
        <rFont val="Arial"/>
      </rPr>
      <t>Fall B</t>
    </r>
  </si>
  <si>
    <t>CEC.3</t>
  </si>
  <si>
    <t>Kringfyllning</t>
  </si>
  <si>
    <r>
      <rPr>
        <sz val="10"/>
        <rFont val="Arial"/>
      </rPr>
      <t>Kringfyllning för PVC-, PP-, PE-, GJJ- och segjärnsrör ska utföras med</t>
    </r>
    <r>
      <rPr>
        <sz val="10"/>
        <rFont val="Arial"/>
      </rPr>
      <t xml:space="preserve">
</t>
    </r>
    <r>
      <rPr>
        <sz val="10"/>
        <rFont val="Arial"/>
      </rPr>
      <t>månggraderat material ur grupp 2 eller 3B enligt tabell AMA CE/1, med största kornstorlek 20mm.</t>
    </r>
  </si>
  <si>
    <t>Packning av kringfyllning ska utföras enligt figur AMA CEC/3. Vid packning av fyllning över ledning får i tabell AMA CE/6 angivna lagertjocklekar inte underskridas.
Kringfyllning för betongrör ska utföras med månggraderat material ur grupp 2 eller 3B enligt tabell AMA CE/1, med största kornstorlek 63mm.
Kringfyllning ska mängdas och utföras enligt typritning CEC.3111/1.</t>
  </si>
  <si>
    <t>Största kornstorlek får högst vara 63 mm vid kringfyllning av betongrör med diameter ≤ 300 mm och kornstorlek 90 mm vid kringfyllning av betongrör med större diameter än 300 mm.</t>
  </si>
  <si>
    <t>CEC.31</t>
  </si>
  <si>
    <t>Kringfyllning för rörledning</t>
  </si>
  <si>
    <t>CEC.311</t>
  </si>
  <si>
    <t>Kringfyllning för va-ledning o d</t>
  </si>
  <si>
    <t>CEC.3111</t>
  </si>
  <si>
    <t>Kringfyllning för va-ledning</t>
  </si>
  <si>
    <t>Fall A</t>
  </si>
  <si>
    <t>CEC.3112</t>
  </si>
  <si>
    <t>Kringfyllning för dränledning</t>
  </si>
  <si>
    <t>Kringfyllning kring dränledning utförs enligt sektion på ritning M-10.2-2001 - M-10.2-0006.</t>
  </si>
  <si>
    <r>
      <rPr>
        <sz val="10"/>
        <rFont val="Arial"/>
      </rPr>
      <t>Kringfyllning utförs till min 30cm ovan dränlednings överkant</t>
    </r>
  </si>
  <si>
    <r>
      <rPr>
        <sz val="10"/>
        <rFont val="Arial"/>
      </rPr>
      <t>Fall B, krossmaterial 8-16</t>
    </r>
  </si>
  <si>
    <t>CEC.312</t>
  </si>
  <si>
    <t>Kringfyllning för trumma</t>
  </si>
  <si>
    <t>CEC.3121</t>
  </si>
  <si>
    <t>Kringfyllning för vägtrumma</t>
  </si>
  <si>
    <t xml:space="preserve">Avser även trummor mellan dammar. </t>
  </si>
  <si>
    <t>CEC.313</t>
  </si>
  <si>
    <t>Kringfyllning för värmeledning o d</t>
  </si>
  <si>
    <t>CEC.3131</t>
  </si>
  <si>
    <t>Kringfyllning för värmeledning</t>
  </si>
  <si>
    <r>
      <rPr>
        <sz val="10"/>
        <rFont val="Arial"/>
      </rPr>
      <t>Kringfyllning utförs kring tomrör angivna på ritning R-51.1-2001 - R-51.1-2028</t>
    </r>
  </si>
  <si>
    <r>
      <rPr>
        <sz val="10"/>
        <rFont val="Arial"/>
      </rPr>
      <t>kringfyllning utförs till 10 cm ovan ök rör. </t>
    </r>
  </si>
  <si>
    <r>
      <rPr>
        <sz val="10"/>
        <rFont val="Arial"/>
      </rPr>
      <t>avser tomrör som korsar vägar</t>
    </r>
  </si>
  <si>
    <t>CEC.32</t>
  </si>
  <si>
    <t>Kringfyllning för el- och telekabel o d</t>
  </si>
  <si>
    <r>
      <rPr>
        <sz val="10"/>
        <rFont val="Arial"/>
      </rPr>
      <t>Enligt EBR standard KJ41:15.</t>
    </r>
  </si>
  <si>
    <r>
      <rPr>
        <sz val="10"/>
        <rFont val="Arial"/>
      </rPr>
      <t>Kringfyllning utförs med bredd 0,3 m, tjocklek 0,1 m och krossmaterial 2-4</t>
    </r>
  </si>
  <si>
    <t>CEC.33</t>
  </si>
  <si>
    <t>Kringfyllning för avstängningsanordning, nedstigningsbrunn m m</t>
  </si>
  <si>
    <r>
      <rPr>
        <sz val="10"/>
        <rFont val="Arial"/>
      </rPr>
      <t>Största kornstorlek i fyllning kring anordning på vattenledning får vara </t>
    </r>
    <r>
      <rPr>
        <sz val="10"/>
        <rFont val="Arial"/>
      </rPr>
      <t xml:space="preserve">
</t>
    </r>
    <r>
      <rPr>
        <sz val="10"/>
        <rFont val="Arial"/>
      </rPr>
      <t>högst 20mm.</t>
    </r>
    <r>
      <rPr>
        <sz val="10"/>
        <rFont val="Arial"/>
      </rPr>
      <t xml:space="preserve">
</t>
    </r>
    <r>
      <rPr>
        <sz val="10"/>
        <rFont val="Arial"/>
      </rPr>
      <t>Största kornstorlek i fyllning kring nedstigningsbrunn och kammare av betong får vara högst 63mm.</t>
    </r>
  </si>
  <si>
    <r>
      <rPr>
        <sz val="10"/>
        <rFont val="Arial"/>
      </rPr>
      <t>Kringfyllning vid teoretisk volym ≤ 4,0 m</t>
    </r>
    <r>
      <rPr>
        <vertAlign val="superscript"/>
        <sz val="10"/>
        <rFont val="Arial"/>
      </rPr>
      <t>3</t>
    </r>
    <r>
      <rPr>
        <sz val="10"/>
        <rFont val="Arial"/>
      </rPr>
      <t xml:space="preserve"> för avstängningsanordningar, brunnar m m</t>
    </r>
  </si>
  <si>
    <t>CEC.4</t>
  </si>
  <si>
    <t>Resterande fyllning</t>
  </si>
  <si>
    <t>CEC.41</t>
  </si>
  <si>
    <t>Resterande fyllning för rörledning</t>
  </si>
  <si>
    <r>
      <rPr>
        <i/>
        <sz val="10"/>
        <rFont val="Arial"/>
      </rPr>
      <t>Under hårdgjord yta:</t>
    </r>
    <r>
      <rPr>
        <sz val="10"/>
        <rFont val="Arial"/>
      </rPr>
      <t xml:space="preserve">
</t>
    </r>
    <r>
      <rPr>
        <sz val="10"/>
        <rFont val="Arial"/>
      </rPr>
      <t>Packning skall utföras enligt Tabell AMA CE/4.</t>
    </r>
  </si>
  <si>
    <r>
      <rPr>
        <i/>
        <sz val="10"/>
        <rFont val="Arial"/>
      </rPr>
      <t>Under andra ytor än hårdgjord yta:</t>
    </r>
    <r>
      <rPr>
        <sz val="10"/>
        <rFont val="Arial"/>
      </rPr>
      <t xml:space="preserve">
</t>
    </r>
    <r>
      <rPr>
        <sz val="10"/>
        <rFont val="Arial"/>
      </rPr>
      <t>Resterande fyllning skall utföras med material av samma typ som uppschaktat material. Packning skall utföras enligt Tabell AMA CE/4.</t>
    </r>
  </si>
  <si>
    <t>CEC.411</t>
  </si>
  <si>
    <t>Resterande fyllning för va-ledning o d</t>
  </si>
  <si>
    <t>CEC.4111</t>
  </si>
  <si>
    <t>Resterande fyllning för va-ledning</t>
  </si>
  <si>
    <t>CEC.4112</t>
  </si>
  <si>
    <t>Resterande fyllning för dränledning</t>
  </si>
  <si>
    <t>CEC.412</t>
  </si>
  <si>
    <t>Resterande fyllning för trumma</t>
  </si>
  <si>
    <t>CEC.4121</t>
  </si>
  <si>
    <t>Resterande fyllning för vägtrumma</t>
  </si>
  <si>
    <t>Avser även trummor mellan dammar. </t>
  </si>
  <si>
    <t>CEC.413</t>
  </si>
  <si>
    <t>Resterande fyllning för värmeledning o d</t>
  </si>
  <si>
    <t>CEC.4131</t>
  </si>
  <si>
    <t>Resterande fyllning för värmeledning</t>
  </si>
  <si>
    <t>CEC.42</t>
  </si>
  <si>
    <t>Resterande fyllning för el- och telekabel o d</t>
  </si>
  <si>
    <t>Mängd och ersättning ingår i konto CEB.11222</t>
  </si>
  <si>
    <t>CEE</t>
  </si>
  <si>
    <t>TÄTNINGS- OCH AVJÄMNINGSLAGER FÖR VÄG, BYGGNAD, JÄRNVÄG, BRO M M</t>
  </si>
  <si>
    <t>CEE.1</t>
  </si>
  <si>
    <t>Tätning och avjämning av bergterrass för väg, byggnad, järnväg, bro m m</t>
  </si>
  <si>
    <t>CEE.11</t>
  </si>
  <si>
    <t>Tätning och avjämning av bergterrass för väg, plan o d</t>
  </si>
  <si>
    <t>CEE.112</t>
  </si>
  <si>
    <t>Tätning och avjämning kategori B och C av bergterrass för väg, plan o d samt sammansatt yta</t>
  </si>
  <si>
    <t>Tätning av bergterrass, utförs av krossmaterial 0-32</t>
  </si>
  <si>
    <t>CFC</t>
  </si>
  <si>
    <t>AVLÄMNANDE AV MASSOR ELLER AVFALL</t>
  </si>
  <si>
    <t>CFC.4</t>
  </si>
  <si>
    <t>Avlämnande av massor på upplag</t>
  </si>
  <si>
    <r>
      <rPr>
        <sz val="10"/>
        <rFont val="Arial"/>
      </rPr>
      <t>Avlämnande av massor vid Myrebobacken skall omfatta samtliga ingående arbeten så som  transport, mottagning samt utläggning och packning av massor enligt "13.5 - Myrebobacken".</t>
    </r>
  </si>
  <si>
    <r>
      <rPr>
        <sz val="10"/>
        <rFont val="Arial"/>
      </rPr>
      <t>Uppläggning av massor nordväst om ekalund skall ske med en jämnt lutande överyta med nivå enlig</t>
    </r>
    <r>
      <rPr>
        <sz val="10"/>
        <rFont val="Arial"/>
      </rPr>
      <t>t "13.6 - Upplag NV om Ekalund" u</t>
    </r>
    <r>
      <rPr>
        <sz val="10"/>
        <rFont val="Arial"/>
      </rPr>
      <t>ppläggning av massor skall avslutas med släntavrundning med radie 20m i ytterkant. Beställare skall meddelas och informeras när upplaget är fyllt med 20 000 kbm, 40 000 kbm samt då efterföljande fyllning utförts med intervall om 20 000 kbm samt 10 dagar innan lagret är slutfyllt.</t>
    </r>
  </si>
  <si>
    <t>eventuellt spill av massor på väg mellan upplastningsplats och avlastningsplats som sker på allmän väg skall omgående avlägsnas för att inte orsaka olägenhet och risk för skada för övriga trafikanter</t>
  </si>
  <si>
    <t>Avstånd till upplaget uppgår till ca 3,6 km enkel väg</t>
  </si>
  <si>
    <t xml:space="preserve">Avlämnande av vegetations- och jordmassor, mottagning av massor och packning av massor enl. 13.5 Myrebobacken (ZIP) </t>
  </si>
  <si>
    <t>D</t>
  </si>
  <si>
    <t>MARKÖVERBYGGNADER, ANLÄGGNINGSKOMPLETTERINGAR M M</t>
  </si>
  <si>
    <t>DB</t>
  </si>
  <si>
    <t>LAGER AV GEOSYNTET, CELLPLAST, MINERALULL, STÅL M M</t>
  </si>
  <si>
    <t>DBB</t>
  </si>
  <si>
    <t>LAGER AV GEOSYNTET</t>
  </si>
  <si>
    <t>DBB.3</t>
  </si>
  <si>
    <t>Materialskiljande lager av geosyntet</t>
  </si>
  <si>
    <t>DBB.31</t>
  </si>
  <si>
    <t>Materialskiljande lager av geotextil</t>
  </si>
  <si>
    <t>DBB.312</t>
  </si>
  <si>
    <t>Materialskiljande lager av geotextil i ledningsgrav, för perkolationsmagasin m m</t>
  </si>
  <si>
    <t>DBB.3123</t>
  </si>
  <si>
    <t>Materialskiljande lager av geotextil kring dränerande fyllning</t>
  </si>
  <si>
    <r>
      <rPr>
        <sz val="10"/>
        <rFont val="Arial"/>
      </rPr>
      <t>Avser geotextil kring och under dränerande fyllning vid dräneringsledningar. Materialskiljande lager ska utföras av geotextil klass N2</t>
    </r>
  </si>
  <si>
    <r>
      <rPr>
        <sz val="10"/>
        <rFont val="Arial"/>
      </rPr>
      <t>Geotextil N2</t>
    </r>
  </si>
  <si>
    <t>DBB.313</t>
  </si>
  <si>
    <t>Materialskiljande lager av geotextil under överbyggnad</t>
  </si>
  <si>
    <t>DBB.3131</t>
  </si>
  <si>
    <t>Materialskiljande lager av geotextil under överbyggnad för väg, plan o d</t>
  </si>
  <si>
    <t>Samtliga hårdgjorda ytor skall förses med geotextil förlagd på terrass. geotextil förläggs under överbyggnaden för vägar, GC-vägar, geodesiväg och grusgångar mm inom projektet utläggning sker enligt sektion och utförs av geotextil med minst klass N3 för hårdgjorda ytor och klass N2 där duken skall vara dränerande kring dräneringsledning mm.</t>
  </si>
  <si>
    <t>Getextil förläggs enligt sektioner på ritning M-10.2-2001 - M-10.2-0006</t>
  </si>
  <si>
    <t>Geotextil N3</t>
  </si>
  <si>
    <t>DC</t>
  </si>
  <si>
    <t>MARKÖVERBYGGNADER M M</t>
  </si>
  <si>
    <t>DCB</t>
  </si>
  <si>
    <t>OBUNDNA ÖVERBYGGNADSLAGER FÖR VÄG, PLAN O D</t>
  </si>
  <si>
    <t>Överbyggnadernas uppbyggnad och utformning framgår av sektionsritningar M-10.2-2001 - M-10.2-2005</t>
  </si>
  <si>
    <t>DCB.2</t>
  </si>
  <si>
    <t>Förstärkningslager för väg, plan o d</t>
  </si>
  <si>
    <t>DCB.212</t>
  </si>
  <si>
    <t>Förstärkningslager kategori B till överbyggnad med flexibel konstruktion och med bitumenbundet slitlager, betongmarkplattor m m</t>
  </si>
  <si>
    <r>
      <rPr>
        <sz val="10"/>
        <rFont val="Arial"/>
      </rPr>
      <t>Avser vägar</t>
    </r>
  </si>
  <si>
    <r>
      <rPr>
        <sz val="10"/>
        <rFont val="Arial"/>
      </rPr>
      <t>förstärkningslager utförs med krossmaterial 0-90</t>
    </r>
  </si>
  <si>
    <t>Fall A  Tjocklek 420 mm (väg)</t>
  </si>
  <si>
    <t>Fall B, Tjocklek 420 mm (väg)</t>
  </si>
  <si>
    <t>Fall B , Tjocklek 370 (STG)</t>
  </si>
  <si>
    <t>DCB.213</t>
  </si>
  <si>
    <t>Förstärkningslager kategori C till överbyggnad med flexibel konstruktion och med bitumenbundet slitlager, betongmarkplattor m m</t>
  </si>
  <si>
    <t>Avser GC-vägar och geodesiväg</t>
  </si>
  <si>
    <t>Fall A, Tjocklek 350 mm (A2, geodesiväg)</t>
  </si>
  <si>
    <t>Fall B, Tjocklek 350 mm (A2, geodesiväg)</t>
  </si>
  <si>
    <t>Fall B, Tjocklek 200 mm (A5, GC)</t>
  </si>
  <si>
    <t>DCB.23</t>
  </si>
  <si>
    <t>Förstärkningslager till överbyggnad med flexibel konstruktion och med obundet slitlager</t>
  </si>
  <si>
    <t>DCB.233</t>
  </si>
  <si>
    <t>Förstärkningslager kategori C till överbyggnad med flexibel konstruktion och med obundet slitlager</t>
  </si>
  <si>
    <r>
      <rPr>
        <sz val="10"/>
        <rFont val="Arial"/>
      </rPr>
      <t>Avser grusvägar </t>
    </r>
  </si>
  <si>
    <t>Förstärkningslager utförs med krossmaterial 0-90</t>
  </si>
  <si>
    <t>Fall A, Tjocklek 180 (G2, grusad gång-väg)</t>
  </si>
  <si>
    <r>
      <rPr>
        <sz val="10"/>
        <rFont val="Arial"/>
      </rPr>
      <t>m3</t>
    </r>
  </si>
  <si>
    <t>Fall B, Tjocklek 180 (G2, grusad gång-väg)</t>
  </si>
  <si>
    <t>DCB.3</t>
  </si>
  <si>
    <t>Obundet bärlager för väg, plan o d</t>
  </si>
  <si>
    <t>DCB.31</t>
  </si>
  <si>
    <t>Obundet bärlager till belagda ytor</t>
  </si>
  <si>
    <t>DCB.312</t>
  </si>
  <si>
    <t>Obundet bärlager kategori B till belagda ytor</t>
  </si>
  <si>
    <t>Avser Vägar och storgatsten</t>
  </si>
  <si>
    <t>Bärlager utförs med krossmaterial 0-32, Tjocklek 80 mm (vägar)</t>
  </si>
  <si>
    <t>DCB.313</t>
  </si>
  <si>
    <t>Obundet bärlager kategori C till belagda ytor</t>
  </si>
  <si>
    <t>Avser GC-vägar</t>
  </si>
  <si>
    <t>DCB.323</t>
  </si>
  <si>
    <t>Obundet bärlager kategori C till ytor med obundet slitlager</t>
  </si>
  <si>
    <t>Avser grusvägar, GC-vägar</t>
  </si>
  <si>
    <t>Grusvägar och cykelväg krossmaterial 0-32 Tjocklek 80 mm</t>
  </si>
  <si>
    <t>FAll B</t>
  </si>
  <si>
    <t>Avser SMG1, tjocklek 195, Fall B</t>
  </si>
  <si>
    <t>Väl avjämnad bädd under stenmur utförs med krossmaterial 0-32 Tjocklek 200 mm, Fall B</t>
  </si>
  <si>
    <t>DCB.4</t>
  </si>
  <si>
    <t>Slitlager av grus, stenmjöl m m för väg, plan o d</t>
  </si>
  <si>
    <t>DCB.412</t>
  </si>
  <si>
    <t>Slitlager av grus kategori B och C</t>
  </si>
  <si>
    <t>Avser slitlagergrus för körvägar inom området. omfattning och uppbyggnad framgår av ritning M-16.1-2001 - M-16.1-2028 samt M-10.2-2001 - M-10.2-2005</t>
  </si>
  <si>
    <t>A3 Tjocklek 80mm</t>
  </si>
  <si>
    <r>
      <rPr>
        <sz val="10"/>
        <rFont val="Arial"/>
      </rPr>
      <t>G1 Tjocklek 50 mm</t>
    </r>
  </si>
  <si>
    <t>DCB.42</t>
  </si>
  <si>
    <t>Slitlager av stenmjöl</t>
  </si>
  <si>
    <r>
      <rPr>
        <sz val="10"/>
        <rFont val="Arial"/>
      </rPr>
      <t>Avser grusgångar</t>
    </r>
  </si>
  <si>
    <r>
      <rPr>
        <sz val="10"/>
        <rFont val="Arial"/>
      </rPr>
      <t>G2 - Tjocklek 50 mm</t>
    </r>
  </si>
  <si>
    <t>DCB.5</t>
  </si>
  <si>
    <t>Justeringslager av obundet material för väg, plan o d</t>
  </si>
  <si>
    <t>DCB.52</t>
  </si>
  <si>
    <t>Justeringslager av förstärkningslagermaterial till överbyggnad med flexibel konstruktion och med bitumenbundet slitlager, betongmarkplattor m m</t>
  </si>
  <si>
    <t>DCB.522</t>
  </si>
  <si>
    <t>Justeringslager av förstärkningslagermaterial kategori B till överbyggnad med flexibel konstruktion och med bitumenbundet slitlager, betongmarkplattor m m</t>
  </si>
  <si>
    <t>Justeringslager utförs av krossmaterial enligt sektion på ritning M-10.2-2001 - M-10.2-2005 samt planritningar</t>
  </si>
  <si>
    <r>
      <rPr>
        <sz val="10"/>
        <rFont val="Arial"/>
      </rPr>
      <t>Justeringslager 0-90 </t>
    </r>
  </si>
  <si>
    <r>
      <rPr>
        <sz val="10"/>
        <rFont val="Arial"/>
      </rPr>
      <t>densitet 1,6 ton/m</t>
    </r>
    <r>
      <rPr>
        <vertAlign val="superscript"/>
        <sz val="10"/>
        <rFont val="Arial"/>
      </rPr>
      <t>3</t>
    </r>
  </si>
  <si>
    <t>Avser AR1</t>
  </si>
  <si>
    <r>
      <rPr>
        <sz val="10"/>
        <rFont val="Arial"/>
      </rPr>
      <t>ton</t>
    </r>
  </si>
  <si>
    <t>DCB.57</t>
  </si>
  <si>
    <t>Justeringslager av slitlagermaterial av grus</t>
  </si>
  <si>
    <t>DCB.572</t>
  </si>
  <si>
    <t>Justeringslager av slitlagermaterial av grus kategori B och C</t>
  </si>
  <si>
    <r>
      <rPr>
        <sz val="10"/>
        <rFont val="Arial"/>
      </rPr>
      <t>Avser justeringslager för vägar inom ekbacken. G3</t>
    </r>
  </si>
  <si>
    <r>
      <rPr>
        <sz val="10"/>
        <rFont val="Arial"/>
      </rPr>
      <t>i kostnad skall hyvling och justering av vägöveryta ingå.</t>
    </r>
  </si>
  <si>
    <t>Området som avses är vägen på bilden nedan med omfattning enligt ritning M-16.1-2001 - M-16.1-2028</t>
  </si>
  <si>
    <r>
      <rPr>
        <sz val="10"/>
        <rFont val="Arial"/>
      </rPr>
      <t>densitet 1,6 ton/ m3</t>
    </r>
  </si>
  <si>
    <t>tjocklek ca 4cm påförs och packas</t>
  </si>
  <si>
    <r>
      <rPr>
        <sz val="10"/>
        <rFont val="Arial"/>
      </rPr>
      <t>G3</t>
    </r>
  </si>
  <si>
    <t>DCB.6</t>
  </si>
  <si>
    <t>Stödremsa för väg, plan o d</t>
  </si>
  <si>
    <t>DCB.62</t>
  </si>
  <si>
    <t>Stödremsa av obundet slitlagermaterial till belagda ytor</t>
  </si>
  <si>
    <t>DCB.622</t>
  </si>
  <si>
    <t>Stödremsa av obundet slitlagermaterial kategori B och C till belagda ytor</t>
  </si>
  <si>
    <r>
      <rPr>
        <sz val="10"/>
        <rFont val="Arial"/>
      </rPr>
      <t>Stödremsa skall utföras för alla vägar och GC-vägar samt vändplaner där asfalt möter grönyta.</t>
    </r>
  </si>
  <si>
    <r>
      <rPr>
        <sz val="10"/>
        <rFont val="Arial"/>
      </rPr>
      <t>Stödremsa ska utföras med material och lagertjocklek enligt tabell AMA DCB.6/1.</t>
    </r>
  </si>
  <si>
    <r>
      <rPr>
        <sz val="10"/>
        <rFont val="Arial"/>
      </rPr>
      <t>Sr1 - stödremsa skall utföras med bredd 0,25 m längs väg</t>
    </r>
  </si>
  <si>
    <r>
      <rPr>
        <sz val="10"/>
        <rFont val="Arial"/>
      </rPr>
      <t>Sr2 - Stödremsa skall utföras med bredd 0,5 m i läge där räcke sätts</t>
    </r>
  </si>
  <si>
    <t>SR1 - Utförande vid väg. Bredd 0,25m, tjocklek 140mm</t>
  </si>
  <si>
    <t>SR1 - Utförande vid väg utan slitlager. Bredd 0,25m, tjocklek 100mm</t>
  </si>
  <si>
    <t>m</t>
  </si>
  <si>
    <t xml:space="preserve">SR1 - Utförande vid Geodesivägen och GC. Bredd 0,25m tjocklek 45mm </t>
  </si>
  <si>
    <t>SR2 - Utförande vid räcke. Bredd 0,5m, tjocklek 100mm</t>
  </si>
  <si>
    <t>DCC</t>
  </si>
  <si>
    <t>BITUMENBUNDNA ÖVERBYGGNADSLAGER FÖR VÄG, PLAN O D</t>
  </si>
  <si>
    <t>DCC.2</t>
  </si>
  <si>
    <t>Bitumenbundna överbyggnadslager kategori B för väg, plan o d</t>
  </si>
  <si>
    <t>DCC.21</t>
  </si>
  <si>
    <t>Bitumenbundna bärlager kategori B</t>
  </si>
  <si>
    <t>DCC.211</t>
  </si>
  <si>
    <t>Bärlager kategori B av asfaltmassa</t>
  </si>
  <si>
    <t>DCC.2111</t>
  </si>
  <si>
    <t>Bärlager kategori B av asfaltgrus</t>
  </si>
  <si>
    <t>Vägar utförs med AG22 160/220 förhöjd bitumenhalt 4,5  tjocklek 50mm enligt sektion på ritning M-10.2-2001 - M-10.2-2005</t>
  </si>
  <si>
    <r>
      <rPr>
        <sz val="10"/>
        <rFont val="Arial"/>
      </rPr>
      <t>AG22 Tj=50mm</t>
    </r>
  </si>
  <si>
    <t>DCC.22</t>
  </si>
  <si>
    <t>Bitumenbundna bindlager kategori B</t>
  </si>
  <si>
    <t>DCC.221</t>
  </si>
  <si>
    <t>Bindlager kategori B av asfaltmassa</t>
  </si>
  <si>
    <t>DCC.2213</t>
  </si>
  <si>
    <t>Bindlager kategori B av asfaltbetong</t>
  </si>
  <si>
    <t>Vägar utförs med ABb16 50/70 förhöjd bitumenhalt 5,1 tjocklek 50mm enligt sektion på ritning M-10.2-2001 - M-10.2-2005</t>
  </si>
  <si>
    <r>
      <rPr>
        <sz val="10"/>
        <rFont val="Arial"/>
      </rPr>
      <t>ABb 16 50/70 Tj=50mm</t>
    </r>
  </si>
  <si>
    <t>DCC.23</t>
  </si>
  <si>
    <t>Bitumenbundna justeringslager kategori B</t>
  </si>
  <si>
    <t>DCC.2315</t>
  </si>
  <si>
    <t>Justeringslager kategori B av asfaltbetong</t>
  </si>
  <si>
    <t>vid cirkulation skall del av befintlig asfaltsöverbyggnad bevaras och justering skall utföras med ABb16 mellan nytt slitlager och befintlig asfalt efter rivning av del av överbyggnaden</t>
  </si>
  <si>
    <t>Kring tillgängligt övergångsställe ska justerlager av ABb16 läggas till projekterad färdig yta</t>
  </si>
  <si>
    <t>ABb16 50/70 vid cirkulation</t>
  </si>
  <si>
    <t>ABb16 50/70 vid övergångsställe</t>
  </si>
  <si>
    <t>DCC.24</t>
  </si>
  <si>
    <t>Bitumenbundna slitlager kategori B</t>
  </si>
  <si>
    <t>DCC.241</t>
  </si>
  <si>
    <t>Slitlager kategori B av asfaltmassa</t>
  </si>
  <si>
    <t>DCC.2411</t>
  </si>
  <si>
    <t>Slitlager kategori B av tät asfaltbetong</t>
  </si>
  <si>
    <t>För cirkulationsplats med överbyggnad A4 (inkl AF1, AJ1 och AR1) utförs asfaltsslitlager av ABT16 70/100, Tjocklek 40mm</t>
  </si>
  <si>
    <t>För vägar (A1) utförs asfaltsslitlager av B i senare skede</t>
  </si>
  <si>
    <t>Avser A4, AF1, AJ1 och AR1, ABT11 70/100, tjocklek 40mm</t>
  </si>
  <si>
    <t>DCC.3</t>
  </si>
  <si>
    <t>Bitumenbundna överbyggnadslager kategori C för väg, plan o d</t>
  </si>
  <si>
    <t>DCC.34</t>
  </si>
  <si>
    <t>Bitumenbundna slitlager kategori C</t>
  </si>
  <si>
    <t>DCC.341</t>
  </si>
  <si>
    <t>Slitlager kategori C av asfaltsmassa</t>
  </si>
  <si>
    <t>DCC.3411</t>
  </si>
  <si>
    <t>Slitlager kategori C av tät asfaltsbetong</t>
  </si>
  <si>
    <t xml:space="preserve">För GC-vägar med överbyggnad A5 och Geodesivägen A2 utförs asfaltsslitlager av ABT11 160/220, Tjocklek 45mm </t>
  </si>
  <si>
    <t>A5, A2 ABT11 70/100 tjocklek 45 mm</t>
  </si>
  <si>
    <t>DCG</t>
  </si>
  <si>
    <t>MARKBELÄGGNINGAR</t>
  </si>
  <si>
    <t>DCG.1</t>
  </si>
  <si>
    <t>Beläggning av gatsten, naturstensplattor o d</t>
  </si>
  <si>
    <t>DCG.11</t>
  </si>
  <si>
    <t>Beläggning av gatsten</t>
  </si>
  <si>
    <t>DCG.111</t>
  </si>
  <si>
    <t>Beläggning av smågatsten</t>
  </si>
  <si>
    <t>Smågatsten sätts i refuger enligt ytskiktsplan M-16.1-2001 - M-16.2-2028 samt sektionsritningar M-10.2-2001 - M-10.2-2005</t>
  </si>
  <si>
    <t>Smågatsten i naturmark för breddningsmöjlighet/överfallsyta sätts i betong enligt ytskiktsplan M-16.1-2001 - M-16.2-2028 samt sektionsritningar M-10.2-2001 - M-10.2-2005</t>
  </si>
  <si>
    <r>
      <rPr>
        <sz val="10"/>
        <rFont val="Arial"/>
      </rPr>
      <t>Stensto</t>
    </r>
    <r>
      <rPr>
        <sz val="10"/>
        <rFont val="Arial"/>
      </rPr>
      <t>rlek 8-10 cm.</t>
    </r>
  </si>
  <si>
    <r>
      <rPr>
        <sz val="10"/>
        <rFont val="Arial"/>
      </rPr>
      <t>Fogning ska utföras med betongkross, fraktion 0-4.</t>
    </r>
  </si>
  <si>
    <r>
      <rPr>
        <sz val="10"/>
        <rFont val="Arial"/>
      </rPr>
      <t>Sten sätts i rader i halvförband.</t>
    </r>
  </si>
  <si>
    <r>
      <rPr>
        <sz val="10"/>
        <rFont val="Arial"/>
      </rPr>
      <t>SMG1, svensk smågatsten,  80/100, bohusgrå, råkilad</t>
    </r>
  </si>
  <si>
    <r>
      <rPr>
        <sz val="10"/>
        <rFont val="Arial"/>
      </rPr>
      <t>SMG1</t>
    </r>
  </si>
  <si>
    <t>DCG.112</t>
  </si>
  <si>
    <t>Beläggning av storgatsten</t>
  </si>
  <si>
    <t>Storgatsten sätts i överkörningsbar yta i rondell enligt ytskiktsplan M-16.1-2001 - M-16.2-2028 samt sektionsritningar M-10.2-2001 - M-10.2-2005</t>
  </si>
  <si>
    <r>
      <rPr>
        <sz val="10"/>
        <rFont val="Arial"/>
      </rPr>
      <t>Sten sätts i rader i halvförband </t>
    </r>
  </si>
  <si>
    <r>
      <rPr>
        <sz val="10"/>
        <rFont val="Arial"/>
      </rPr>
      <t>STG1, storgatsten 200x140x140, bohusgrå råkilad</t>
    </r>
  </si>
  <si>
    <r>
      <rPr>
        <sz val="10"/>
        <rFont val="Arial"/>
      </rPr>
      <t>Storgatsten, STG1</t>
    </r>
  </si>
  <si>
    <t>DCG.2</t>
  </si>
  <si>
    <t>Beläggning av betongmarkplattor, betongmarksten o d</t>
  </si>
  <si>
    <t>DCG.21</t>
  </si>
  <si>
    <t>Beläggning av betongmarkplattor</t>
  </si>
  <si>
    <r>
      <rPr>
        <sz val="10"/>
        <rFont val="Arial"/>
      </rPr>
      <t>Beläggning av betongmarkplattor utförs av betongplatta 350x350x80, grå med fasad kant. Plattor förläggs i halvförband med rak ram i ytterkant, där ytor angränsar mot grönyta eller ej hårdgjord yta skall platta spännas in enligt principfigur DCG.</t>
    </r>
  </si>
  <si>
    <r>
      <rPr>
        <sz val="10"/>
        <rFont val="Arial"/>
      </rPr>
      <t>MATERIAL- OCH VARUKRAV</t>
    </r>
  </si>
  <si>
    <r>
      <rPr>
        <sz val="10"/>
        <rFont val="Arial"/>
      </rPr>
      <t>Krav enligt SS-EN 1339</t>
    </r>
  </si>
  <si>
    <r>
      <rPr>
        <sz val="10"/>
        <rFont val="Arial"/>
      </rPr>
      <t>Klass för tillåten avvikelse för längd, bredd och tjocklek ska vara klass 3.</t>
    </r>
  </si>
  <si>
    <r>
      <rPr>
        <sz val="10"/>
        <rFont val="Arial"/>
      </rPr>
      <t>Klass för tillåten avvikelse för diagonal ska vara klass 3.</t>
    </r>
  </si>
  <si>
    <r>
      <rPr>
        <sz val="10"/>
        <rFont val="Arial"/>
      </rPr>
      <t>Frostresistensklass ska vara klass 3.</t>
    </r>
  </si>
  <si>
    <r>
      <rPr>
        <sz val="10"/>
        <rFont val="Arial"/>
      </rPr>
      <t>Böjhållfasthetsklass ska vara klass 3.</t>
    </r>
  </si>
  <si>
    <r>
      <rPr>
        <sz val="10"/>
        <rFont val="Arial"/>
      </rPr>
      <t>Nötningshållfasthetsklass ska vara klass 3.</t>
    </r>
  </si>
  <si>
    <r>
      <rPr>
        <sz val="10"/>
        <rFont val="Arial"/>
      </rPr>
      <t>P1 typ Klassik, 350x359x80, Naturgrå (eller likvärdig avseende färg, storlek och funktion</t>
    </r>
  </si>
  <si>
    <r>
      <rPr>
        <sz val="10"/>
        <rFont val="Arial"/>
      </rPr>
      <t>P1 - 350x350x80, grå med fasad kant</t>
    </r>
  </si>
  <si>
    <r>
      <rPr>
        <sz val="10"/>
        <rFont val="Arial"/>
      </rPr>
      <t>Inspänning</t>
    </r>
  </si>
  <si>
    <r>
      <rPr>
        <sz val="10"/>
        <rFont val="Arial"/>
      </rPr>
      <t>P2 - 350x350x80 Kupolplatta, VIT</t>
    </r>
  </si>
  <si>
    <r>
      <rPr>
        <sz val="10"/>
        <rFont val="Arial"/>
      </rPr>
      <t>P3 - 350x350x80 sinusplatta, VIT</t>
    </r>
  </si>
  <si>
    <t>DCK</t>
  </si>
  <si>
    <t>SLÄNTBEKLÄDNADER OCH EROSIONSSKYDD</t>
  </si>
  <si>
    <t>DCK.1</t>
  </si>
  <si>
    <t>Släntbeklädnader</t>
  </si>
  <si>
    <t>DCK.16</t>
  </si>
  <si>
    <t>Släntbeklädnad av material från tillvaratagen markvegetation och jordmån</t>
  </si>
  <si>
    <t>Errosionsskydd av tillvaratagen markvegetation och jordmån skall förläggas i naturmark och ängsmark enligt ytskiktsplan M-16.1-2001 - M-16.2-2028 samt sektionsritningar M-10.2-2001 - M-10.2-2005</t>
  </si>
  <si>
    <r>
      <rPr>
        <sz val="10"/>
        <rFont val="Arial"/>
      </rPr>
      <t>Avbanade massor skall harpas och rensas ifrån sten och grusmaterial samt växtdelar och rötter innan dem återförs till området. </t>
    </r>
  </si>
  <si>
    <t>Yta för släntbeklädnad ska utföras med lutning enligt plan, dock max lutning 1:2</t>
  </si>
  <si>
    <t>Påförande av tillvaratagen harpad matjord avser alla angivna ytor enligt plan se M-16.1-2001 -M-16.1-2028</t>
  </si>
  <si>
    <t>ÄNG1 utgörs av 200 mm harpad matjord och besås enligt DDB.112</t>
  </si>
  <si>
    <t>Äng2 utgörs av 200 mm harpad matjord som kläs med 20mm sand och besås enligt DDB.112</t>
  </si>
  <si>
    <t>Äng2* utgörs av 200 mm harpad matjord som kläs med 40mm makadam 16-32 och besås enligt DDB.112</t>
  </si>
  <si>
    <t>PL3 utgörs av 200 mm harpad matjord med 20% inblandad sand och besås enl. DDB.112</t>
  </si>
  <si>
    <t>På samtliga ÄNG1 och ÄNG2 ytor skall terrass luckras ned till 200mm djup innan harpad jordmån påförs</t>
  </si>
  <si>
    <t>Innan påförande av massor samt luckring av terras sker skall B ges möjlighet till syn. B skall meddelas min 10 arbetsdagar i förväg</t>
  </si>
  <si>
    <r>
      <rPr>
        <sz val="10"/>
        <rFont val="Arial"/>
      </rPr>
      <t>ÄNG1</t>
    </r>
  </si>
  <si>
    <t>ÄNG2 (ovan  HHV)</t>
  </si>
  <si>
    <t>ÄNG2* (under HHV)</t>
  </si>
  <si>
    <t>PL3</t>
  </si>
  <si>
    <t>DCK.2</t>
  </si>
  <si>
    <t>Erosionsskydd</t>
  </si>
  <si>
    <t>DCK.25</t>
  </si>
  <si>
    <t>Erosionsskydd av jord- och krossmaterial</t>
  </si>
  <si>
    <t>DCK.251</t>
  </si>
  <si>
    <t>Erosionsskydd av jord- och krossmaterial på jordslänt</t>
  </si>
  <si>
    <t>DCK.2511</t>
  </si>
  <si>
    <t>Erosionsskydd av grovkornigt material på jordslänt</t>
  </si>
  <si>
    <t>Erosionsskydd skall förläggas kring alla dagvattenutlopp som leder in i en damm eller ut ifrån en damm. omfattning och utförande framgår av ytskiktsplan M-16.1-2001 - M-16.2-2028 samt sektionsritningar M-10.2-2001 - M-10.2-2005</t>
  </si>
  <si>
    <r>
      <rPr>
        <sz val="10"/>
        <rFont val="Arial"/>
      </rPr>
      <t>Erosionsskydd skall utföras med en tjocklek av 150 mm och av sten med storleken 32-64.</t>
    </r>
  </si>
  <si>
    <t>ER1 Fall A</t>
  </si>
  <si>
    <t>ER1 Fall B</t>
  </si>
  <si>
    <t>DCK.252</t>
  </si>
  <si>
    <t>Erosionsskydd av jord- och krossmaterial i vatten</t>
  </si>
  <si>
    <t>Erosionsskydd i dikesdammar utförs med omfattning och utförande enligt ytskiktsplan M-16.1-2001 - M-16.2-2028 samt sektionsritningar M-10.2-2001 - M-10.2-2005</t>
  </si>
  <si>
    <t>Avser ER3 utförs med F-lager 0-90 tjocklek 200mm</t>
  </si>
  <si>
    <t>DCL</t>
  </si>
  <si>
    <t>ÖVERBYGGNADER FÖR VEGETATIONSYTOR</t>
  </si>
  <si>
    <t>DCL.1</t>
  </si>
  <si>
    <t>Växtbäddar med växtjord</t>
  </si>
  <si>
    <t>DCL.11</t>
  </si>
  <si>
    <t>Växtbädd typ 1 och 2, påförd jord</t>
  </si>
  <si>
    <t>DCL.111</t>
  </si>
  <si>
    <t>Växtbädd typ 1</t>
  </si>
  <si>
    <t>DCL.1111</t>
  </si>
  <si>
    <t>Växtbädd typ 1 med jord A</t>
  </si>
  <si>
    <t>Växtbädd för träd skall utföras enligt ytskiktsplan M-16.1-2001 - M-16.1-2028 samt sektionsritning M-10.2-2001 - M-10.2-2005 samt ritning M-10.1-0002.</t>
  </si>
  <si>
    <r>
      <rPr>
        <sz val="10"/>
        <color rgb="FF000000"/>
        <rFont val="Arial"/>
      </rPr>
      <t>Växtbädd skall utgöras av min 8 m</t>
    </r>
    <r>
      <rPr>
        <vertAlign val="superscript"/>
        <sz val="10"/>
        <color rgb="FF000000"/>
        <rFont val="Arial"/>
      </rPr>
      <t>3</t>
    </r>
    <r>
      <rPr>
        <sz val="10"/>
        <color rgb="FF000000"/>
        <rFont val="Arial"/>
      </rPr>
      <t xml:space="preserve"> trädgrop per träd (4,8m</t>
    </r>
    <r>
      <rPr>
        <vertAlign val="superscript"/>
        <sz val="10"/>
        <color rgb="FF000000"/>
        <rFont val="Arial"/>
      </rPr>
      <t>3</t>
    </r>
    <r>
      <rPr>
        <sz val="10"/>
        <color rgb="FF000000"/>
        <rFont val="Arial"/>
      </rPr>
      <t xml:space="preserve"> mineraljord typ A + 3,2m</t>
    </r>
    <r>
      <rPr>
        <vertAlign val="superscript"/>
        <sz val="10"/>
        <color rgb="FF000000"/>
        <rFont val="Arial"/>
      </rPr>
      <t>3</t>
    </r>
    <r>
      <rPr>
        <sz val="10"/>
        <color rgb="FF000000"/>
        <rFont val="Arial"/>
      </rPr>
      <t xml:space="preserve"> växtjord typ A). Jord ska godkännas av beställaren efter analysresultat innan jorden får läggas ut </t>
    </r>
  </si>
  <si>
    <r>
      <rPr>
        <sz val="10"/>
        <rFont val="Arial"/>
      </rPr>
      <t>planteringsbädd för träd utförs enligt standardritning J4:D "plantering utan dränering" Göteborgsstad teknisk handbok.</t>
    </r>
  </si>
  <si>
    <r>
      <rPr>
        <sz val="10"/>
        <rFont val="Arial"/>
      </rPr>
      <t>planteringsbädd förBuskar utförs enligt standardritning J4:D "plantering utan dränering" Göteborgsstad teknisk handbok där undre lagret mineraljord utgår.</t>
    </r>
  </si>
  <si>
    <t>Luckring av terrass skall ske till 200 mm under terrass</t>
  </si>
  <si>
    <t>PL1 - trädplantering (djup 1,0m)</t>
  </si>
  <si>
    <t>PL2 - Buskplantering (djup 0,6m)</t>
  </si>
  <si>
    <t>DCL.43</t>
  </si>
  <si>
    <t>Gödsling</t>
  </si>
  <si>
    <r>
      <rPr>
        <sz val="10"/>
        <rFont val="Arial"/>
      </rPr>
      <t>Före plantering ska 4 kg fullgödselmedel typ NPK 11-5-18 brukas ner per 100 m² växtbädd</t>
    </r>
  </si>
  <si>
    <t>Gödsling skall utföras enligt handling 13.13 skötselplan</t>
  </si>
  <si>
    <r>
      <rPr>
        <sz val="10"/>
        <rFont val="Arial"/>
      </rPr>
      <t>Avser ytor PL1 och PL2</t>
    </r>
  </si>
  <si>
    <t>DCL.45</t>
  </si>
  <si>
    <t>Avjämning m m av växtbädd</t>
  </si>
  <si>
    <r>
      <rPr>
        <sz val="10"/>
        <rFont val="Arial"/>
      </rPr>
      <t>För ytor som planteras ed träd, buskar eller ängssådd gäller nedan.</t>
    </r>
  </si>
  <si>
    <r>
      <rPr>
        <sz val="10"/>
        <rFont val="Arial"/>
      </rPr>
      <t>Största stenstorlek som får finnas kvar i ytan är 32 mm. Planhetstolerans 50 mm mätt med 3 m rätskiva. Nivåtolerans +/- 50 mm.</t>
    </r>
  </si>
  <si>
    <r>
      <rPr>
        <sz val="10"/>
        <rFont val="Arial"/>
      </rPr>
      <t>Avjämning av växtbeklädda ytor inom området</t>
    </r>
  </si>
  <si>
    <t>DD</t>
  </si>
  <si>
    <t>VEGETATIONSYTOR, SÅDD OCH PLANTERING M M</t>
  </si>
  <si>
    <t>DDB</t>
  </si>
  <si>
    <t>SÅDD, PLANTERING M M</t>
  </si>
  <si>
    <r>
      <rPr>
        <sz val="10"/>
        <rFont val="Arial"/>
      </rPr>
      <t>innan sådd och plantering utförs skall B informeras och beredas tillfälle att syna växtbäddar samt kringliggande ytor.</t>
    </r>
  </si>
  <si>
    <t>DDB.1</t>
  </si>
  <si>
    <t>Sådd, vegetationsmattor m m</t>
  </si>
  <si>
    <t>DDB.11</t>
  </si>
  <si>
    <t>Sådd</t>
  </si>
  <si>
    <r>
      <rPr>
        <sz val="10"/>
        <rFont val="Arial"/>
      </rPr>
      <t>sådd får ej ske mellan april - september sker med fördel på hösten. </t>
    </r>
  </si>
  <si>
    <t>DDB.112</t>
  </si>
  <si>
    <t>Sådd av blomsteräng</t>
  </si>
  <si>
    <r>
      <rPr>
        <sz val="10"/>
        <rFont val="Arial"/>
      </rPr>
      <t>Frön ska sås för hand eller med maskin enligt leverantörens anvisningar. Innan sådd ska ytan vara grovkrattad. Efter sådd myllas fröet ytligt med kratta eller gallervält.</t>
    </r>
  </si>
  <si>
    <r>
      <rPr>
        <sz val="10"/>
        <rFont val="Arial"/>
      </rPr>
      <t>ÄNG1 -  Fröblandning ska vara typ Ängsfrö - Fuktig till blöt jord från Vegtech, art.nr 6702, eller likvärdigt. Frömängd ska vara 300g/100m²</t>
    </r>
  </si>
  <si>
    <r>
      <rPr>
        <sz val="10"/>
        <rFont val="Arial"/>
      </rPr>
      <t>ÄNG2 -  Fröblandning ska vara typ Ängsfrö - Fuktig till blöt jord från Vegtech, art.nr 6702, eller likvärdigt. Frömängd ska vara 300g/100m²</t>
    </r>
  </si>
  <si>
    <t>ÄNG2* - För våtdammar ska blomsteräng ej sås på dammbotten och yta under permanent vattenspegel utan enbart pluggplantor enligt 13.12 växtförteckning</t>
  </si>
  <si>
    <t>ÄNG2* (SÅDD) utförs ovan permanent vattendjup i dammar med vattenspegel och över hela dammens yta vid torrdammar.</t>
  </si>
  <si>
    <t>PL3 -  Fröblandning ska vara typ Ängsfrö - Fuktig till blöt jord från Vegtech, art.nr 6702, eller likvärdigt. Frömängd ska vara 300g/100m²</t>
  </si>
  <si>
    <t>ÄNG2* (under  HHV)</t>
  </si>
  <si>
    <t>DDB.2</t>
  </si>
  <si>
    <t>Plantering av plantskoleväxter m m</t>
  </si>
  <si>
    <r>
      <rPr>
        <sz val="10"/>
        <rFont val="Arial"/>
      </rPr>
      <t>E ska senast 7 dagar innan plantering sker, anmäla eventuella avvikelser från i handlingen angivet</t>
    </r>
    <r>
      <rPr>
        <sz val="10"/>
        <rFont val="Arial"/>
      </rPr>
      <t xml:space="preserve">
</t>
    </r>
    <r>
      <rPr>
        <sz val="10"/>
        <rFont val="Arial"/>
      </rPr>
      <t>växtmaterial, för B:s beslut. B:s representant ska i god tid erbjudas möjlighet att medverka vid tidpunkt för leverans och plantering av växtmaterial. Innan leverans sker, ska B kontaktas för bestämmande av tid för leverans. I samband med leveranskontroll ska samtliga leveransintyg, ev.</t>
    </r>
    <r>
      <rPr>
        <sz val="10"/>
        <rFont val="Arial"/>
      </rPr>
      <t xml:space="preserve">
</t>
    </r>
    <r>
      <rPr>
        <sz val="10"/>
        <rFont val="Arial"/>
      </rPr>
      <t>växtpass och certifikat för E-plantor visas upp för B och därefter infogas i Kvalitetspärm, som överlämnas vid slutbesiktning.</t>
    </r>
    <r>
      <rPr>
        <sz val="10"/>
        <rFont val="Arial"/>
      </rPr>
      <t xml:space="preserve">
</t>
    </r>
    <r>
      <rPr>
        <sz val="10"/>
        <rFont val="Arial"/>
      </rPr>
      <t>Om jordslagning krävs ska jorddjupet i växtdepån vara minst 0,6m. Fram till planteringen ska jordslaget växtmaterial vattnas.</t>
    </r>
  </si>
  <si>
    <t>DDB.21</t>
  </si>
  <si>
    <t>Plantering av buskar m m</t>
  </si>
  <si>
    <t>DDB.213</t>
  </si>
  <si>
    <t>Plantering av häck- och landskapsväxter</t>
  </si>
  <si>
    <r>
      <rPr>
        <sz val="10"/>
        <rFont val="Arial"/>
      </rPr>
      <t>Se växtförteckning</t>
    </r>
  </si>
  <si>
    <r>
      <rPr>
        <sz val="10"/>
        <rFont val="Arial"/>
      </rPr>
      <t>Pris och mängd samt övrig information redovisas i 13.12 växtförteckning där á-pris anges. nedan pris avser endast totalsumma för samtliga planteringar (växter)</t>
    </r>
  </si>
  <si>
    <t>Endast belopp anges</t>
  </si>
  <si>
    <t>13.12 Växtförteckning prissätts och totalbelopp redovisas</t>
  </si>
  <si>
    <t>DDB.217</t>
  </si>
  <si>
    <t>Plantering av perenner, lökväxter, örtpluggplantor m m</t>
  </si>
  <si>
    <t>Pris och mängd samt övrig information redovisas i 13.12 växtförteckning där á-pris anges. nedan pris avser endast totalsumma för samtliga planteringar (växter)</t>
  </si>
  <si>
    <t>13.12 Växtförteckning prissätts och totalbelopp redovisas för perenner, lökväxter och örtplugg m m</t>
  </si>
  <si>
    <t>DDB.22</t>
  </si>
  <si>
    <t>Plantering av träd</t>
  </si>
  <si>
    <t>DDB.221</t>
  </si>
  <si>
    <t>Plantering av lövträd</t>
  </si>
  <si>
    <r>
      <rPr>
        <sz val="10"/>
        <rFont val="Arial"/>
      </rPr>
      <t>Träd skall planteras enligt plantskolans anvisningar och skall ej planteras djupare är trädet tidigare stått planterat</t>
    </r>
  </si>
  <si>
    <r>
      <rPr>
        <sz val="10"/>
        <rFont val="Arial"/>
      </rPr>
      <t xml:space="preserve">träd utförs med trädstöd och </t>
    </r>
    <r>
      <rPr>
        <sz val="10"/>
        <rFont val="Arial"/>
      </rPr>
      <t>skydd enligt kod DDC.11 och DDC.22</t>
    </r>
  </si>
  <si>
    <t>I konto ingår mängd och ersättning för konto DDC.11 och DDC.22</t>
  </si>
  <si>
    <t>13.12 Växtförteckning prissätts och totalbelopp redovisas för träd</t>
  </si>
  <si>
    <t>DDC</t>
  </si>
  <si>
    <t>STÖD OCH SKYDD FÖR VÄXTER</t>
  </si>
  <si>
    <t>DDC.1</t>
  </si>
  <si>
    <t>Stöd för växter</t>
  </si>
  <si>
    <t>DDC.11</t>
  </si>
  <si>
    <t>Stöd för stamträd</t>
  </si>
  <si>
    <t>Planteringsstöd ska utföras enligt principritning DDC.11:2.</t>
  </si>
  <si>
    <r>
      <rPr>
        <sz val="10"/>
        <rFont val="Arial"/>
      </rPr>
      <t>stöden skall slås innan trädet planteras.</t>
    </r>
  </si>
  <si>
    <r>
      <rPr>
        <sz val="10"/>
        <rFont val="Arial"/>
      </rPr>
      <t>Erstättning skall ingå i priser som redovisas i Växtförteckning</t>
    </r>
  </si>
  <si>
    <t>Mängd och ersättning ingår i konto DDB.221</t>
  </si>
  <si>
    <t>DDC.2</t>
  </si>
  <si>
    <t>Skydd för växter</t>
  </si>
  <si>
    <t>DDC.22</t>
  </si>
  <si>
    <t>Skydd mot gnag- och betesskador</t>
  </si>
  <si>
    <t>Skydd skall utföras med nät som klämms kring stam för att utgöra ett skydd upp till en höjd på min 80 cm ovan mark. </t>
  </si>
  <si>
    <t>Gnagskydd, nät 80cm fäst kring stamm</t>
  </si>
  <si>
    <t>DDD</t>
  </si>
  <si>
    <t>FÄRDIGSTÄLLANDESKÖTSEL</t>
  </si>
  <si>
    <t>DDD.1</t>
  </si>
  <si>
    <t>Färdigställandeskötsel av träd, buskar m m</t>
  </si>
  <si>
    <t>DDD.11</t>
  </si>
  <si>
    <t>Luckring, mekanisk ogräsbekämpning kring träd, buskar m m</t>
  </si>
  <si>
    <r>
      <rPr>
        <sz val="10"/>
        <rFont val="Arial"/>
      </rPr>
      <t>Ogräsbekämpning skall utföras i plantering placerad mellan Lantmätarevägen / Skiftesvägen samt vid plantering av buskar och träd vid rastplats norr om tomten norrpilen.</t>
    </r>
  </si>
  <si>
    <r>
      <rPr>
        <sz val="10"/>
        <rFont val="Arial"/>
      </rPr>
      <t>Buskar m m</t>
    </r>
  </si>
  <si>
    <r>
      <rPr>
        <sz val="10"/>
        <rFont val="Arial"/>
      </rPr>
      <t>Träd</t>
    </r>
  </si>
  <si>
    <t>DDD.14</t>
  </si>
  <si>
    <t>Vattning av träd, buskar m m</t>
  </si>
  <si>
    <r>
      <rPr>
        <sz val="10"/>
        <rFont val="Arial"/>
      </rPr>
      <t>Träd och buskar skall vattnas under hela entreprenaden och vattnas 13 ggr per växtsäsong. </t>
    </r>
  </si>
  <si>
    <t>Bevattning av träd sker via bevattningssäck 75 liter, varje träd förses med 3 bevattningssäckar.</t>
  </si>
  <si>
    <r>
      <rPr>
        <sz val="10"/>
        <rFont val="Arial"/>
      </rPr>
      <t>E skall hålla uppsikt över planteringsytor med buskar samt träd och informera Beställaren om risk för torkskador på växter och träd föreligger. beställning av eventuell tillkommande bevattning kan då utföras.</t>
    </r>
  </si>
  <si>
    <t>Skötsel av träd och buskar utförs enligt handling 13.13 skötselplan</t>
  </si>
  <si>
    <r>
      <rPr>
        <sz val="10"/>
        <rFont val="Arial"/>
      </rPr>
      <t>Buskar</t>
    </r>
  </si>
  <si>
    <t>DDD.2</t>
  </si>
  <si>
    <t>Färdigställandeskötsel av gräsyta</t>
  </si>
  <si>
    <t>DDD.21</t>
  </si>
  <si>
    <t>Gräsklippning, slåtter av gräsyta</t>
  </si>
  <si>
    <r>
      <rPr>
        <sz val="10"/>
        <rFont val="Arial"/>
      </rPr>
      <t>Ängsytor (ÄNG1 och ÄNG2) skall slås med slotter (skärande redskap) 1 gång per växtsässong (ca augusti-september). slåtter utförs efter blomning på äng skett.</t>
    </r>
  </si>
  <si>
    <r>
      <rPr>
        <sz val="10"/>
        <rFont val="Arial"/>
      </rPr>
      <t>Efter slåtter har utförts skall klippt äng ligga kvar och fröa av sig under 10 dagar inna ihopsamling av material sker. </t>
    </r>
  </si>
  <si>
    <r>
      <rPr>
        <sz val="10"/>
        <rFont val="Arial"/>
      </rPr>
      <t>Slåtter får ej ske vid våt väderlek som kan riskera att skada marken.</t>
    </r>
  </si>
  <si>
    <t>Gräsklippning och slåtter utförs enligt handling 13.13 skötselplan</t>
  </si>
  <si>
    <t>I konto ingår mängd och ersättning för konto DHB.33</t>
  </si>
  <si>
    <r>
      <rPr>
        <sz val="10"/>
        <rFont val="Arial"/>
      </rPr>
      <t>Slåtter av ÄNG 1 och ÄNG2</t>
    </r>
  </si>
  <si>
    <t>DE</t>
  </si>
  <si>
    <t>ANLÄGGNINGSKOMPLETTERINGAR</t>
  </si>
  <si>
    <t>DEC</t>
  </si>
  <si>
    <t>KANTSTÖD</t>
  </si>
  <si>
    <t>DEC.1</t>
  </si>
  <si>
    <t>Kantstöd av granit</t>
  </si>
  <si>
    <t>Sättning av kantstöd ska utföras enligt principritning DEC.14. samt sektionsritning M-10.2-2001 - M-10.2-2005</t>
  </si>
  <si>
    <t>Kantstöd utförs som Bohus granit, färg grå, tjocklek min 10 cm</t>
  </si>
  <si>
    <t>DEC.14</t>
  </si>
  <si>
    <t>Kantstöd av granit, satta i betong med motstöd av betong</t>
  </si>
  <si>
    <t>RV2</t>
  </si>
  <si>
    <t>rak</t>
  </si>
  <si>
    <t>Ri 4,0</t>
  </si>
  <si>
    <t>RF2</t>
  </si>
  <si>
    <t>Ry 1,0</t>
  </si>
  <si>
    <r>
      <rPr>
        <sz val="10"/>
        <rFont val="Arial"/>
      </rPr>
      <t>RV4</t>
    </r>
  </si>
  <si>
    <r>
      <rPr>
        <sz val="10"/>
        <rFont val="Arial"/>
      </rPr>
      <t>Ry 10 CPL</t>
    </r>
  </si>
  <si>
    <r>
      <rPr>
        <sz val="10"/>
        <rFont val="Arial"/>
      </rPr>
      <t>RF4</t>
    </r>
  </si>
  <si>
    <r>
      <rPr>
        <sz val="10"/>
        <rFont val="Arial"/>
      </rPr>
      <t>Rak</t>
    </r>
  </si>
  <si>
    <r>
      <rPr>
        <sz val="10"/>
        <rFont val="Arial"/>
      </rPr>
      <t>Ry 0,5</t>
    </r>
  </si>
  <si>
    <r>
      <rPr>
        <sz val="10"/>
        <rFont val="Arial"/>
      </rPr>
      <t>Ry 0,75</t>
    </r>
  </si>
  <si>
    <r>
      <rPr>
        <sz val="10"/>
        <rFont val="Arial"/>
      </rPr>
      <t>Ry 12 CPL</t>
    </r>
  </si>
  <si>
    <t>DEE</t>
  </si>
  <si>
    <t>VÄG- OCH YTMARKERINGAR M M</t>
  </si>
  <si>
    <t>DEE.1</t>
  </si>
  <si>
    <t>Väg- och ytmarkeringar med termoplastisk massa</t>
  </si>
  <si>
    <t>DEE.11</t>
  </si>
  <si>
    <t>Extruderad termoplastisk massa</t>
  </si>
  <si>
    <t>DEE.111</t>
  </si>
  <si>
    <t>Extruderad termoplastisk massa på trafikyta</t>
  </si>
  <si>
    <r>
      <rPr>
        <sz val="10"/>
        <rFont val="Arial"/>
      </rPr>
      <t>Termoplastisk massa ska utföras vit enligt angiven bredd och utformning.</t>
    </r>
  </si>
  <si>
    <t>Målning skall utföras på en väl rengjord yta och ej på vått underlag</t>
  </si>
  <si>
    <t>Övergångsställe bredd 2,5m höjd 0,5m</t>
  </si>
  <si>
    <r>
      <rPr>
        <sz val="10"/>
        <rFont val="Arial"/>
      </rPr>
      <t>Kantlinje, Linjebredd 0,15 m I(0,15)1+2</t>
    </r>
  </si>
  <si>
    <r>
      <rPr>
        <sz val="10"/>
        <rFont val="Arial"/>
      </rPr>
      <t>I(0,15)1+1</t>
    </r>
  </si>
  <si>
    <r>
      <rPr>
        <sz val="10"/>
        <rFont val="Arial"/>
      </rPr>
      <t>H(0.3)</t>
    </r>
  </si>
  <si>
    <r>
      <rPr>
        <sz val="10"/>
        <rFont val="Arial"/>
      </rPr>
      <t>Dubbel heldragen H(0.15) + H(0.15)</t>
    </r>
  </si>
  <si>
    <r>
      <rPr>
        <sz val="10"/>
        <rFont val="Arial"/>
      </rPr>
      <t>Mittlinje+Varningslinje I(0.15)3+9 + I(0.15)9+3</t>
    </r>
  </si>
  <si>
    <r>
      <rPr>
        <sz val="10"/>
        <rFont val="Arial"/>
      </rPr>
      <t>Spärrområde</t>
    </r>
  </si>
  <si>
    <r>
      <rPr>
        <sz val="10"/>
        <rFont val="Arial"/>
      </rPr>
      <t>Väjningslinje bas 0,5m, höjd 0,7m</t>
    </r>
  </si>
  <si>
    <t>st</t>
  </si>
  <si>
    <r>
      <rPr>
        <sz val="10"/>
        <rFont val="Arial"/>
      </rPr>
      <t>Cykelöverfart B=0,5m H=0,5m</t>
    </r>
  </si>
  <si>
    <t>DEE.2</t>
  </si>
  <si>
    <t>Väg- och ytmarkeringar med färg</t>
  </si>
  <si>
    <t>DEE.21</t>
  </si>
  <si>
    <t>Målning på trafikyta</t>
  </si>
  <si>
    <t>Målning av trafikyta utförs vit enligt angiven bredd och utformning. målning ska utföras på en väl rengjord yta och ej på vått underlag</t>
  </si>
  <si>
    <t>DEE.5</t>
  </si>
  <si>
    <t>Reflektorer på räcken, stolpar e d</t>
  </si>
  <si>
    <r>
      <rPr>
        <sz val="10"/>
        <rFont val="Arial"/>
      </rPr>
      <t>reflektorers kulör ska vara vit och placeras var 4:e meter längs s</t>
    </r>
    <r>
      <rPr>
        <sz val="10"/>
        <rFont val="Arial"/>
      </rPr>
      <t>amtliga vägräcken R1 (W-profil)</t>
    </r>
  </si>
  <si>
    <r>
      <rPr>
        <sz val="10"/>
        <rFont val="Arial"/>
      </rPr>
      <t>Reflektorer fästa på R1</t>
    </r>
  </si>
  <si>
    <t>DEF</t>
  </si>
  <si>
    <t>FÖRTILLVERKADE FUNDAMENT, STOLPAR, SKYLTAR M M</t>
  </si>
  <si>
    <r>
      <rPr>
        <sz val="10"/>
        <rFont val="Arial"/>
      </rPr>
      <t>Vägmärken ska vara normalstorlek och normalreflekterande om inget annat anges.</t>
    </r>
  </si>
  <si>
    <t>DEF.0</t>
  </si>
  <si>
    <t>Förtillverkade enheter sammansatta av fundament, stolpe, skylt e d</t>
  </si>
  <si>
    <t>DEF.01</t>
  </si>
  <si>
    <t>Förtillverkade enheter bestående av fundament, stolpe och skylt</t>
  </si>
  <si>
    <r>
      <rPr>
        <sz val="10"/>
        <rFont val="Arial"/>
      </rPr>
      <t>Väg- och trafikskyltar</t>
    </r>
  </si>
  <si>
    <r>
      <rPr>
        <sz val="10"/>
        <rFont val="Arial"/>
      </rPr>
      <t xml:space="preserve">
</t>
    </r>
    <r>
      <rPr>
        <sz val="10"/>
        <rFont val="Arial"/>
      </rPr>
      <t>Fundament i hårdgjord yta</t>
    </r>
    <r>
      <rPr>
        <sz val="10"/>
        <rFont val="Arial"/>
      </rPr>
      <t xml:space="preserve">
</t>
    </r>
    <r>
      <rPr>
        <sz val="10"/>
        <rFont val="Arial"/>
      </rPr>
      <t>Rörfundament längd 600 mm av varmförzinkat stålrör, för stolpe diam. 60 mm</t>
    </r>
  </si>
  <si>
    <r>
      <rPr>
        <sz val="10"/>
        <rFont val="Arial"/>
      </rPr>
      <t xml:space="preserve">
</t>
    </r>
    <r>
      <rPr>
        <sz val="10"/>
        <rFont val="Arial"/>
      </rPr>
      <t>Fundament i gräs-, planterings- och grusyta</t>
    </r>
    <r>
      <rPr>
        <sz val="10"/>
        <rFont val="Arial"/>
      </rPr>
      <t xml:space="preserve">
</t>
    </r>
    <r>
      <rPr>
        <sz val="10"/>
        <rFont val="Arial"/>
      </rPr>
      <t>Rörfundament längd 1000 mm av varmförzinkat stålrör, för stolpe diam. 60 mm</t>
    </r>
  </si>
  <si>
    <r>
      <rPr>
        <sz val="10"/>
        <rFont val="Arial"/>
      </rPr>
      <t>Stolprör</t>
    </r>
    <r>
      <rPr>
        <sz val="10"/>
        <rFont val="Arial"/>
      </rPr>
      <t xml:space="preserve">
</t>
    </r>
    <r>
      <rPr>
        <sz val="10"/>
        <rFont val="Arial"/>
      </rPr>
      <t>Stolpe av varmgalvaniserat stolprör med ytterdiameter 60 mm,</t>
    </r>
    <r>
      <rPr>
        <sz val="10"/>
        <rFont val="Arial"/>
      </rPr>
      <t xml:space="preserve">
</t>
    </r>
    <r>
      <rPr>
        <sz val="10"/>
        <rFont val="Arial"/>
      </rPr>
      <t>godstjocklek 2,25 mm.</t>
    </r>
  </si>
  <si>
    <t>skyltar utförs enligt planritning M-16.1-2001 - M-16.1-2028</t>
  </si>
  <si>
    <t>Pris enligt 13.14 vägmärkesförteckning</t>
  </si>
  <si>
    <t>DEF.02</t>
  </si>
  <si>
    <t>Förtillverkade enheter bestående av fundament, stolpe och ljusarmatur eller trafikljus</t>
  </si>
  <si>
    <r>
      <rPr>
        <sz val="10"/>
        <rFont val="Arial"/>
      </rPr>
      <t>Fundament monteras enligt tillverkarens anvisningar. Visning av fundamentets betongkant ska vara 5 cm med tolerans +/- 2 cm mätt från stolpens bas.</t>
    </r>
    <r>
      <rPr>
        <sz val="10"/>
        <rFont val="Arial"/>
      </rPr>
      <t xml:space="preserve">
</t>
    </r>
    <r>
      <rPr>
        <sz val="10"/>
        <rFont val="Arial"/>
      </rPr>
      <t>Belysningsfundaments centrum placeras enligt stolpsymboler på belysningsplaner med tolerans +/- 5 cm. Fundament får dock aldrig placeras på kvarters- eller privat mark</t>
    </r>
  </si>
  <si>
    <r>
      <rPr>
        <sz val="10"/>
        <rFont val="Arial"/>
      </rPr>
      <t>i kod ingår sättning och riktning av fundament enligt MÄNGDBESKRIVNING AMA BELYSNING</t>
    </r>
  </si>
  <si>
    <r>
      <rPr>
        <sz val="10"/>
        <rFont val="Arial"/>
      </rPr>
      <t>Sätting och riktning av belysningsfundament</t>
    </r>
  </si>
  <si>
    <t>DEG</t>
  </si>
  <si>
    <t>SKYDDSANORDNINGAR FÖR VÄG, PLAN O D SAMT BRO</t>
  </si>
  <si>
    <t>DEG.11</t>
  </si>
  <si>
    <t>Räcken för väg, plan o d</t>
  </si>
  <si>
    <t>DEG.111</t>
  </si>
  <si>
    <t>Enkelsidiga räcken för väg, plan o d</t>
  </si>
  <si>
    <t>DEG.1111</t>
  </si>
  <si>
    <t>Enkelsidiga räcken med ståndare för väg, plan o d</t>
  </si>
  <si>
    <t>Räcke R1 utförs som W-profil , kapacitetsklass N2, Arbetsbredd W3, ståndaravstånd 4,0 meter. Räckes placering och omfattning enligt ritning M-16.1-2001 - M-16.1-2028 och M-10.2-2001 - M-10.2-2005. räckesavslut skall förankras i räcke enligt leverantörens anvisningar. se DEG.1138</t>
  </si>
  <si>
    <t>Nordic W N2+, utförande i jord</t>
  </si>
  <si>
    <t>DEG.113</t>
  </si>
  <si>
    <t>Räckesavslutningar, ej energiupptagande</t>
  </si>
  <si>
    <t>DEG.1138</t>
  </si>
  <si>
    <t>Diverse räckesavslutningar, ej energiupptagande</t>
  </si>
  <si>
    <r>
      <rPr>
        <sz val="10"/>
        <rFont val="Arial"/>
      </rPr>
      <t>Räckesavslutning till vägräcke W-profil utförs enligt leverantörs anvisningar</t>
    </r>
  </si>
  <si>
    <r>
      <rPr>
        <sz val="10"/>
        <rFont val="Arial"/>
      </rPr>
      <t>Nordic W Anchor (kort) 210700020 avfart, utförande i jord</t>
    </r>
  </si>
  <si>
    <r>
      <rPr>
        <sz val="10"/>
        <rFont val="Arial"/>
      </rPr>
      <t>Nordic W Anchor (kort) 210700060 påfart, utförande i jord</t>
    </r>
  </si>
  <si>
    <t>DEK</t>
  </si>
  <si>
    <t>UTRUSTNINGAR OCH UTSMYCKNINGAR</t>
  </si>
  <si>
    <r>
      <rPr>
        <sz val="10"/>
        <rFont val="Arial"/>
      </rPr>
      <t>Samtliga möbler och utrustningar som sätts och placeras inom området skall monteras, behandlas och förankras enligt leverantörens anvisningar. om inget annat anges skall möbeln förankras genom gjutning och utföras i varmförzinkat utförande.</t>
    </r>
  </si>
  <si>
    <t>DEK.1</t>
  </si>
  <si>
    <t>Möbler</t>
  </si>
  <si>
    <t>Utrustning som förankras i mark skall förankras enligt leverantörs anvisningar. om inget annat anges skall förankring ske genom förankring i jordfuktig betong min 45 liter betong/fundament</t>
  </si>
  <si>
    <r>
      <rPr>
        <sz val="10"/>
        <rFont val="Arial"/>
      </rPr>
      <t>U1 Bänk, Parkbänk Ekeby, med ryggstöd, linoljebehandlad furu, 1800 mm, pulverlackerat svart stativ, förankrat i mark genom gjutning</t>
    </r>
  </si>
  <si>
    <r>
      <rPr>
        <sz val="10"/>
        <rFont val="Arial"/>
      </rPr>
      <t>U2 Picknickbord, Typ Picknickbord Olvon Rullstolsanpassad, Barkbrun/Svart, förankras i mark i två punkter per bord via gjutning och stålbygel</t>
    </r>
  </si>
  <si>
    <t>DEK.2</t>
  </si>
  <si>
    <t>Utrustningar</t>
  </si>
  <si>
    <t>DEK.24</t>
  </si>
  <si>
    <t>Avfallskärl och behållare</t>
  </si>
  <si>
    <t>DEK.241</t>
  </si>
  <si>
    <t>Skräpkorgar, askkoppar m m</t>
  </si>
  <si>
    <r>
      <rPr>
        <sz val="10"/>
        <rFont val="Arial"/>
      </rPr>
      <t>U3 PAPPERSKORG CLASSIC ROSTFRI 70L Artikelnummer: DR-AT702-PF-AISI304-1.5</t>
    </r>
  </si>
  <si>
    <t>DEN</t>
  </si>
  <si>
    <t>KABELSKYDD I ANLÄGGNING</t>
  </si>
  <si>
    <t>DEN.1</t>
  </si>
  <si>
    <t>Skydd för kablar i mark</t>
  </si>
  <si>
    <t>DEN.12</t>
  </si>
  <si>
    <t>Kabelskydd av rör, flerfackskanaler, rännor o d av plast</t>
  </si>
  <si>
    <t>DEN.121</t>
  </si>
  <si>
    <t>Kabelskydd av rör, flerfackskanaler o d av plast</t>
  </si>
  <si>
    <r>
      <rPr>
        <sz val="10"/>
        <rFont val="Arial"/>
      </rPr>
      <t>Kabelskyddsrör skall vara av typen SRN gula med slät insida (Normala förhållanden)</t>
    </r>
  </si>
  <si>
    <r>
      <rPr>
        <sz val="10"/>
        <rFont val="Arial"/>
      </rPr>
      <t>kabelskyddsrör skall förläggas med typen rakrör samt standardböjar.</t>
    </r>
  </si>
  <si>
    <r>
      <rPr>
        <sz val="10"/>
        <rFont val="Arial"/>
      </rPr>
      <t>rör skarvas och tätas enligt leverantörens anvisningar så att sand eller jord ej tränger in i kabelskydd</t>
    </r>
  </si>
  <si>
    <r>
      <rPr>
        <sz val="10"/>
        <rFont val="Arial"/>
      </rPr>
      <t>Kabelskyddsrör skall förläggas enligt ritningar 12.2 och förläggs i lägen där kablar korsar gator</t>
    </r>
  </si>
  <si>
    <r>
      <rPr>
        <sz val="10"/>
        <rFont val="Arial"/>
      </rPr>
      <t>Dim110 mm SDR (Belysning)</t>
    </r>
  </si>
  <si>
    <t>DG</t>
  </si>
  <si>
    <t>ÅTERSTÄLLNINGSARBETEN</t>
  </si>
  <si>
    <t>DGB</t>
  </si>
  <si>
    <t>ÅTERSTÄLLNINGSARBETEN I MARK</t>
  </si>
  <si>
    <t>DGB.1</t>
  </si>
  <si>
    <t>Återställande av väg, plan o d</t>
  </si>
  <si>
    <t>DGB.11</t>
  </si>
  <si>
    <t>Återställande av väg, plan o d med bitumenbundet slitlager</t>
  </si>
  <si>
    <r>
      <rPr>
        <sz val="10"/>
        <rFont val="Arial"/>
      </rPr>
      <t>vägar som skadas inom entreprenaden skall återställas i ursprungligt skick. Innan återställande av väg sker skall beställare informeras kring hur återställande är tänkt att utföras avseende material som används samt tjocklekar och utförande minst 5 arbetsdagar innan arbetet utförs. återställande av väg får ej ske med tjockare eller tunnare överbyggnad än befintligt då återställning skall ges samma bärighet som kringliggande befintlig väg. Återställningens omfattning skall av E bedömas utefter val av metoder för att skydda befintliga vägar i anslutning till området</t>
    </r>
  </si>
  <si>
    <r>
      <rPr>
        <sz val="10"/>
        <rFont val="Arial"/>
      </rPr>
      <t>Återställning väg</t>
    </r>
  </si>
  <si>
    <t>DGB.3</t>
  </si>
  <si>
    <t>Återställande av vegetationsyta</t>
  </si>
  <si>
    <t>DGB.33</t>
  </si>
  <si>
    <t>Återställande av naturmarksyta</t>
  </si>
  <si>
    <t>Naturmark som skadas vid arbeten i och kring ekbacken skall återställas genom att ytan påförs tillvaratagen harpad matjord inom det påverkade området genom avplaning likt kringliggande mark. Ytan får ej packas och skall lämnas utan att sådd påförs för att låta dominerande växter i närheten beväxa ytan.</t>
  </si>
  <si>
    <r>
      <rPr>
        <sz val="10"/>
        <rFont val="Arial"/>
      </rPr>
      <t>Återställningens omfattning skall av E bedömas utefter val av metoder för att skydda befintliga vägar i anslutning till området</t>
    </r>
  </si>
  <si>
    <r>
      <rPr>
        <sz val="10"/>
        <rFont val="Arial"/>
      </rPr>
      <t>Återställning av naturmark</t>
    </r>
  </si>
  <si>
    <t>DGB.5</t>
  </si>
  <si>
    <t>Återställande av terrängtrappor, murar m m</t>
  </si>
  <si>
    <t>DGB.52</t>
  </si>
  <si>
    <t>Återställande av murar</t>
  </si>
  <si>
    <t>Murar markerade som "ÅTERSTÄLLNING MUR" på ritning M-16.1-2001 - M-16.1-2028 skall återställas likt ursprungligt utseende. återställning består av att nedfallna stenar placeras och fixeras ovan befintlig stenmur på sådant sätt att stenar ej riskerar att falla ner vid belastning av 100 kg på stenmurens ovansida. stenarnas form och vikt varierar och kräver att inpassning utförs vid återställande. se sektionsritningar M-10.2-2001 - M-10.2-2005</t>
  </si>
  <si>
    <r>
      <rPr>
        <sz val="10"/>
        <rFont val="Arial"/>
      </rPr>
      <t>området som skall återställas avses med nedan område:</t>
    </r>
  </si>
  <si>
    <r>
      <rPr>
        <sz val="10"/>
        <rFont val="Arial"/>
      </rPr>
      <t>Återställning av stenmur vid ekbacken</t>
    </r>
  </si>
  <si>
    <t>DH</t>
  </si>
  <si>
    <t>SKÖTSEL AV MARKANLÄGGNING M M</t>
  </si>
  <si>
    <t>DHB</t>
  </si>
  <si>
    <t>SKÖTSEL AV MARKANLÄGGNING UNDER GARANTITIDEN</t>
  </si>
  <si>
    <t>DHB.1</t>
  </si>
  <si>
    <t>Skötsel av markbeläggningar m m under garantitiden</t>
  </si>
  <si>
    <t>DHB.11</t>
  </si>
  <si>
    <t>Skötsel av obundna slitlager under garantitiden</t>
  </si>
  <si>
    <r>
      <rPr>
        <sz val="10"/>
        <rFont val="Arial"/>
      </rPr>
      <t>Stenmjölsytor ska sladdas 2 ggr/år spritt över året med minst 4 månaders mellanrum. stenmjölsytor skall vara jämna och med tvärfall samt längsfall så att avvattning kan ske.</t>
    </r>
  </si>
  <si>
    <r>
      <rPr>
        <sz val="10"/>
        <rFont val="Arial"/>
      </rPr>
      <t>G1 Garantiskötsel år 1-5</t>
    </r>
  </si>
  <si>
    <r>
      <rPr>
        <sz val="10"/>
        <rFont val="Arial"/>
      </rPr>
      <t>G2 Garantiskötsel år 1-5</t>
    </r>
  </si>
  <si>
    <r>
      <rPr>
        <sz val="10"/>
        <rFont val="Arial"/>
      </rPr>
      <t>G3 Garantiskötsel år 1-5</t>
    </r>
  </si>
  <si>
    <t>DHB.12</t>
  </si>
  <si>
    <t>Skötsel av bitumenbundna slitlager under garantitiden</t>
  </si>
  <si>
    <t>Skötsel av Vägar, GC-vägar och geodesiväg</t>
  </si>
  <si>
    <r>
      <rPr>
        <sz val="10"/>
        <rFont val="Arial"/>
      </rPr>
      <t>A4 Vägar inkl. (AF1, AJ1 och AR1) Garantiskötsel år 1-5</t>
    </r>
  </si>
  <si>
    <r>
      <rPr>
        <sz val="10"/>
        <rFont val="Arial"/>
      </rPr>
      <t>A5 GC-väg Garantiskötsel år 1-5</t>
    </r>
  </si>
  <si>
    <t>DHB.14</t>
  </si>
  <si>
    <t>Skötsel av beläggning av gatsten, naturstensplattor o d under garantitiden</t>
  </si>
  <si>
    <r>
      <rPr>
        <sz val="10"/>
        <rFont val="Arial"/>
      </rPr>
      <t>Fogar skall kontrolleras och fyllas på 1 gång per månad under de första 6 månaderna och där efter 1 gång per år.</t>
    </r>
  </si>
  <si>
    <r>
      <rPr>
        <sz val="10"/>
        <rFont val="Arial"/>
      </rPr>
      <t>SMG1 yta i CPL och refug Garantiskötsel år 1-5</t>
    </r>
  </si>
  <si>
    <r>
      <rPr>
        <sz val="10"/>
        <rFont val="Arial"/>
      </rPr>
      <t>STG1 yta i rondell Garantiskötsel år 1-5</t>
    </r>
  </si>
  <si>
    <t>DHB.15</t>
  </si>
  <si>
    <t>Skötsel av beläggning av betongmarkplattor, betongmarksten o d under garantitiden</t>
  </si>
  <si>
    <r>
      <rPr>
        <sz val="10"/>
        <rFont val="Arial"/>
      </rPr>
      <t>P1, P2 och P3 yta vid rastplats och passager</t>
    </r>
  </si>
  <si>
    <t>DHB.2</t>
  </si>
  <si>
    <t>Skötsel av anläggningskompletteringar m m under garantitiden</t>
  </si>
  <si>
    <r>
      <rPr>
        <sz val="10"/>
        <rFont val="Arial"/>
      </rPr>
      <t>Alla anläggningskompletteringar så som bänkar, räcken och skyltar ska kontrolleras minst 2 gånger per år i april och oktober. kontroll ska innefatta funktion, infästningar, ytskikt så att funktion upprätthålls och att olycksrisk inte föreligger.</t>
    </r>
  </si>
  <si>
    <t>Avsteg ifrån ersättningsregeln</t>
  </si>
  <si>
    <r>
      <rPr>
        <sz val="10"/>
        <rFont val="Arial"/>
      </rPr>
      <t>Garantiskötsel av anläggningskompletteringar år 1-5</t>
    </r>
  </si>
  <si>
    <r>
      <rPr>
        <i/>
        <sz val="10"/>
        <rFont val="Arial"/>
      </rPr>
      <t>-</t>
    </r>
  </si>
  <si>
    <t>DHB.3</t>
  </si>
  <si>
    <t>Skötsel av vegetationsytor m m under garantitiden</t>
  </si>
  <si>
    <t>DHB.31</t>
  </si>
  <si>
    <t>Skötsel av träd, buskar m m under garantitiden</t>
  </si>
  <si>
    <t>DHB.312</t>
  </si>
  <si>
    <t>Skötsel av träd under garantitiden</t>
  </si>
  <si>
    <r>
      <rPr>
        <sz val="10"/>
        <rFont val="Arial"/>
      </rPr>
      <t>skötsel avser samtliga träd samt buskar. </t>
    </r>
  </si>
  <si>
    <r>
      <rPr>
        <sz val="10"/>
        <rFont val="Arial"/>
      </rPr>
      <t>en gång per år ska uppbyggnads- och underhållsbeskäring ske av person med yrkesbevis avseende beskäring och trädvård</t>
    </r>
  </si>
  <si>
    <r>
      <rPr>
        <sz val="10"/>
        <rFont val="Arial"/>
      </rPr>
      <t>trädstöd och gnagskydd skall stramas upp och justeras efter behov för att ej riskera att träden tar skada eller riskera att falla.</t>
    </r>
  </si>
  <si>
    <r>
      <rPr>
        <sz val="10"/>
        <rFont val="Arial"/>
      </rPr>
      <t>Träd som dör skall avlägsnas och omgående ersättas med nya enligt ursprungligt utförande.</t>
    </r>
  </si>
  <si>
    <t>Träd Garantiskötsel 1-2 år</t>
  </si>
  <si>
    <t>Buskar Garantiskötsel 1-2 år</t>
  </si>
  <si>
    <t>DHB.33</t>
  </si>
  <si>
    <t>Skötsel av naturmarksytor under garantitiden</t>
  </si>
  <si>
    <r>
      <rPr>
        <sz val="10"/>
        <rFont val="Arial"/>
      </rPr>
      <t>Naturmarksytorna ÄNG1 och ÄNG2 skall årligen slås med slåtter med skärande redskap. klipphöjd skall vara 5-7 cm och skall utföras i slutet av september efter att växter har blommat.</t>
    </r>
  </si>
  <si>
    <r>
      <rPr>
        <sz val="10"/>
        <rFont val="Arial"/>
      </rPr>
      <t>efter slåtter skall växter borttransporteras tidigast en vecka senare, till tipp som bekostas av E</t>
    </r>
  </si>
  <si>
    <t>Skötsel av naturmarksytor utförs enligt handling 13.13 skötselplan</t>
  </si>
  <si>
    <r>
      <rPr>
        <sz val="10"/>
        <rFont val="Arial"/>
      </rPr>
      <t>ohävdsarter skall bekämpas mekaniskt</t>
    </r>
  </si>
  <si>
    <t>Mängd och ersättning ingår i konto DDD.21</t>
  </si>
  <si>
    <t>F</t>
  </si>
  <si>
    <t>MURVERK</t>
  </si>
  <si>
    <t>FB</t>
  </si>
  <si>
    <t>MURVERK O D AV NATURSTEN I ANLÄGGNING</t>
  </si>
  <si>
    <t>FBB</t>
  </si>
  <si>
    <t>MURAR AV NATURSTEN</t>
  </si>
  <si>
    <t>FBB.1</t>
  </si>
  <si>
    <t>Kallmur av natursten</t>
  </si>
  <si>
    <r>
      <rPr>
        <sz val="10"/>
        <rFont val="Arial"/>
      </rPr>
      <t>kallmur avser kompensationsåtgärd med flytt av befintliga stenmurar</t>
    </r>
  </si>
  <si>
    <t>se BEC.143</t>
  </si>
  <si>
    <r>
      <rPr>
        <sz val="10"/>
        <rFont val="Arial"/>
      </rPr>
      <t>Stenmurar skall utföras längs anvisade sträckor så långt som stenen räcker. </t>
    </r>
  </si>
  <si>
    <t>STENMURARS UTFÖRANDE:</t>
  </si>
  <si>
    <t>Stenmurar utförs med en bredd i basen om ca 1,2 meter och med en bredd i toppen om 0,4 meter samt en höjd mellan 0,8 och 1,2 meter mätt från respektive sida av stenmuren. toleransen för stenmurens utformning skall vara +/- 0,1 meter.</t>
  </si>
  <si>
    <t>Grundläggning av stenmuren skall göras på ett 0,2 meter tjock lager av bärlagermaterial som packats väl</t>
  </si>
  <si>
    <t>När 50% av tillgänglig sten nyttjats skall beställare underrättas samt när 80% av all tillgänglig sten nyttjas skall beställare underrättas.</t>
  </si>
  <si>
    <t>STENRÖSE UTFÖRANDE:</t>
  </si>
  <si>
    <t>Stenröse skall uppföras på anvisad plats enligt ritning M-16.1-2001 - M-16.1-2028. stenröset skall utföras med en oregelbunden struktur och packas på sådant ätt att lösa stenar ej förekommer och riskerar att rulla ner för röset. Stenar placeras direkt på mark och innan placering av stenar får ske skall beställare underrättas och visas omfattningen på stenröset med markeringsfärg på mark.</t>
  </si>
  <si>
    <t>FRAMFART BYGGNATION:</t>
  </si>
  <si>
    <t>Då mängden sten är osäker skall murar och stenröse uppföras enl. angiven turordning där siffran anges efter mur- eller stenrösetyp på ritning M-16.1-2001 - M-16.1-2028. Exempelvis avser littrering (M2 - 3) Mur typ 2 och 3e muren i turordningen och (M1-13) murtyp 1 och 13e i turordningen.  </t>
  </si>
  <si>
    <r>
      <rPr>
        <sz val="10"/>
        <rFont val="Arial"/>
      </rPr>
      <t>M1</t>
    </r>
  </si>
  <si>
    <r>
      <rPr>
        <sz val="10"/>
        <rFont val="Arial"/>
      </rPr>
      <t>M2</t>
    </r>
  </si>
  <si>
    <t>P</t>
  </si>
  <si>
    <t>APPARATER, LEDNINGAR M M I RÖRSYSTEM ELLER RÖRLEDNINGSNÄT</t>
  </si>
  <si>
    <r>
      <rPr>
        <sz val="10"/>
        <rFont val="Arial"/>
      </rPr>
      <t>För flänsförband gäller att tätning ska vara av livsmedelsgodkänt EPDM-gummi, plan gummipackning med stålkärna och integrerad o-ring som sväller ut, typ G-ST-P/S eller likvärdigt.</t>
    </r>
  </si>
  <si>
    <r>
      <rPr>
        <sz val="10"/>
        <rFont val="Arial"/>
      </rPr>
      <t>Vid misstanke om att förorenade massor förekommer ska packningen vara av oljebeständigt material, typ NBR- eller nitrilgummi eller likvärdigt. Varmförzinkade pinnbultar, muttrar och brickor ska användas, elförzinkning accepteras inte.</t>
    </r>
  </si>
  <si>
    <t>PB</t>
  </si>
  <si>
    <t>RÖRLEDNINGAR I ANLÄGGNING</t>
  </si>
  <si>
    <r>
      <rPr>
        <sz val="10"/>
        <rFont val="Arial"/>
      </rPr>
      <t>Mottagningskontroll av rör och rördelar ska utföras vid leverans och</t>
    </r>
    <r>
      <rPr>
        <sz val="10"/>
        <rFont val="Arial"/>
      </rPr>
      <t xml:space="preserve">
</t>
    </r>
    <r>
      <rPr>
        <sz val="10"/>
        <rFont val="Arial"/>
      </rPr>
      <t>dokumenteras. Beställaren ska beredas tillfälle att närvara.</t>
    </r>
  </si>
  <si>
    <r>
      <rPr>
        <sz val="10"/>
        <rFont val="Arial"/>
      </rPr>
      <t>Plaströr ska skyddas mot långvarig solbestrålning, med långvarig</t>
    </r>
    <r>
      <rPr>
        <sz val="10"/>
        <rFont val="Arial"/>
      </rPr>
      <t xml:space="preserve">
</t>
    </r>
    <r>
      <rPr>
        <sz val="10"/>
        <rFont val="Arial"/>
      </rPr>
      <t>solbestrålning menas 1 år.</t>
    </r>
  </si>
  <si>
    <r>
      <rPr>
        <sz val="10"/>
        <rFont val="Arial"/>
      </rPr>
      <t>Okulär kontroll av skador på rör ska utföras i samband med nedläggning av rör</t>
    </r>
    <r>
      <rPr>
        <sz val="10"/>
        <rFont val="Arial"/>
      </rPr>
      <t xml:space="preserve">
</t>
    </r>
    <r>
      <rPr>
        <sz val="10"/>
        <rFont val="Arial"/>
      </rPr>
      <t>i rörgraven. Kontrollen ska dokumenteras. Entreprenören ska ta bort det skadade röret och meddela beställaren detta.</t>
    </r>
  </si>
  <si>
    <r>
      <rPr>
        <sz val="10"/>
        <rFont val="Arial"/>
      </rPr>
      <t>Rör eller rördel får inte placeras närmare korsande ledning eller kabel än 0,15m.</t>
    </r>
  </si>
  <si>
    <r>
      <rPr>
        <sz val="10"/>
        <rFont val="Arial"/>
      </rPr>
      <t>Avgrening ska utföras med för rörtypen avsedda grenrör.</t>
    </r>
  </si>
  <si>
    <t>PBB</t>
  </si>
  <si>
    <t>RÖRLEDNINGAR I LEDNINGSGRAV</t>
  </si>
  <si>
    <t>PBB.4</t>
  </si>
  <si>
    <t>Ledning av betongrör i ledningsgrav</t>
  </si>
  <si>
    <t>PBB.42</t>
  </si>
  <si>
    <t>Ledning av betongrör, avloppsrör, i ledningsgrav</t>
  </si>
  <si>
    <t>Hållfasthetsklass enligt Svenskt Vatten P99, SS-EN 1916 och SS227000.</t>
  </si>
  <si>
    <t>PBB.421</t>
  </si>
  <si>
    <t>Ledning av betongrör, normalavloppsrör, i ledningsgrav</t>
  </si>
  <si>
    <r>
      <rPr>
        <sz val="10"/>
        <rFont val="Arial"/>
      </rPr>
      <t>Rör i dimension &lt;400mm ska vara oarmerade.</t>
    </r>
  </si>
  <si>
    <r>
      <rPr>
        <sz val="10"/>
        <rFont val="Arial"/>
      </rPr>
      <t>Rör i dimension ≥400mm ska vara armerade.</t>
    </r>
  </si>
  <si>
    <r>
      <rPr>
        <sz val="10"/>
        <rFont val="Arial"/>
      </rPr>
      <t>Kortrör vid anslutning till brunn eller kammare ska ha en bygglängd om 500mm</t>
    </r>
    <r>
      <rPr>
        <sz val="10"/>
        <rFont val="Arial"/>
      </rPr>
      <t xml:space="preserve">
</t>
    </r>
    <r>
      <rPr>
        <sz val="10"/>
        <rFont val="Arial"/>
      </rPr>
      <t>i dimensionerna DN 150-400 och 1000mm vid större dimensioner.</t>
    </r>
  </si>
  <si>
    <t>Lutning på specifikt trummöga enligt släntlutning på M-10.1-2001 - M-10.1-2027.</t>
  </si>
  <si>
    <t>D150BTG</t>
  </si>
  <si>
    <t>D225BTG</t>
  </si>
  <si>
    <r>
      <rPr>
        <sz val="10"/>
        <rFont val="Arial"/>
      </rPr>
      <t>S300BTG</t>
    </r>
  </si>
  <si>
    <r>
      <rPr>
        <sz val="10"/>
        <rFont val="Arial"/>
      </rPr>
      <t>D300BTG</t>
    </r>
  </si>
  <si>
    <t>D400BTG</t>
  </si>
  <si>
    <t>D500BTG</t>
  </si>
  <si>
    <t>D600BTG</t>
  </si>
  <si>
    <t>D800BTG</t>
  </si>
  <si>
    <t>TRUMÖGA 1000BTG  MED GALLER</t>
  </si>
  <si>
    <t xml:space="preserve">TRUMÖGA 150BTG </t>
  </si>
  <si>
    <t xml:space="preserve">TRUMÖGA 400BTG MED GALLER </t>
  </si>
  <si>
    <t>TRUMÖGA 300BTG</t>
  </si>
  <si>
    <t xml:space="preserve">TRUMÖGA 500BTG MED GALLER </t>
  </si>
  <si>
    <t xml:space="preserve">TRUMÖGA 600BTG MED GALLER </t>
  </si>
  <si>
    <t xml:space="preserve">TRUMÖGA 800BTG MED GALLER </t>
  </si>
  <si>
    <t>PBB.43</t>
  </si>
  <si>
    <t>Trumma av rör av betong, i ledningsgrav</t>
  </si>
  <si>
    <r>
      <rPr>
        <sz val="10"/>
        <rFont val="Arial"/>
      </rPr>
      <t>Avser trummor mellan dammar </t>
    </r>
  </si>
  <si>
    <r>
      <rPr>
        <sz val="10"/>
        <rFont val="Arial"/>
      </rPr>
      <t>D1000BTG</t>
    </r>
  </si>
  <si>
    <t>PBB.5</t>
  </si>
  <si>
    <t>Ledning av plaströr i ledningsgrav</t>
  </si>
  <si>
    <t>PBB.51</t>
  </si>
  <si>
    <t>Ledning av plaströr, tryckrör, i ledningsgrav</t>
  </si>
  <si>
    <t>PBB.512</t>
  </si>
  <si>
    <t>Ledning av PE-rör, tryckrör, i ledningsgrav</t>
  </si>
  <si>
    <t>PBB.5121</t>
  </si>
  <si>
    <t>Ledning av PE-rör, standardiserade tryckrör, i ledningsgrav</t>
  </si>
  <si>
    <r>
      <rPr>
        <sz val="10"/>
        <rFont val="Arial"/>
      </rPr>
      <t>Vattenledningsrör ska vara svarta med blå rand alternativt helt blåa. </t>
    </r>
  </si>
  <si>
    <r>
      <rPr>
        <sz val="10"/>
        <rFont val="Arial"/>
      </rPr>
      <t>Tryckavloppsrör, för spill- eller dagvatten, ska vara svarta med brun rand alternativt helt bruna.</t>
    </r>
  </si>
  <si>
    <r>
      <rPr>
        <sz val="10"/>
        <rFont val="Arial"/>
      </rPr>
      <t>Rör i dimension &lt;110mm ska vara tillverkade av PE100 i SDR17 eller av PE80 i SDR11.</t>
    </r>
  </si>
  <si>
    <r>
      <rPr>
        <sz val="10"/>
        <rFont val="Arial"/>
      </rPr>
      <t>Rör i dimension ≥110mm ska vara tillverkade av PE100 RC i SDR17.</t>
    </r>
  </si>
  <si>
    <r>
      <rPr>
        <sz val="10"/>
        <rFont val="Arial"/>
      </rPr>
      <t>Rördelar och elektrosvetsdelar ska vara anpassade till rör i aktuell SDR-klass och hålla minst samma tryckklass som röret.</t>
    </r>
  </si>
  <si>
    <r>
      <rPr>
        <sz val="10"/>
        <rFont val="Arial"/>
      </rPr>
      <t>Rör ska gå att svetsa enligt utförandebeskrivning i DVS 2207-1.</t>
    </r>
  </si>
  <si>
    <r>
      <rPr>
        <sz val="10"/>
        <rFont val="Arial"/>
      </rPr>
      <t>Rör ska kapas i rät vinkel mot röraxeln. Vid kapning och svarvning av rörände på plaströr ska grader och skägg tas bort. All skrapning av PE-rör ska utföras med roterande skrapverktyg.</t>
    </r>
  </si>
  <si>
    <r>
      <rPr>
        <sz val="10"/>
        <rFont val="Arial"/>
      </rPr>
      <t>PE-rör som har fått en repa eller skada djupare än det minsta av antingen 10% av godstjockleken eller högst 2 mm ska den skadade delen kasseras. Rör eller sammanfogade rörsektioner ska hanteras med försiktighet och får inte släpas på marken så att repor eller skador uppstår. Rörsektioner får inte utsättas för otillåtna dragkrafter.</t>
    </r>
  </si>
  <si>
    <r>
      <rPr>
        <sz val="10"/>
        <rFont val="Arial"/>
      </rPr>
      <t>Rör och rördelar som ingår i vattenledningsnätet ska vid leverans vara</t>
    </r>
    <r>
      <rPr>
        <sz val="10"/>
        <rFont val="Arial"/>
      </rPr>
      <t xml:space="preserve">
</t>
    </r>
    <r>
      <rPr>
        <sz val="10"/>
        <rFont val="Arial"/>
      </rPr>
      <t>försedda med hållbara ändförslutningar, som ska sitta kvar ända fram till dess att fogning utförs.</t>
    </r>
  </si>
  <si>
    <r>
      <rPr>
        <sz val="10"/>
        <rFont val="Arial"/>
      </rPr>
      <t>Vid utförande av vattenledning ska de särskilda krav på noggrant läggningsförfarande som ställs ur hygienisk synpunkt beaktas.</t>
    </r>
  </si>
  <si>
    <r>
      <rPr>
        <sz val="10"/>
        <rFont val="Arial"/>
      </rPr>
      <t>Inga främmande substanser får tillföras dricksvattnet i samband med svetsning eller annan sammanfogning av rör eller rördelar.</t>
    </r>
  </si>
  <si>
    <r>
      <rPr>
        <i/>
        <sz val="10"/>
        <rFont val="Arial"/>
      </rPr>
      <t>Svetsarbete</t>
    </r>
    <r>
      <rPr>
        <sz val="10"/>
        <rFont val="Arial"/>
      </rPr>
      <t xml:space="preserve">
</t>
    </r>
    <r>
      <rPr>
        <sz val="10"/>
        <rFont val="Arial"/>
      </rPr>
      <t>Svets skall utföras av personal som har dokumenterad erfarenhet, </t>
    </r>
    <r>
      <rPr>
        <sz val="10"/>
        <rFont val="Arial"/>
      </rPr>
      <t xml:space="preserve">
</t>
    </r>
    <r>
      <rPr>
        <sz val="10"/>
        <rFont val="Arial"/>
      </rPr>
      <t>fackkunskap och utbildning. Personal som utför svetsarbete skall ha </t>
    </r>
    <r>
      <rPr>
        <sz val="10"/>
        <rFont val="Arial"/>
      </rPr>
      <t xml:space="preserve">
</t>
    </r>
    <r>
      <rPr>
        <sz val="10"/>
        <rFont val="Arial"/>
      </rPr>
      <t>genomgått utbildning och erhållit svetscertifikat enligt SS-EN 13067 och enligt kategorierna för respektive svetstyp.</t>
    </r>
  </si>
  <si>
    <r>
      <rPr>
        <sz val="10"/>
        <rFont val="Arial"/>
      </rPr>
      <t>Svetsutrustning ska vara funktionskontrollerad årligen. Kontrollintyg ska efter anfordran uppvisas för beställaren.</t>
    </r>
  </si>
  <si>
    <r>
      <rPr>
        <sz val="10"/>
        <rFont val="Arial"/>
      </rPr>
      <t>Svetsning av termoplaster med metoderna stum-, elmuff-, tråd- och extrudersvetsning ska, om inte materialtillverkaren angivit annat, svetsas enligt de metoder som anges i DVS 2207. Visuell bedömning av skarvar skall, om materialtillverkaren inte angivit annat, utföras enligt DVS 2202.</t>
    </r>
  </si>
  <si>
    <r>
      <rPr>
        <sz val="10"/>
        <rFont val="Arial"/>
      </rPr>
      <t>Vid fuktig eller blåsig väderlek ska svetsställe skyddas med vind- och regnskydd.</t>
    </r>
  </si>
  <si>
    <r>
      <rPr>
        <sz val="10"/>
        <rFont val="Arial"/>
      </rPr>
      <t>Svetsytor och rör ska vara fixerade spänningsfritt och får inte utsättas för drag- eller böjpåkänning under svets- eller avsvalningsförlopp.</t>
    </r>
  </si>
  <si>
    <r>
      <rPr>
        <i/>
        <sz val="10"/>
        <rFont val="Arial"/>
      </rPr>
      <t>Stumsvets</t>
    </r>
    <r>
      <rPr>
        <sz val="10"/>
        <rFont val="Arial"/>
      </rPr>
      <t xml:space="preserve">
</t>
    </r>
    <r>
      <rPr>
        <sz val="10"/>
        <rFont val="Arial"/>
      </rPr>
      <t>Svetsmaskinen skall vara försedd med datalogger för registrering av svetsparametrarna. Svetsprotokoll skall efter avslutat arbete överlämnas till Beställaren. Av protokoll skall framgå samtliga svetsparametrar, tid för svetsning samt vem som utfört svetsningen.</t>
    </r>
    <r>
      <rPr>
        <sz val="10"/>
        <rFont val="Arial"/>
      </rPr>
      <t xml:space="preserve">
</t>
    </r>
    <r>
      <rPr>
        <sz val="10"/>
        <rFont val="Arial"/>
      </rPr>
      <t>Svetsparametrar för aktuell materialtyp ska användas. Kontroll ska utföras vid varje svetsfog av att godkända svetsparametrar tillämpats.</t>
    </r>
    <r>
      <rPr>
        <sz val="10"/>
        <rFont val="Arial"/>
      </rPr>
      <t xml:space="preserve">
</t>
    </r>
    <r>
      <rPr>
        <sz val="10"/>
        <rFont val="Arial"/>
      </rPr>
      <t>Svetsytor skall vara rena.</t>
    </r>
    <r>
      <rPr>
        <sz val="10"/>
        <rFont val="Arial"/>
      </rPr>
      <t xml:space="preserve">
</t>
    </r>
    <r>
      <rPr>
        <sz val="10"/>
        <rFont val="Arial"/>
      </rPr>
      <t>Ändförslutning ska sitta kvar i den del som inte svetsas, så att genomdrag av luft inte uppstår.</t>
    </r>
  </si>
  <si>
    <r>
      <rPr>
        <i/>
        <sz val="10"/>
        <rFont val="Arial"/>
      </rPr>
      <t>Elektrosvets</t>
    </r>
    <r>
      <rPr>
        <sz val="10"/>
        <rFont val="Arial"/>
      </rPr>
      <t xml:space="preserve">
</t>
    </r>
    <r>
      <rPr>
        <sz val="10"/>
        <rFont val="Arial"/>
      </rPr>
      <t>Elsvetsmuff ska uppfylla krav enligt SS-EN 12201-3 och vara anpassad för rör med aktuellt SDR-tal.</t>
    </r>
    <r>
      <rPr>
        <sz val="10"/>
        <rFont val="Arial"/>
      </rPr>
      <t xml:space="preserve">
</t>
    </r>
    <r>
      <rPr>
        <sz val="10"/>
        <rFont val="Arial"/>
      </rPr>
      <t>Svets ska vara utrustad med datalogger och temperaturkompensation kompatibel med aktuell elsvetsmuff. Vid svetsning ska svetsmaskin placeras så att den har samma temperatur som elmuff.</t>
    </r>
    <r>
      <rPr>
        <sz val="10"/>
        <rFont val="Arial"/>
      </rPr>
      <t xml:space="preserve">
</t>
    </r>
    <r>
      <rPr>
        <sz val="10"/>
        <rFont val="Arial"/>
      </rPr>
      <t>Elsvetsmuff skall vara försedd med streckkod för avläsning av svetsdata med avläsningspenna.</t>
    </r>
  </si>
  <si>
    <r>
      <rPr>
        <i/>
        <sz val="10"/>
        <rFont val="Arial"/>
      </rPr>
      <t>Elektrosvetsdelar för svets DN 32-250</t>
    </r>
    <r>
      <rPr>
        <sz val="10"/>
        <rFont val="Arial"/>
      </rPr>
      <t xml:space="preserve">
</t>
    </r>
    <r>
      <rPr>
        <sz val="10"/>
        <rFont val="Arial"/>
      </rPr>
      <t>Tillverkningsprocessen av rördelarna skall vara certifierad enligt ISO 9001. Svetstrådens infästning till kontaktstiftet i elektrosvetsmuffen skall vara löddad eller punktsvetsad.</t>
    </r>
    <r>
      <rPr>
        <sz val="10"/>
        <rFont val="Arial"/>
      </rPr>
      <t xml:space="preserve">
</t>
    </r>
    <r>
      <rPr>
        <sz val="10"/>
        <rFont val="Arial"/>
      </rPr>
      <t>Elektrosvetsmuff ska gå att svetsa enligt utförandebeskrivning i DVS 2207-1.</t>
    </r>
  </si>
  <si>
    <r>
      <rPr>
        <i/>
        <sz val="10"/>
        <rFont val="Arial"/>
      </rPr>
      <t>Elektrosvetssadlar/anborrningsbyglar DN 63-225</t>
    </r>
  </si>
  <si>
    <r>
      <rPr>
        <sz val="10"/>
        <rFont val="Arial"/>
      </rPr>
      <t>Elektrosvetssadlar/anborrningsbyglar DN 63-225 skall ha balkförstärkt kant på båda sidor för montage av underdel.</t>
    </r>
  </si>
  <si>
    <r>
      <rPr>
        <sz val="10"/>
        <rFont val="Arial"/>
      </rPr>
      <t>För sadlar/byglar DN 63-225 skall inte krävas användning av topploadingverktyg för att uppnå ett godkänt svetsresultat.</t>
    </r>
    <r>
      <rPr>
        <sz val="10"/>
        <rFont val="Arial"/>
      </rPr>
      <t xml:space="preserve">
</t>
    </r>
    <r>
      <rPr>
        <sz val="10"/>
        <rFont val="Arial"/>
      </rPr>
      <t>Sadeln/bygeln skall ha utloppet i samma riktning som anborrningen sker i (dvs. när sadeln är monterad ska ingenting sticka upp över hjässan på röret)</t>
    </r>
  </si>
  <si>
    <r>
      <rPr>
        <sz val="10"/>
        <rFont val="Arial"/>
      </rPr>
      <t>Tillverkarens anvisningar för elektrosvetsning skall redovisas för beställaren innan svetsarbete påbörjas.</t>
    </r>
  </si>
  <si>
    <r>
      <rPr>
        <sz val="10"/>
        <rFont val="Arial"/>
      </rPr>
      <t>Spaltmått mellan rör och muff får inte överstiga tillverkarens anvisningar.</t>
    </r>
  </si>
  <si>
    <r>
      <rPr>
        <sz val="10"/>
        <rFont val="Arial"/>
      </rPr>
      <t>För att säkerställa att inte rörets krympning orsakat för stor spalt mellan rör och muff ska rörändar dimensionskontrolleras med avseende på diameter inom området med elmuffsvetstrådar. Om nödvändigt ska rörände kapas av så att rätt diameter uppnås. Dimensionskontroll ska dokumenteras.</t>
    </r>
  </si>
  <si>
    <r>
      <rPr>
        <i/>
        <sz val="10"/>
        <rFont val="Arial"/>
      </rPr>
      <t>Flänsfog</t>
    </r>
    <r>
      <rPr>
        <sz val="10"/>
        <rFont val="Arial"/>
      </rPr>
      <t xml:space="preserve">
</t>
    </r>
    <r>
      <rPr>
        <sz val="10"/>
        <rFont val="Arial"/>
      </rPr>
      <t>Flänsanslutning av PE-rör ska utföras med fabrikat Reinert-Ritz av typen HP-fläns alternativt SF-fläns eller likvärdigt. Fästelement skall vara av rostfritt stål typ A4.Packning med stålkärna av fabrikat Kroll &amp; Ziller eller likvärdig skall användas vid fogning med HP-fläns. Vid fogning med SF-fläns skall för denna typ avsedd gummipackning användas.</t>
    </r>
  </si>
  <si>
    <r>
      <rPr>
        <sz val="10"/>
        <color rgb="FF000000"/>
        <rFont val="Arial"/>
      </rPr>
      <t xml:space="preserve"> Erforderligt antal svetsar beroende av val av metod för längden på PE ledning </t>
    </r>
    <r>
      <rPr>
        <b/>
        <sz val="10"/>
        <color rgb="FF000000"/>
        <rFont val="Arial"/>
      </rPr>
      <t>PBB.5213</t>
    </r>
    <r>
      <rPr>
        <sz val="10"/>
        <color rgb="FF000000"/>
        <rFont val="Arial"/>
      </rPr>
      <t xml:space="preserve"> ingår i denna kod. </t>
    </r>
  </si>
  <si>
    <t xml:space="preserve">3 st svetprov ska tas och och skickas till B. Svetsproven ska utföras ett i början ett i mitten och ett på slutet av entreprenaden. </t>
  </si>
  <si>
    <r>
      <rPr>
        <sz val="10"/>
        <rFont val="Arial"/>
      </rPr>
      <t>V160PE</t>
    </r>
  </si>
  <si>
    <t>PBB.52</t>
  </si>
  <si>
    <t>Ledning av plaströr, avloppsrör, i ledningsgrav</t>
  </si>
  <si>
    <t>PBB.521</t>
  </si>
  <si>
    <t>Ledning av plaströr, markavloppsrör, i ledningsgrav</t>
  </si>
  <si>
    <t>PBB.5213</t>
  </si>
  <si>
    <t>Ledning av PE-rör, standardiserade markavloppsrör, i ledningsgrav</t>
  </si>
  <si>
    <t>TS160PE</t>
  </si>
  <si>
    <t>PBB.5215</t>
  </si>
  <si>
    <t>Ledning av PP-rör, standardiserade markavloppsrör, i ledningsgrav</t>
  </si>
  <si>
    <r>
      <rPr>
        <sz val="10"/>
        <rFont val="Arial"/>
      </rPr>
      <t>Rör ska vara med integrerad muff i ett stycke.</t>
    </r>
  </si>
  <si>
    <r>
      <rPr>
        <sz val="10"/>
        <rFont val="Arial"/>
      </rPr>
      <t>Vid planerat avbrott i schaktarbete längre än 1 timme ska ändledningar proppas alternativt sammanfogas med bef. ledningsnät.</t>
    </r>
  </si>
  <si>
    <r>
      <rPr>
        <sz val="10"/>
        <rFont val="Arial"/>
      </rPr>
      <t>D110PP</t>
    </r>
  </si>
  <si>
    <r>
      <rPr>
        <sz val="10"/>
        <rFont val="Arial"/>
      </rPr>
      <t>D315PP</t>
    </r>
  </si>
  <si>
    <r>
      <rPr>
        <sz val="10"/>
        <rFont val="Arial"/>
      </rPr>
      <t>D450PP</t>
    </r>
  </si>
  <si>
    <t>PBB.53</t>
  </si>
  <si>
    <t>Ledning av plaströr, dränrör, i ledningsgrav</t>
  </si>
  <si>
    <t>PBB.531</t>
  </si>
  <si>
    <t>Ledning av plaströr, standardiserade dränrör, i ledningsgrav</t>
  </si>
  <si>
    <r>
      <rPr>
        <sz val="10"/>
        <rFont val="Arial"/>
      </rPr>
      <t>Dr110PEH</t>
    </r>
  </si>
  <si>
    <t>PC</t>
  </si>
  <si>
    <t>ANSLUTNINGAR, FÖRANKRINGAR, KORROSIONSSKYDDSBEHANDLINGAR, INSPEKTION M M PÅ RÖRLEDNINGAR I ANLÄGGNING</t>
  </si>
  <si>
    <t>PCB</t>
  </si>
  <si>
    <t>ANSLUTNINGAR AV RÖRLEDNING TILL RÖRLEDNING M M</t>
  </si>
  <si>
    <t>PCB.1</t>
  </si>
  <si>
    <t>Anslutningar av va-ledningar</t>
  </si>
  <si>
    <t>PCB.11</t>
  </si>
  <si>
    <t>Axiell anslutning av va-ledningar</t>
  </si>
  <si>
    <t>PCB.111</t>
  </si>
  <si>
    <t>Axiell anslutning av tryckledning</t>
  </si>
  <si>
    <r>
      <rPr>
        <sz val="10"/>
        <rFont val="Arial"/>
      </rPr>
      <t>V160PE till V160PE</t>
    </r>
  </si>
  <si>
    <t>PCE</t>
  </si>
  <si>
    <t>INSPEKTION AV RÖRLEDNINGAR I ANLÄGGNING</t>
  </si>
  <si>
    <t>PCE.1</t>
  </si>
  <si>
    <t>Inre inspektion av ledning</t>
  </si>
  <si>
    <t>PCE.12</t>
  </si>
  <si>
    <t>Inre inspektion av självfallsledning</t>
  </si>
  <si>
    <r>
      <rPr>
        <sz val="10"/>
        <rFont val="Arial"/>
      </rPr>
      <t>Profilmätning skall utföras i samband med videofilmning. </t>
    </r>
  </si>
  <si>
    <r>
      <rPr>
        <sz val="10"/>
        <rFont val="Arial"/>
      </rPr>
      <t>Filmning skall innehålla muntliga kommentarer av operatör.</t>
    </r>
  </si>
  <si>
    <r>
      <rPr>
        <sz val="10"/>
        <rFont val="Arial"/>
      </rPr>
      <t>Ledningsfilmningen skall detaljerat visa samtliga övergångar mellan olika anordningar och ledning.</t>
    </r>
  </si>
  <si>
    <r>
      <rPr>
        <sz val="10"/>
        <rFont val="Arial"/>
      </rPr>
      <t>Höjder och numrering av brunnar enligt nummerserie från ritning.</t>
    </r>
  </si>
  <si>
    <r>
      <rPr>
        <sz val="10"/>
        <rFont val="Arial"/>
      </rPr>
      <t>Innan TV-filmning ska ledningar var rena. Vid sediment i ledningar krävs rengörning och omfilmning.</t>
    </r>
  </si>
  <si>
    <r>
      <rPr>
        <sz val="10"/>
        <rFont val="Arial"/>
      </rPr>
      <t>Innan TV-filmning ska vatten ha runnit i ledningen.</t>
    </r>
  </si>
  <si>
    <r>
      <rPr>
        <i/>
        <sz val="10"/>
        <rFont val="Arial"/>
      </rPr>
      <t>Dokumentation</t>
    </r>
    <r>
      <rPr>
        <sz val="10"/>
        <rFont val="Arial"/>
      </rPr>
      <t xml:space="preserve">
</t>
    </r>
    <r>
      <rPr>
        <sz val="10"/>
        <rFont val="Arial"/>
      </rPr>
      <t>Dokumentation överlämnas som ett protokoll på papper och på DVD-skiva alt. USB-minne med film och</t>
    </r>
    <r>
      <rPr>
        <sz val="10"/>
        <rFont val="Arial"/>
      </rPr>
      <t xml:space="preserve">
</t>
    </r>
    <r>
      <rPr>
        <sz val="10"/>
        <rFont val="Arial"/>
      </rPr>
      <t>digital TV3-fil.</t>
    </r>
  </si>
  <si>
    <r>
      <rPr>
        <sz val="10"/>
        <rFont val="Arial"/>
      </rPr>
      <t>Dokumentation och filmning ska utföras av firma med auktoriserad personal. Redovisning till beställaren enligt tider i YBC.12.</t>
    </r>
  </si>
  <si>
    <t>Rörinspektion</t>
  </si>
  <si>
    <t>Mätning av deformation</t>
  </si>
  <si>
    <t>Mätning av riktningsavvikelse o d</t>
  </si>
  <si>
    <t>PCF</t>
  </si>
  <si>
    <t>RENGÖRING ELLER RENSNING AV HINDER E D I RÖRLEDNINGAR I ANLÄGGNING</t>
  </si>
  <si>
    <t>PCF.1</t>
  </si>
  <si>
    <t>Rengöring av tryckledning</t>
  </si>
  <si>
    <t>PCF.11</t>
  </si>
  <si>
    <t>Rengöring av va-ledning o d</t>
  </si>
  <si>
    <t>PCF.111</t>
  </si>
  <si>
    <t>Rengöring av vattenledning</t>
  </si>
  <si>
    <t>PCF.1111</t>
  </si>
  <si>
    <t>Spolning och desinfektion av vattenledning</t>
  </si>
  <si>
    <r>
      <rPr>
        <sz val="10"/>
        <rFont val="Arial"/>
      </rPr>
      <t>Vattenledning ska efter färdigställande renspolas och  desinficeras, enligt </t>
    </r>
    <r>
      <rPr>
        <sz val="10"/>
        <rFont val="Arial"/>
      </rPr>
      <t xml:space="preserve">
</t>
    </r>
    <r>
      <rPr>
        <sz val="10"/>
        <rFont val="Arial"/>
      </rPr>
      <t>VAV P77.</t>
    </r>
  </si>
  <si>
    <t>Vattenprover ska tas efter avslutad ledningsläggning och renspolning på samtliga ledningssträckor. Det kan betyda att ett flertal vattenprover måste tas. En spolplan ska upprättas i samråd med B. Vattenprover tas efter att ledningsnätet renspolats med endast vatten. desinficering får ske först efter godkännande från B</t>
  </si>
  <si>
    <r>
      <rPr>
        <sz val="10"/>
        <rFont val="Arial"/>
      </rPr>
      <t>Nybyggt vattenledningsnät får inte anslutas till befintligt dricksvattennät innan godkänd mikrobiologisk vattenanalys utförts. Provtagning ska utföras på hela ledningsdragningen.</t>
    </r>
  </si>
  <si>
    <r>
      <rPr>
        <sz val="10"/>
        <rFont val="Arial"/>
      </rPr>
      <t>Provtagning ska omfatta nya rör, rördelar och armaturer som kommer i kontakt med vattnet.</t>
    </r>
  </si>
  <si>
    <r>
      <rPr>
        <sz val="10"/>
        <rFont val="Arial"/>
      </rPr>
      <t>Vid desinfektion av vattenledning ska det vatten som använts neutraliseras.</t>
    </r>
  </si>
  <si>
    <t>Provtagning ska utföras av E.</t>
  </si>
  <si>
    <r>
      <rPr>
        <sz val="10"/>
        <rFont val="Arial"/>
      </rPr>
      <t>Provtagning kommer att omfatta ”Mikrobiologisk normalkontroll hos användare” enligt SLVFS 2001:30.</t>
    </r>
  </si>
  <si>
    <r>
      <rPr>
        <sz val="10"/>
        <rFont val="Arial"/>
      </rPr>
      <t>Provsvaren kommer att anses godkända om de får bedömningen ”Tjänligt” enligt gränsvärdena angivna i LIVSFS 2011:3.</t>
    </r>
  </si>
  <si>
    <r>
      <rPr>
        <sz val="10"/>
        <rFont val="Arial"/>
      </rPr>
      <t>Vid spolning ska dokumentation upprättas så att spolmängder och spoltider framgår.</t>
    </r>
  </si>
  <si>
    <r>
      <rPr>
        <sz val="10"/>
        <rFont val="Arial"/>
      </rPr>
      <t>Avser alla nya vattenledningar som förläggs inom entreprenaden.</t>
    </r>
  </si>
  <si>
    <t>PCF.112</t>
  </si>
  <si>
    <t>Rengöring av tryckavloppsledning</t>
  </si>
  <si>
    <t>PCF.1121</t>
  </si>
  <si>
    <t>Rengöring av tryckavloppsledning genom spolning</t>
  </si>
  <si>
    <r>
      <rPr>
        <sz val="10"/>
        <rFont val="Arial"/>
      </rPr>
      <t>Tryckavloppsledning ska efter färdigställande renspolas.</t>
    </r>
  </si>
  <si>
    <t>PCF.2</t>
  </si>
  <si>
    <t>Rengöring av självfallsledning</t>
  </si>
  <si>
    <t>PCF.21</t>
  </si>
  <si>
    <t>Rengöring av va-ledning e d</t>
  </si>
  <si>
    <t>PCF.212</t>
  </si>
  <si>
    <t>Rengöring av avloppsledning</t>
  </si>
  <si>
    <t>PCF.2121</t>
  </si>
  <si>
    <t>Rengöring av avloppsledning genom spolning</t>
  </si>
  <si>
    <r>
      <rPr>
        <sz val="10"/>
        <rFont val="Arial"/>
      </rPr>
      <t>Samtliga självfallsledningar ska spolas.</t>
    </r>
  </si>
  <si>
    <r>
      <rPr>
        <sz val="10"/>
        <rFont val="Arial"/>
      </rPr>
      <t>Självfallsledningarna ska vara rena inför filmning (PCE.12) samt vid överlämnande.</t>
    </r>
  </si>
  <si>
    <r>
      <rPr>
        <sz val="10"/>
        <rFont val="Arial"/>
      </rPr>
      <t>Rengöring av samtliga självfallsledningar</t>
    </r>
  </si>
  <si>
    <t>PD</t>
  </si>
  <si>
    <t>BRUNNAR O D I MARK</t>
  </si>
  <si>
    <r>
      <rPr>
        <sz val="10"/>
        <rFont val="Arial"/>
      </rPr>
      <t>Samtliga betäckningar ska vara av segjärn och körbara enligt klass D400 samt låst med fjädrande stål i lockkonstruktionen och öppningsbar med spett/specialnyckel om inte annat föreskrivs.</t>
    </r>
  </si>
  <si>
    <t xml:space="preserve">Brunnar i hårdgjord yta ska ha teleskopbetäckning och brunnar i icke hårdgjord yta ska ha fast betäckning. </t>
  </si>
  <si>
    <r>
      <rPr>
        <i/>
        <sz val="10"/>
        <rFont val="Arial"/>
      </rPr>
      <t>Teleskopiska betäckningar</t>
    </r>
    <r>
      <rPr>
        <sz val="10"/>
        <rFont val="Arial"/>
      </rPr>
      <t xml:space="preserve">
</t>
    </r>
    <r>
      <rPr>
        <sz val="10"/>
        <rFont val="Arial"/>
      </rPr>
      <t>Brunnen byggs så att betäckningen kan justeras lika mycket uppåt som nedåt. Asfalten skall ha full kontakt mot hela betäckningen.</t>
    </r>
    <r>
      <rPr>
        <sz val="10"/>
        <rFont val="Arial"/>
      </rPr>
      <t xml:space="preserve">
</t>
    </r>
    <r>
      <rPr>
        <sz val="10"/>
        <rFont val="Arial"/>
      </rPr>
      <t>Betäckningen skall vältas ned i den varma asfaltmassan och packas enligt de föreskrifter som gäller för beläggningen.</t>
    </r>
  </si>
  <si>
    <t xml:space="preserve">Betäckningar tillhandahålls av B och skall vara försedda med kommunens logotyp. </t>
  </si>
  <si>
    <t>PDB</t>
  </si>
  <si>
    <t>BRUNNAR PÅ AVLOPPSLEDNING</t>
  </si>
  <si>
    <t>Betäckning utförs av segjärn, D400</t>
  </si>
  <si>
    <t>PDB.1</t>
  </si>
  <si>
    <t>Nedstigningsbrunn på avloppsledning</t>
  </si>
  <si>
    <t>PDB.11</t>
  </si>
  <si>
    <t>Nedstigningsbrunn av betong</t>
  </si>
  <si>
    <t>PDB.111</t>
  </si>
  <si>
    <t>Nedstigningsbrunn av betong, normalutförande</t>
  </si>
  <si>
    <r>
      <rPr>
        <sz val="10"/>
        <rFont val="Arial"/>
      </rPr>
      <t>Nedstigningsbrunn ska vara vallad och i dimension 1000 mm. Stalp ska vara 2 cm.</t>
    </r>
  </si>
  <si>
    <r>
      <rPr>
        <sz val="10"/>
        <rFont val="Arial"/>
      </rPr>
      <t>I asfalterade och stenbelagda ytor samt i grus- och grönytor ska betäckning uppfylla kraven enligt SS-EN 124, vara av 3-delad teleskopisk typ, ha pågjuten packning, spetthål och vara självlåsande. Betäckning läggs på plastring med minsta tjocklek 10mm.</t>
    </r>
  </si>
  <si>
    <r>
      <rPr>
        <sz val="10"/>
        <rFont val="Arial"/>
      </rPr>
      <t>I stenbelagda ytor samt i grus- och grönytor fixeras överdel med jordfuktig betong.</t>
    </r>
  </si>
  <si>
    <r>
      <rPr>
        <sz val="10"/>
        <rFont val="Arial"/>
      </rPr>
      <t>I åker- eller ängsmark där konan sticker upp ca 0,5m ovan markyta ska betonglock DN 646 med vikt 100kg, alternativt kompositbetäckning försedd</t>
    </r>
    <r>
      <rPr>
        <sz val="10"/>
        <rFont val="Arial"/>
      </rPr>
      <t xml:space="preserve">
</t>
    </r>
    <r>
      <rPr>
        <sz val="10"/>
        <rFont val="Arial"/>
      </rPr>
      <t>med låsanordning, användas.</t>
    </r>
  </si>
  <si>
    <t xml:space="preserve">Betongbrunnar 1500 ska ha en öppning som förses med </t>
  </si>
  <si>
    <r>
      <rPr>
        <sz val="10"/>
        <rFont val="Arial"/>
      </rPr>
      <t>DNB 1000BTG</t>
    </r>
  </si>
  <si>
    <r>
      <rPr>
        <sz val="10"/>
        <rFont val="Arial"/>
      </rPr>
      <t>SNB 1000BTG</t>
    </r>
  </si>
  <si>
    <t>PDB.115</t>
  </si>
  <si>
    <t xml:space="preserve">Avser betongbrunn ⌀1500 förses med öppning i toppen ⌀1000. </t>
  </si>
  <si>
    <t xml:space="preserve">Som betäckning sätts ett fallskyddsgaller ⌀1000 i rostfritt stål som skruva fast. </t>
  </si>
  <si>
    <t>Betongbrunnar ⌀1500</t>
  </si>
  <si>
    <t>PDB.12</t>
  </si>
  <si>
    <t>Nedstigningsbrunn av plast</t>
  </si>
  <si>
    <t>Flödesreglerande brunn skall utföras med tät körbar betäckning samt "spade" som stryper flödet. typ av "spade" samt dimensionerande flöde redovisas på R-51-2-2001 - R-51.2-2004. spade monteras i brunn och beställare informeras skriftligen 5 dagar innan installation av flödesreglerande spade utförs.</t>
  </si>
  <si>
    <t xml:space="preserve">För strypningsdimension på spade och anslutande ledningar se sektionsritninga dammar  R-51-2-2001 - R-51.2-2004. </t>
  </si>
  <si>
    <t>Brunnar ska ha en bräddning enligt R-51-2-2001 - R-51.2-2004.</t>
  </si>
  <si>
    <r>
      <rPr>
        <sz val="10"/>
        <rFont val="Arial"/>
      </rPr>
      <t>Flödesreglerande brunn Brimark F2 dim 1000PP</t>
    </r>
  </si>
  <si>
    <t>Flödesreglerande brunn Brimark F2 dim 600PP</t>
  </si>
  <si>
    <t>PDB.32</t>
  </si>
  <si>
    <t>Rensbrunn av plast</t>
  </si>
  <si>
    <t>Rensbrunn dim 200</t>
  </si>
  <si>
    <t>PDB.5</t>
  </si>
  <si>
    <t>Dagvattenbrunn på avloppsledning</t>
  </si>
  <si>
    <t>PDB.51</t>
  </si>
  <si>
    <t>Dagvattenbrunn av betong</t>
  </si>
  <si>
    <t>PDB.512</t>
  </si>
  <si>
    <t>Dagvattenbrunn av betong utan vattenlås, med sandfång</t>
  </si>
  <si>
    <r>
      <rPr>
        <sz val="10"/>
        <rFont val="Arial"/>
      </rPr>
      <t>Dagvattenbrunn ska vara dimension 400. </t>
    </r>
  </si>
  <si>
    <t xml:space="preserve">Dagvattenbrunnar anläggs med vattengång ut från brunn med 1m täckning från färdig mark. </t>
  </si>
  <si>
    <t xml:space="preserve">Brunnar anläggs med utgående vattengång på 1m från projekterad marknivå närmsta dagvatten huvudledning. </t>
  </si>
  <si>
    <t>Kupolbrunn</t>
  </si>
  <si>
    <r>
      <rPr>
        <sz val="10"/>
        <rFont val="Arial"/>
      </rPr>
      <t>Rännstensbrunn.</t>
    </r>
  </si>
  <si>
    <t>PDB.62</t>
  </si>
  <si>
    <t>Dränbrunn av plast</t>
  </si>
  <si>
    <t>dräningsbrunnar ska vara dimension 400. </t>
  </si>
  <si>
    <t>DRB</t>
  </si>
  <si>
    <t>PE</t>
  </si>
  <si>
    <t>ANORDNINGAR FÖR AVSTÄNGNING, TÖMNING, LUFTNING M M AV RÖRLEDNINGAR I ANLÄGGNING</t>
  </si>
  <si>
    <t>PEB</t>
  </si>
  <si>
    <t>AVSTÄNGNINGSANORDNINGAR M M I MARK</t>
  </si>
  <si>
    <t>PEB.1</t>
  </si>
  <si>
    <t>Avstängningsanordning på tryckrörsledning</t>
  </si>
  <si>
    <t>PEB.11</t>
  </si>
  <si>
    <t>Avstängningsanordning på va-ledning</t>
  </si>
  <si>
    <t>PEB.111</t>
  </si>
  <si>
    <t>Avstängningsanordning på vattenledning</t>
  </si>
  <si>
    <t>PEB.1111</t>
  </si>
  <si>
    <t>Avstängningsanordning med kilslidsventil på vattenledning</t>
  </si>
  <si>
    <r>
      <rPr>
        <sz val="10"/>
        <rFont val="Arial"/>
      </rPr>
      <t>Betäckning ska vara tät och försedd med gummipackning.</t>
    </r>
  </si>
  <si>
    <r>
      <rPr>
        <sz val="10"/>
        <rFont val="Arial"/>
      </rPr>
      <t>Ventilen skall vara mjukstängande och utförd/provad enligt SS-EN 1074-2.</t>
    </r>
  </si>
  <si>
    <r>
      <rPr>
        <sz val="10"/>
        <rFont val="Arial"/>
      </rPr>
      <t>Ventilen skall tåla de eventuella tryckslag som kan förekomma i ledningsnätet, och klara att stänga mot båda strömningsriktningarna. De krav som ställs i förfrågan skall ses som minimikrav.</t>
    </r>
  </si>
  <si>
    <r>
      <rPr>
        <sz val="10"/>
        <rFont val="Arial"/>
      </rPr>
      <t>Ventilen skall:</t>
    </r>
  </si>
  <si>
    <r>
      <rPr>
        <sz val="10"/>
        <rFont val="Arial"/>
      </rPr>
      <t>• vara märkt enligt SS-EN 1171</t>
    </r>
    <r>
      <rPr>
        <sz val="10"/>
        <rFont val="Arial"/>
      </rPr>
      <t xml:space="preserve">
</t>
    </r>
    <r>
      <rPr>
        <sz val="10"/>
        <rFont val="Arial"/>
      </rPr>
      <t>• vara av typ kilslidsventil med medurs stängning </t>
    </r>
    <r>
      <rPr>
        <sz val="10"/>
        <rFont val="Arial"/>
      </rPr>
      <t xml:space="preserve">
</t>
    </r>
    <r>
      <rPr>
        <sz val="10"/>
        <rFont val="Arial"/>
      </rPr>
      <t>• vara avsedd för lägst tryckklass PN 10</t>
    </r>
    <r>
      <rPr>
        <sz val="10"/>
        <rFont val="Arial"/>
      </rPr>
      <t xml:space="preserve">
</t>
    </r>
    <r>
      <rPr>
        <sz val="10"/>
        <rFont val="Arial"/>
      </rPr>
      <t>• vara tillverkad med rakt fritt genomlopp</t>
    </r>
  </si>
  <si>
    <r>
      <rPr>
        <sz val="10"/>
        <rFont val="Arial"/>
      </rPr>
      <t>Allt material som under normala driftförhållanden kommer i kontakt med dricksvatten skall uppfylla kraven i "Livsmedelsverkets föreskrifter om material och produkter avsedda att komma i kontakt ned livsmedel LIVSFA 2003:2".</t>
    </r>
  </si>
  <si>
    <r>
      <rPr>
        <sz val="10"/>
        <rFont val="Arial"/>
      </rPr>
      <t>Korrosionsskyddet skall vara av pulverepoxi efter DIN 30677-T2 i enlighet med DIN 3476 och GSK godkänd min 250 μm tjocklek, och uppfylla livsmedelsverkets krav. Kulören skall vara blå.</t>
    </r>
  </si>
  <si>
    <r>
      <rPr>
        <sz val="10"/>
        <rFont val="Arial"/>
      </rPr>
      <t>Gummit som används i ventilen skall vara livsmedelsgodkänt enligt DVGW-V270 eller likvärdigt.</t>
    </r>
  </si>
  <si>
    <r>
      <rPr>
        <sz val="10"/>
        <rFont val="Arial"/>
      </rPr>
      <t>Alla bultar och muttrar skall vara av rostfritt stål min A2 och vara försänkta och förseglade.</t>
    </r>
  </si>
  <si>
    <r>
      <rPr>
        <sz val="10"/>
        <rFont val="Arial"/>
      </rPr>
      <t>Garnityr skall vara av teleskopmodell och vara av syrafast stål A4. Yttre delen på garnityret skall vara av PE och sluta tätt dels mot spindel/bröst på ventilen och dels vid nyckelhylsan så att inget skräp kan komma in. Garnityret skall även kunna integreras med betäckning.</t>
    </r>
  </si>
  <si>
    <r>
      <rPr>
        <sz val="10"/>
        <rFont val="Arial"/>
      </rPr>
      <t>Betäckning skall vara märkt V eller AV.</t>
    </r>
  </si>
  <si>
    <r>
      <rPr>
        <sz val="10"/>
        <rFont val="Arial"/>
      </rPr>
      <t>Ventil skall vara försedd med slätändar PE.</t>
    </r>
  </si>
  <si>
    <r>
      <rPr>
        <sz val="10"/>
        <rFont val="Arial"/>
      </rPr>
      <t>Tätning mot läckage från ventilhus via spindeln och packbox skall vara utformat så att två av varandra oberoende tätningsbarriärer erhålls. Likadant gäller mellan packbox och ventilbröst.</t>
    </r>
  </si>
  <si>
    <r>
      <rPr>
        <sz val="10"/>
        <rFont val="Arial"/>
      </rPr>
      <t>Lagerbussning i ventilhuset till spindeln skall vara av korrosionsneutralt material.</t>
    </r>
  </si>
  <si>
    <r>
      <rPr>
        <sz val="10"/>
        <rFont val="Arial"/>
      </rPr>
      <t>Ventilen skall vara konstruerad för lång livslängd där alla delar kan förväntas hålla lika länge.</t>
    </r>
  </si>
  <si>
    <r>
      <rPr>
        <sz val="10"/>
        <rFont val="Arial"/>
      </rPr>
      <t>Skruvarna skall gå igenom packningen mellan ventilbröstet och ventilhuset så att de och hål i ventilhuset är skyddade mot fukt från alla håll. Ventilhusets topp vid spindelgenomföringen skall vara förseglad mot smuts och vatten utifrån. Spindeln skall vara av rostfritt stål 1.4021 eller bättre, och gängorna skall vara kallvalsade.</t>
    </r>
    <r>
      <rPr>
        <sz val="10"/>
        <rFont val="Arial"/>
      </rPr>
      <t xml:space="preserve">
</t>
    </r>
    <r>
      <rPr>
        <sz val="10"/>
        <rFont val="Arial"/>
      </rPr>
      <t>Spindeln skall vara polerad vid alla glid och tätningsytor.</t>
    </r>
    <r>
      <rPr>
        <sz val="10"/>
        <rFont val="Arial"/>
      </rPr>
      <t xml:space="preserve">
</t>
    </r>
    <r>
      <rPr>
        <sz val="10"/>
        <rFont val="Arial"/>
      </rPr>
      <t>Käglan skall vara av segjärn GGG-40 eller GGG-50 och vara kapslad med EPDM-gummi med ett skikt av minst 2mm och vara försedd med</t>
    </r>
    <r>
      <rPr>
        <sz val="10"/>
        <rFont val="Arial"/>
      </rPr>
      <t xml:space="preserve">
</t>
    </r>
    <r>
      <rPr>
        <sz val="10"/>
        <rFont val="Arial"/>
      </rPr>
      <t>dräneringshål. Spindelmuttern skall vara av en korrosionsneutral lösning, och gänglängden skall uppfylla SS-EN 1171.</t>
    </r>
  </si>
  <si>
    <r>
      <rPr>
        <sz val="10"/>
        <rFont val="Arial"/>
      </rPr>
      <t>Komponenter vara utförda i korrosionsneutralt material.</t>
    </r>
  </si>
  <si>
    <r>
      <rPr>
        <sz val="10"/>
        <rFont val="Arial"/>
      </rPr>
      <t>VAV på 160PP</t>
    </r>
  </si>
  <si>
    <t>PEB.112</t>
  </si>
  <si>
    <t>Avstängningsanordning på tryckspillvattenledning</t>
  </si>
  <si>
    <r>
      <rPr>
        <sz val="10"/>
        <rFont val="Arial"/>
      </rPr>
      <t>Ventilen skall vara mjukstängande och utförd/provad enligt SS-EN 1074-2. Ventilen skall tåla de eventuella tryckslag som kan förekomma i ledningsnätet, och klara att stänga mot båda strömningsriktningarna. De krav som ställs i förfrågan skall ses som minimikrav.</t>
    </r>
  </si>
  <si>
    <r>
      <rPr>
        <sz val="10"/>
        <rFont val="Arial"/>
      </rPr>
      <t>Ventilen skall:</t>
    </r>
    <r>
      <rPr>
        <sz val="10"/>
        <rFont val="Arial"/>
      </rPr>
      <t xml:space="preserve">
</t>
    </r>
    <r>
      <rPr>
        <sz val="10"/>
        <rFont val="Arial"/>
      </rPr>
      <t>• vara märkt enligt SS-EN 1171</t>
    </r>
    <r>
      <rPr>
        <sz val="10"/>
        <rFont val="Arial"/>
      </rPr>
      <t xml:space="preserve">
</t>
    </r>
    <r>
      <rPr>
        <sz val="10"/>
        <rFont val="Arial"/>
      </rPr>
      <t>• vara av typ kilslidsventil med medurs stängning </t>
    </r>
    <r>
      <rPr>
        <sz val="10"/>
        <rFont val="Arial"/>
      </rPr>
      <t xml:space="preserve">
</t>
    </r>
    <r>
      <rPr>
        <sz val="10"/>
        <rFont val="Arial"/>
      </rPr>
      <t>• vara avsedd för lägst tryckklass PN 10</t>
    </r>
    <r>
      <rPr>
        <sz val="10"/>
        <rFont val="Arial"/>
      </rPr>
      <t xml:space="preserve">
</t>
    </r>
    <r>
      <rPr>
        <sz val="10"/>
        <rFont val="Arial"/>
      </rPr>
      <t>• vara tillverkad med rakt fritt genomlopp</t>
    </r>
  </si>
  <si>
    <r>
      <rPr>
        <i/>
        <sz val="10"/>
        <rFont val="Arial"/>
      </rPr>
      <t>Kilslidsventiler för huvudledning</t>
    </r>
  </si>
  <si>
    <r>
      <rPr>
        <sz val="10"/>
        <rFont val="Arial"/>
      </rPr>
      <t>Ventilens hus och överdel ska vara av segjärn EN 1563 EN-GJS-500-7. Korrosionsskyddet skall vara av pulverepoxi efter DIN 30677-T2 i enlighet med DIN 3476 och GSK godkänd min 250 μm tjocklek, och uppfylla livsmedelsverkets krav.</t>
    </r>
  </si>
  <si>
    <r>
      <rPr>
        <sz val="10"/>
        <rFont val="Arial"/>
      </rPr>
      <t>Gummit som används i ventilen skall vara livsmedelsgodkänt enligt DVGW-V270 eller likvärdigt.</t>
    </r>
    <r>
      <rPr>
        <sz val="10"/>
        <rFont val="Arial"/>
      </rPr>
      <t xml:space="preserve">
</t>
    </r>
    <r>
      <rPr>
        <sz val="10"/>
        <rFont val="Arial"/>
      </rPr>
      <t>Alla bultar och muttrar skall vara av rostfritt stål min A2 och vara försänkta och förseglade.</t>
    </r>
    <r>
      <rPr>
        <sz val="10"/>
        <rFont val="Arial"/>
      </rPr>
      <t xml:space="preserve">
</t>
    </r>
    <r>
      <rPr>
        <sz val="10"/>
        <rFont val="Arial"/>
      </rPr>
      <t>Garnityr skall vara av teleskopmodell och vara av syrafast stål A4. Yttre delen på garnityret skall vara av PE och sluta tätt dels mot spindel/bröst på ventilen och dels vid nyckelhylsan så att inget skräp kan komma in. Garnityret skall</t>
    </r>
    <r>
      <rPr>
        <sz val="10"/>
        <rFont val="Arial"/>
      </rPr>
      <t xml:space="preserve">
</t>
    </r>
    <r>
      <rPr>
        <sz val="10"/>
        <rFont val="Arial"/>
      </rPr>
      <t>även kunna integreras med betäckning.</t>
    </r>
    <r>
      <rPr>
        <sz val="10"/>
        <rFont val="Arial"/>
      </rPr>
      <t xml:space="preserve">
</t>
    </r>
    <r>
      <rPr>
        <sz val="10"/>
        <rFont val="Arial"/>
      </rPr>
      <t>Betäckning ska vara märkt A eller Avlopp.</t>
    </r>
    <r>
      <rPr>
        <sz val="10"/>
        <rFont val="Arial"/>
      </rPr>
      <t xml:space="preserve">
</t>
    </r>
    <r>
      <rPr>
        <sz val="10"/>
        <rFont val="Arial"/>
      </rPr>
      <t>Ventil ska vara försedd med slätändar PE.</t>
    </r>
  </si>
  <si>
    <r>
      <rPr>
        <sz val="10"/>
        <rFont val="Arial"/>
      </rPr>
      <t>Tätning mot läckage från ventilhus via spindeln och packbox skall vara</t>
    </r>
    <r>
      <rPr>
        <sz val="10"/>
        <rFont val="Arial"/>
      </rPr>
      <t xml:space="preserve">
</t>
    </r>
    <r>
      <rPr>
        <sz val="10"/>
        <rFont val="Arial"/>
      </rPr>
      <t>utformat så att två av varandra oberoende tätningsbarriärer erhålls. Likadant gäller mellan packbox och ventilbröst.</t>
    </r>
    <r>
      <rPr>
        <sz val="10"/>
        <rFont val="Arial"/>
      </rPr>
      <t xml:space="preserve">
</t>
    </r>
    <r>
      <rPr>
        <sz val="10"/>
        <rFont val="Arial"/>
      </rPr>
      <t>Lagerbussning i ventilhuset till spindeln skall vara av korrosionsneutralt</t>
    </r>
    <r>
      <rPr>
        <sz val="10"/>
        <rFont val="Arial"/>
      </rPr>
      <t xml:space="preserve">
</t>
    </r>
    <r>
      <rPr>
        <sz val="10"/>
        <rFont val="Arial"/>
      </rPr>
      <t>material.</t>
    </r>
    <r>
      <rPr>
        <sz val="10"/>
        <rFont val="Arial"/>
      </rPr>
      <t xml:space="preserve">
</t>
    </r>
    <r>
      <rPr>
        <sz val="10"/>
        <rFont val="Arial"/>
      </rPr>
      <t>Ventilen skall vara konstruerad för lång livslängd där alla delar kan förväntas hålla lika länge.</t>
    </r>
    <r>
      <rPr>
        <sz val="10"/>
        <rFont val="Arial"/>
      </rPr>
      <t xml:space="preserve">
</t>
    </r>
    <r>
      <rPr>
        <sz val="10"/>
        <rFont val="Arial"/>
      </rPr>
      <t>Skruvarna skall gå igenom packningen mellan ventilbröstet och ventilhuset så att de och hål i ventilhuset är skyddade mot fukt från alla håll. Ventilhusets topp vid spindelgenomföringen skall vara förseglad mot smuts och vatten utifrån. Spindeln skall vara av rostfritt stål 1.4021 eller bättre, och gängorna skall vara kallvalsade.</t>
    </r>
  </si>
  <si>
    <r>
      <rPr>
        <sz val="10"/>
        <rFont val="Arial"/>
      </rPr>
      <t>Spindeln skall vara polerad vid alla glid och tätningsytor.</t>
    </r>
    <r>
      <rPr>
        <sz val="10"/>
        <rFont val="Arial"/>
      </rPr>
      <t xml:space="preserve">
</t>
    </r>
    <r>
      <rPr>
        <sz val="10"/>
        <rFont val="Arial"/>
      </rPr>
      <t>Käglan skall vara av segjärn GGG-40 eller GGG-50 och vara kapslad med EPDM-gummi med ett skikt av minst 2mm och vara försedd med dräneringshål.</t>
    </r>
    <r>
      <rPr>
        <sz val="10"/>
        <rFont val="Arial"/>
      </rPr>
      <t xml:space="preserve">
</t>
    </r>
    <r>
      <rPr>
        <sz val="10"/>
        <rFont val="Arial"/>
      </rPr>
      <t>Spindelmuttern skall vara av en korrosionsneutral lösning, och gänglängden skall uppfylla SS-EN 1171.</t>
    </r>
  </si>
  <si>
    <t>Ventil på TS160PE</t>
  </si>
  <si>
    <t>PEB.1121</t>
  </si>
  <si>
    <t>Avstängningsanordning med kilslidsventil på tryckspillvattenledning</t>
  </si>
  <si>
    <t>PEB.2</t>
  </si>
  <si>
    <t>Avstängningsanordning på självfallsledning</t>
  </si>
  <si>
    <t>Avser avstängningsanordning på ledning från dammar. </t>
  </si>
  <si>
    <t>ventil skall vara dimensionerad för 4 bars enkelsidigt tryck och tätningar skall vara utförda av EPDM</t>
  </si>
  <si>
    <t>Utförs som AVSTÄNGNINGSVENTIL - SVM-TG DN/OD 110-630 _x000D_eller likvärdig</t>
  </si>
  <si>
    <t>Avstängningsanordning ansluts på ledning dim 315PP ink spindelförlängare placerad i skyddsrör</t>
  </si>
  <si>
    <t>PEB.3</t>
  </si>
  <si>
    <t>Spolpost i mark</t>
  </si>
  <si>
    <t>PEB.31</t>
  </si>
  <si>
    <t>Spolpost på vattenledning</t>
  </si>
  <si>
    <t>Spolpost ska utföras för vatten, med rostfritt spjällblad och automatisk dränering, dränering ansluts till närmsta dagvattenbrunn med teleskopisk trumma och körbar teleskopisk betäckning (40 ton).</t>
  </si>
  <si>
    <t>Spolpost, 16 bar, längd 1,5 meter, anslutning 63mm</t>
  </si>
  <si>
    <t>PF</t>
  </si>
  <si>
    <t>PUMPANORDNINGAR I ANLÄGGNING</t>
  </si>
  <si>
    <t>PFB</t>
  </si>
  <si>
    <t>PUMPANORDNINGAR I VA-ANLÄGGNING</t>
  </si>
  <si>
    <t>PFB.2</t>
  </si>
  <si>
    <t>Pumpanordningar på vattenledning i va-anläggning</t>
  </si>
  <si>
    <t xml:space="preserve">Tryckstegringsstation köps in och anläggs av E. </t>
  </si>
  <si>
    <t xml:space="preserve">Vid mätning i närheten uppmättes 20 l/s och och 3,4 bar. </t>
  </si>
  <si>
    <t xml:space="preserve">Efter tryckstegringsstation vill B uppnå 4,5 bar i rundmatningsledning. </t>
  </si>
  <si>
    <t>TRYCKSTEGRINGSSTATION</t>
  </si>
  <si>
    <t>Prefabricerad tryckstegringsstation med tillhörande komplett rostfri husgrund.</t>
  </si>
  <si>
    <t>Utvändigt mått: 3200 x 3200 mm.</t>
  </si>
  <si>
    <r>
      <rPr>
        <b/>
        <sz val="10"/>
        <color rgb="FF000000"/>
        <rFont val="Arial"/>
        <family val="2"/>
      </rPr>
      <t>GOLVPLAN</t>
    </r>
    <r>
      <rPr>
        <sz val="10"/>
        <color rgb="FF000000"/>
        <rFont val="Arial"/>
        <family val="2"/>
      </rPr>
      <t xml:space="preserve">
Golvplan skall utföras av rostfritt stål.
Förhöjd rostfri ram för överbyggnad med yttermått 3200 x 3200 mm. 
Golv utförs med 2,5-3% fall mot golvränna/brunn.
Golvplan skall isoleras mot mark. Med fabrikssprutad polyuretanisolering.
1 st Golvränna utförd i rostfritt stål SS 2333, B:100 mm L:1000mm eller rostfri golvbrunn.
2 st Genomföringar för in- och utgående tryckledningar.
1 st Skrapgaller i rostfritt stål utanför dörr.</t>
    </r>
  </si>
  <si>
    <r>
      <rPr>
        <b/>
        <sz val="10"/>
        <color rgb="FF000000"/>
        <rFont val="Arial"/>
        <family val="2"/>
      </rPr>
      <t>ÖVERBYGGNAD FÖR TRYCKSTEGRINGSSTATION</t>
    </r>
    <r>
      <rPr>
        <sz val="10"/>
        <color rgb="FF000000"/>
        <rFont val="Arial"/>
        <family val="2"/>
      </rPr>
      <t xml:space="preserve">
Utvändigt mått: 3200 x 3200 mm
Invändig beklädnad skall utföras med 12+24 mm plywood beklädd med dekorvalsad rostfri
plåt. Samtliga plåtskarvar skall tätas med tätningsmassa.</t>
    </r>
  </si>
  <si>
    <r>
      <rPr>
        <b/>
        <sz val="10"/>
        <color rgb="FF000000"/>
        <rFont val="Arial"/>
        <family val="2"/>
      </rPr>
      <t>Yttertak:</t>
    </r>
    <r>
      <rPr>
        <sz val="10"/>
        <color rgb="FF000000"/>
        <rFont val="Arial"/>
        <family val="2"/>
      </rPr>
      <t xml:space="preserve">
Tak utförs med underlagspapp, bärläkt, takplåt.
Isolering av tak 95 mm.
Hängrännor med stuprör och utkastare på båda sidor i svart kulör.
Takplåt: Svart plåt med tegelstruktur.
Fasad:
Cedral fibercementpanel, eller enligt önskemål.
Isolering av vägg 95 mm.
</t>
    </r>
    <r>
      <rPr>
        <b/>
        <sz val="10"/>
        <color rgb="FF000000"/>
        <rFont val="Arial"/>
        <family val="2"/>
      </rPr>
      <t xml:space="preserve">Dörr: </t>
    </r>
    <r>
      <rPr>
        <sz val="10"/>
        <color rgb="FF000000"/>
        <rFont val="Arial"/>
        <family val="2"/>
      </rPr>
      <t xml:space="preserve">
Preconal System 66 Aluminium 10x22 RC3 klassning.
TS4000 dörrstängare med uppställningsfunktion.
</t>
    </r>
    <r>
      <rPr>
        <b/>
        <sz val="10"/>
        <color rgb="FF000000"/>
        <rFont val="Arial"/>
        <family val="2"/>
      </rPr>
      <t>Lyftutrustning:</t>
    </r>
    <r>
      <rPr>
        <sz val="10"/>
        <color rgb="FF000000"/>
        <rFont val="Arial"/>
        <family val="2"/>
      </rPr>
      <t xml:space="preserve">
1 st Varmförzinkad IPE lyftbalk, dimensionerad för 500 kg. Skall monteras centrerad
mot dörr och över pumparnas lyftbyglar. Fri höjd av 2,2 m skall uppnås mätt från
golvnivå - uk balk.
1 st Kullagrad blockvagn för 500 kg.
Lyftbalk skall märkas med gul skylt som anger max belastning i kg.</t>
    </r>
  </si>
  <si>
    <r>
      <rPr>
        <b/>
        <sz val="10"/>
        <color rgb="FF000000"/>
        <rFont val="Arial"/>
        <family val="2"/>
      </rPr>
      <t>Tappvatten:</t>
    </r>
    <r>
      <rPr>
        <sz val="10"/>
        <color rgb="FF000000"/>
        <rFont val="Arial"/>
        <family val="2"/>
      </rPr>
      <t xml:space="preserve">
1 st DN 25 avstick från tryckledning med återströmningsskydd klass 4. 
1 st DN 25 kulventil med slanganslutning för 25 mm spolslang.
1 st Slanghylla i rostfritt stål SS 2333 med 5 m spolslang.
Tappvatteninstallation skall utföras med rörkvalitet enligt SS 2333, och sammanfogas
med presskopplingar.
</t>
    </r>
    <r>
      <rPr>
        <b/>
        <sz val="10"/>
        <color rgb="FF000000"/>
        <rFont val="Arial"/>
        <family val="2"/>
      </rPr>
      <t>Tvättutrustning:</t>
    </r>
    <r>
      <rPr>
        <sz val="10"/>
        <color rgb="FF000000"/>
        <rFont val="Arial"/>
        <family val="2"/>
      </rPr>
      <t xml:space="preserve">
1 st Hygienvägg HV2008 med tvättställ, genomströmningsvärmare, tvål och desinfektionsmedel och pappershållare.
</t>
    </r>
    <r>
      <rPr>
        <b/>
        <sz val="10"/>
        <color rgb="FF000000"/>
        <rFont val="Arial"/>
        <family val="2"/>
      </rPr>
      <t>Ventilation och värme:</t>
    </r>
    <r>
      <rPr>
        <sz val="10"/>
        <color rgb="FF000000"/>
        <rFont val="Arial"/>
        <family val="2"/>
      </rPr>
      <t xml:space="preserve">
2 st 125 mm tallriksventiler med insektsnät för ventilation skall monteras i fasad, diagonalt på motsatt sida från varandra.
Vid behov installeras även avfuktare.
Uppvärmning sker med värmefläkt 2 kw.</t>
    </r>
  </si>
  <si>
    <r>
      <rPr>
        <b/>
        <sz val="10"/>
        <color rgb="FF000000"/>
        <rFont val="Arial"/>
        <family val="2"/>
      </rPr>
      <t>PUMPAR</t>
    </r>
    <r>
      <rPr>
        <sz val="10"/>
        <color rgb="FF000000"/>
        <rFont val="Arial"/>
        <family val="2"/>
      </rPr>
      <t xml:space="preserve">
1 st Fristående pumpfundament av rostfritt stål anpassat för booster-set, 
stående på golvplan med vibrationsdämpande maskinfötter.
Pumpar skall offereras med specificerade driftspunkter inkl pump- och
systemkurva för respektive driftfall. Angivande av totalverkningsgrad skall vara
uttryckt som specifik energi (kWh/m3) vid varje enskild driftpunkt enligt ovan.
Vertikala flerstegs centrifugalpumpar skall levereras som sammanbyggt
aggregat (booster-set) med motormonterade frekvensomformare inkl
kopplingsbox samt avstängnings- och backventiler. Pumphydraulik skall
utföras som helt balanserad för drift med standardiserade IE3 norm-motorer
enligt SS-EN 60034-1 samt IEC 60 072.</t>
    </r>
  </si>
  <si>
    <r>
      <rPr>
        <b/>
        <sz val="10"/>
        <color rgb="FF000000"/>
        <rFont val="Arial"/>
        <family val="2"/>
      </rPr>
      <t>TRYCKRÖR</t>
    </r>
    <r>
      <rPr>
        <sz val="10"/>
        <color rgb="FF000000"/>
        <rFont val="Arial"/>
        <family val="2"/>
      </rPr>
      <t xml:space="preserve">
Rör: Samlingsledning inkommande DN160
Samlingsledning utgående DN160
Material: SS 2333
Flänsförband: Pressad lösfläns och pressad krage SS 2333, PN10
Packningar: EPDM</t>
    </r>
  </si>
  <si>
    <r>
      <rPr>
        <b/>
        <sz val="10"/>
        <color rgb="FF000000"/>
        <rFont val="Arial"/>
        <family val="2"/>
      </rPr>
      <t>VENTILER</t>
    </r>
    <r>
      <rPr>
        <sz val="10"/>
        <color rgb="FF000000"/>
        <rFont val="Arial"/>
        <family val="2"/>
      </rPr>
      <t xml:space="preserve">
Back-/avstängningsventiler skall vara dricksvattengodkända. Gäller även ingående
ventiler i prefabricerat pumpaggregat/booster-set.
1 st DN 160 backventil PN10/16, monterad före tryckgivare samt DN100 
avstängningsventil på utgåendetryckledning i flödesriktningen.
1 st DN 160 vridspjällsventil PN10/16, utförda i epoxymålat segjärn 
med rostfri spindel och spjäll enligt SS 2333, på inkommande samlingsledning.
1 st DN 160 vridspjällsventil PN10/16, utförda i epoxymålat segjärn
med rostfri spindel och spjäll enligt SS 2333, på utgående samlingsledning.
1 st DN 160 flödesmätare typ Siemens (avsedd för dricksvatten) 
med väggmonterad avläsningspanel/display eller display på mätaren. Mätarkropp
installeras ovan golvplan före avstängningsventil på gemensamt utgående
tryckledning.
2 st DN 15 kulventil för anslutning av instrumentmanifolder.
Monteras på inkommande och utgående tryckledning.
2 st DN 20 kulventil för avluftning/urtappning av respektive sug-/trycksida av
pumpaggregatet. Gemensam dränageledning DN 15 utförd i SS 2333 drages
till golvränna.
1 st DN25 kulventil för anslutning av internvatten, förses med återströmningsskydd klass 4.
1 st DN15 provtagningskran, för möjlighet att ta vattenprov.</t>
    </r>
  </si>
  <si>
    <r>
      <rPr>
        <b/>
        <sz val="10"/>
        <color rgb="FF000000"/>
        <rFont val="Arial"/>
        <family val="2"/>
      </rPr>
      <t>ANSLUTNINGAR</t>
    </r>
    <r>
      <rPr>
        <sz val="10"/>
        <color rgb="FF000000"/>
        <rFont val="Arial"/>
        <family val="2"/>
      </rPr>
      <t xml:space="preserve">
Inlopp: 1 st DN160 rostfritt avslutas med fläns under isolerat golvplan.
Utlopp: 1 st DN160 rostfritt avslutas med fläns under isolerat golvplan.</t>
    </r>
  </si>
  <si>
    <r>
      <rPr>
        <b/>
        <sz val="10"/>
        <color rgb="FF000000"/>
        <rFont val="Arial"/>
        <family val="2"/>
      </rPr>
      <t>ÖVRIGT</t>
    </r>
    <r>
      <rPr>
        <sz val="10"/>
        <color rgb="FF000000"/>
        <rFont val="Arial"/>
        <family val="2"/>
      </rPr>
      <t xml:space="preserve">
2 st Instrumentmanifolder med tryckgivare 4-20 mA 0-10 bar och manometer 0-10 bar för övervakning på inkommande och utgående ledning.
1 st Tryckgivare/sensor 4-20 mA för larm vid lågt inkommande tryck på
pumparnas sugsida. (Torrkörningsskydd)
1 st Hydropress (tryckkärl) vid behov.
1 st Skrivpulpet
1 st Papperskorg
1 st Genomföring i vägg för reservkraftsanslutning.</t>
    </r>
  </si>
  <si>
    <t xml:space="preserve">Storkel på tryckstegringsstation stämmer inte i 12.1 ritningar. Ytor och ytskickt anpassas efter 13.17 Tryckstegringsstation.  </t>
  </si>
  <si>
    <t xml:space="preserve">Avlopp från tryckstegringsstation anläggs till närmsta spillvattenledning med ledning 110PP. </t>
  </si>
  <si>
    <t>Tryckstegringsstation skall utföras som bilaga 13.17 Tryckstegringsstation</t>
  </si>
  <si>
    <t xml:space="preserve">Tryckstegringsstation </t>
  </si>
  <si>
    <t>PFB.3</t>
  </si>
  <si>
    <t>Pumpanordningar på avloppsledning i va-anläggning</t>
  </si>
  <si>
    <t xml:space="preserve">Pumpstation köps in och anläggs av E. </t>
  </si>
  <si>
    <t>Pumpstation skall utföras enligt B:s krav och ha Rostfri sump typ Rostfri VA-system"</t>
  </si>
  <si>
    <t xml:space="preserve">B monterar styr, komunikations och reglersystem i ny pumpstation. </t>
  </si>
  <si>
    <t xml:space="preserve">Storkel på station stämmer inte i 12.1 ritningar. Ytor och ytskickt anpassas efter 13.15 Pumpstation.  </t>
  </si>
  <si>
    <t xml:space="preserve">Pumpstation skall utföras som bilaga 13.15 Pumpstation. </t>
  </si>
  <si>
    <t>Pumpstation</t>
  </si>
  <si>
    <t>Y</t>
  </si>
  <si>
    <t>MÄRKNING, KONTROLL, DOKUMENTATION M M</t>
  </si>
  <si>
    <t>YH</t>
  </si>
  <si>
    <t>KONTROLL, INJUSTERING M M</t>
  </si>
  <si>
    <t>YHB</t>
  </si>
  <si>
    <t>KONTROLL</t>
  </si>
  <si>
    <t>YHB.1</t>
  </si>
  <si>
    <t>Kontroll av anläggning</t>
  </si>
  <si>
    <t>YHB.12</t>
  </si>
  <si>
    <t>Kontroll av rörledning</t>
  </si>
  <si>
    <t>YHB.121</t>
  </si>
  <si>
    <t>Kontroll av vattenledning</t>
  </si>
  <si>
    <t>YHB.1211</t>
  </si>
  <si>
    <t>Tryck- och täthetskontroll av vattenledning</t>
  </si>
  <si>
    <t>YHB.12113</t>
  </si>
  <si>
    <t>Tryck- och täthetskontroll av vattenledning av rör av PE, PP och PB</t>
  </si>
  <si>
    <r>
      <rPr>
        <sz val="10"/>
        <rFont val="Arial"/>
      </rPr>
      <t>Provningsresultat ska omgående meddelas beställaren. Protokoll ska upprättas av den som utfört provning och överlämnas till beställaren.</t>
    </r>
  </si>
  <si>
    <r>
      <rPr>
        <sz val="10"/>
        <rFont val="Arial"/>
      </rPr>
      <t>Vattenledning ska rengöras och spolas efter färdigställande.</t>
    </r>
  </si>
  <si>
    <r>
      <rPr>
        <sz val="10"/>
        <rFont val="Arial"/>
      </rPr>
      <t>Vattenprover ska tas efter avslutad ledningsläggning och renspolning på samtliga ledningssträckor. Det kan betyda att ett flertal vattenprover måste tas. En spolplan ska upprättas i samråd med B.</t>
    </r>
  </si>
  <si>
    <r>
      <rPr>
        <sz val="10"/>
        <rFont val="Arial"/>
      </rPr>
      <t>Tillvägagångssätt för desinfektion ska redovisas och godkännas av B innan utförande.</t>
    </r>
  </si>
  <si>
    <r>
      <rPr>
        <i/>
        <sz val="10"/>
        <rFont val="Arial"/>
      </rPr>
      <t>Tillvägagångssätt</t>
    </r>
    <r>
      <rPr>
        <sz val="10"/>
        <rFont val="Arial"/>
      </rPr>
      <t xml:space="preserve">
</t>
    </r>
    <r>
      <rPr>
        <sz val="10"/>
        <rFont val="Arial"/>
      </rPr>
      <t> • Provtagning ska utföras av B.</t>
    </r>
  </si>
  <si>
    <r>
      <rPr>
        <sz val="10"/>
        <rFont val="Arial"/>
      </rPr>
      <t>• Provtagning kommer att omfatta ”Mikrobiologisk normalkontroll hos användare” enligt SLVFS 2001:30.</t>
    </r>
  </si>
  <si>
    <r>
      <rPr>
        <sz val="10"/>
        <rFont val="Arial"/>
      </rPr>
      <t>• Provsvaren kommer att anses godkända om de får bedömningen ”Tjänligt” enligt gränsvärdena angivna i LIVSFS 2011:3.</t>
    </r>
  </si>
  <si>
    <r>
      <rPr>
        <sz val="10"/>
        <rFont val="Arial"/>
      </rPr>
      <t>• Vatten ska anses godkänt först då man erhåller tjänliga värden enligt LIVSFS 2011:3 för två på varandra följande provtagningar med minst två dygns mellanrum.</t>
    </r>
  </si>
  <si>
    <r>
      <rPr>
        <sz val="10"/>
        <rFont val="Arial"/>
      </rPr>
      <t>• Sista provtagningstillfället ska vara snarast möjligt innan idrifttagning/inkoppling. Vattnet skall omsättas kontinuerligt fram till idrifttagande av ledning.</t>
    </r>
  </si>
  <si>
    <r>
      <rPr>
        <sz val="10"/>
        <rFont val="Arial"/>
      </rPr>
      <t>• Det ska finnas sådan tillgänglighet för provtagningsutrustning och personal att provtagning kan utföras på ett hygieniskt och praktiskt sätt. </t>
    </r>
  </si>
  <si>
    <r>
      <rPr>
        <sz val="10"/>
        <rFont val="Arial"/>
      </rPr>
      <t>• Vid spolning ska dokumentation upprättas så att spolmängder och spoltider framgår.</t>
    </r>
  </si>
  <si>
    <r>
      <rPr>
        <sz val="10"/>
        <rFont val="Arial"/>
      </rPr>
      <t>• B ska meddelas senast 1 arbetsdag innan spolning påbörjas.</t>
    </r>
  </si>
  <si>
    <r>
      <rPr>
        <sz val="10"/>
        <rFont val="Arial"/>
      </rPr>
      <t>Arbetsplan för provtryckning ska upprättas.Täthetskontroll ska utföras innan renspolning och provtagning. Ledningar ska kontrolleras och entreprenören avgör själv eventuell uppdelning av delsträckor. Provtryckning får ske mot ny</t>
    </r>
    <r>
      <rPr>
        <sz val="10"/>
        <rFont val="Arial"/>
      </rPr>
      <t xml:space="preserve">
</t>
    </r>
    <r>
      <rPr>
        <sz val="10"/>
        <rFont val="Arial"/>
      </rPr>
      <t>ventil.</t>
    </r>
  </si>
  <si>
    <r>
      <rPr>
        <i/>
        <sz val="10"/>
        <rFont val="Arial"/>
      </rPr>
      <t>Provtryckning med vatten</t>
    </r>
  </si>
  <si>
    <r>
      <rPr>
        <sz val="10"/>
        <rFont val="Arial"/>
      </rPr>
      <t>Provtryckning ska ske enligt VAV P78.</t>
    </r>
  </si>
  <si>
    <r>
      <rPr>
        <sz val="10"/>
        <rFont val="Arial"/>
      </rPr>
      <t>Vid nybyggnation ska servisventil lämnas öppen vid provtryckning och inkopplad servisledning ska provtryckas mot monterad kulventil. Ventil stängs efter godkänd provtryckning.</t>
    </r>
  </si>
  <si>
    <r>
      <rPr>
        <sz val="10"/>
        <rFont val="Arial"/>
      </rPr>
      <t>Vid VA-sanering ska servisledningar provtryckas fram till inkopplad servisventil.</t>
    </r>
  </si>
  <si>
    <r>
      <rPr>
        <sz val="10"/>
        <rFont val="Arial"/>
      </rPr>
      <t>Provningstrycket ska vara 1,0xPN där PN är ledningens nominella tryckklass uttryckt i bar. Om rör med högre tryckklass än PN10 har föreskrivits av andra skäl än högt arbetstryck, utförs täthetsprovningen som om ledningen består av rör med tryckklass PN10. Provtrycket 1,0x ledningens tryckklass ska tillämpas även om arbetstrycket är väsentligt lägre än ledningens nominella tryckklass om inte annat särskilt föreskrivs.</t>
    </r>
  </si>
  <si>
    <t>YHB.124</t>
  </si>
  <si>
    <t>Kontroll av tryckavloppsledning e d</t>
  </si>
  <si>
    <t>YHB.1241</t>
  </si>
  <si>
    <t>Tryck- och täthetskontroll av tryckavloppsledning</t>
  </si>
  <si>
    <t>YHB.125</t>
  </si>
  <si>
    <t>Kontroll av självfallsledning e d</t>
  </si>
  <si>
    <t>YHB.1251</t>
  </si>
  <si>
    <t>Täthetskontroll av avloppsledning e d</t>
  </si>
  <si>
    <r>
      <rPr>
        <sz val="10"/>
        <rFont val="Arial"/>
      </rPr>
      <t>Vid nybyggnadsområden ska samtliga dag- och spillvattenledningar inklusive</t>
    </r>
    <r>
      <rPr>
        <sz val="10"/>
        <rFont val="Arial"/>
      </rPr>
      <t xml:space="preserve">
</t>
    </r>
    <r>
      <rPr>
        <sz val="10"/>
        <rFont val="Arial"/>
      </rPr>
      <t>serviser täthetskontrolleras genom provtryckning enligt VAV</t>
    </r>
    <r>
      <rPr>
        <sz val="10"/>
        <rFont val="Arial"/>
      </rPr>
      <t xml:space="preserve">
</t>
    </r>
    <r>
      <rPr>
        <sz val="10"/>
        <rFont val="Arial"/>
      </rPr>
      <t>P91. Täthetskontroll kan utföras etappvis. Återfyllning och packning ska vara utförd till minst terrassnivå innan täthetskontroll utförs.</t>
    </r>
  </si>
  <si>
    <t>YHB.1252</t>
  </si>
  <si>
    <t>Deformationskontroll av avloppsledning</t>
  </si>
  <si>
    <r>
      <rPr>
        <sz val="10"/>
        <rFont val="Arial"/>
      </rPr>
      <t>Bedömning av deformation på ledning ska utföras i första hand genom TV- inspektion enligt VAV P93. En deformation som graderas till ≤ 5 procent av ledningens dimension kräver ingen åtgärd.</t>
    </r>
  </si>
  <si>
    <t>YHB.1253</t>
  </si>
  <si>
    <t>Kontroll av riktningsavvikelse hos avloppsledning e d</t>
  </si>
  <si>
    <t>YHB.12531</t>
  </si>
  <si>
    <t>Kontroll av riktningsavvikelse hos avloppsledning</t>
  </si>
  <si>
    <r>
      <rPr>
        <sz val="10"/>
        <rFont val="Arial"/>
      </rPr>
      <t>Riktningsavvikelse avgörs genom TV-inspektionens profilmätning enligt</t>
    </r>
    <r>
      <rPr>
        <sz val="10"/>
        <rFont val="Arial"/>
      </rPr>
      <t xml:space="preserve">
</t>
    </r>
    <r>
      <rPr>
        <sz val="10"/>
        <rFont val="Arial"/>
      </rPr>
      <t>PCE.12. Bedömning av riktningsavvikelse utförs enligt VAV P91, oktober 2005. För godkänt resultat krävs att ledning uppfyller krav enligt toleransklass A.</t>
    </r>
  </si>
  <si>
    <t>YHB.126</t>
  </si>
  <si>
    <t>Kontroll av trumma</t>
  </si>
  <si>
    <t>YHB.1261</t>
  </si>
  <si>
    <t>Deformationskontroll av trumma</t>
  </si>
  <si>
    <r>
      <rPr>
        <sz val="10"/>
        <rFont val="Arial"/>
      </rPr>
      <t>Deformationskontroll enligt YHB.1252</t>
    </r>
  </si>
  <si>
    <t>YHB.1262</t>
  </si>
  <si>
    <t>Kontroll, avvägning av trumma</t>
  </si>
  <si>
    <r>
      <rPr>
        <sz val="10"/>
        <rFont val="Arial"/>
      </rPr>
      <t>Riktningsavvikelse avgörs genom TV-inspektionens profilmätning enligt PCE.12.</t>
    </r>
  </si>
  <si>
    <r>
      <rPr>
        <sz val="10"/>
        <rFont val="Arial"/>
      </rPr>
      <t>Bedömning av riktningsavvikelse utförs enligt VAV P91, oktober 2005. För godkänt resultat krävs att ledning uppfyller krav enligt toleransklass A.</t>
    </r>
  </si>
  <si>
    <t>YJ</t>
  </si>
  <si>
    <t>TEKNISK DOKUMENTATION</t>
  </si>
  <si>
    <t>YJD</t>
  </si>
  <si>
    <t>UNDERLAG FÖR RELATIONSHANDLINGAR</t>
  </si>
  <si>
    <r>
      <rPr>
        <sz val="10"/>
        <rFont val="Arial"/>
      </rPr>
      <t>underlag för relationsritningar skall överlämnas till B i DWG och PXF-format på USB-minne samt via mail senast 21 dagar innan slutbesiktning.</t>
    </r>
  </si>
  <si>
    <r>
      <rPr>
        <sz val="10"/>
        <rFont val="Arial"/>
      </rPr>
      <t>underlag skall uppfylla krav enligt BJB.23 BJB.26 och BJB.271</t>
    </r>
  </si>
  <si>
    <t>YJD.1</t>
  </si>
  <si>
    <t>Underlag för relationshandlingar för anläggning</t>
  </si>
  <si>
    <t>YJD.11</t>
  </si>
  <si>
    <t>Underlag för relationshandlingar för väg, plan, vegetationsyta, rörledning m m</t>
  </si>
  <si>
    <t>YJD.111</t>
  </si>
  <si>
    <t>Underlag för relationshandlingar för väg, plan o d samt vegetationsyta</t>
  </si>
  <si>
    <t>YJD.1111</t>
  </si>
  <si>
    <t>Underlag för relationshandlingar för väg, plan o d</t>
  </si>
  <si>
    <t>slutgiltig placering av brytlinjer, vägkanter, lågpunkter och högpunkter skall redovisas. inmätning skall även ske för belysningsstolpar, räcken och staket samt murar och annan övrig utrustning.</t>
  </si>
  <si>
    <r>
      <rPr>
        <sz val="10"/>
        <rFont val="Arial"/>
      </rPr>
      <t>Underlag för relationshandling</t>
    </r>
  </si>
  <si>
    <t>YJD.1112</t>
  </si>
  <si>
    <t>Underlag för relationshandlingar för vegetationsyta</t>
  </si>
  <si>
    <t>slutgiltig placering av träd, växter och omfattning av respektive vegetationsytskikt skall redovisas</t>
  </si>
  <si>
    <t>YJD.112</t>
  </si>
  <si>
    <t>Underlag för relationshandlingar för rörledningssystem</t>
  </si>
  <si>
    <t>Dokumentation rörande numrering av brunnar och sträckor skall harmonisera med kommunens ledningsregister i VA-banken. uppgifter avseende numrering mm erhålls ifrån B</t>
  </si>
  <si>
    <t>Följande underlag för relationshandlingar skall ingå i leverans:</t>
  </si>
  <si>
    <r>
      <rPr>
        <b/>
        <sz val="10"/>
        <color rgb="FF000000"/>
        <rFont val="Arial"/>
      </rPr>
      <t xml:space="preserve">PXY-filer
</t>
    </r>
    <r>
      <rPr>
        <sz val="10"/>
        <color rgb="FF000000"/>
        <rFont val="Arial"/>
      </rPr>
      <t>Separata listor för vatten, spill- och dagvatten. numrerade enligt erhållna uppgifter.
Befintligt anläggning som påverkas av ny anläggning ska också mätas in och levereras i relationsunderlaget (till och med närmsta brunn, ventil eller plugg).</t>
    </r>
  </si>
  <si>
    <r>
      <rPr>
        <b/>
        <sz val="10"/>
        <rFont val="Arial"/>
      </rPr>
      <t>DWG-underlag</t>
    </r>
    <r>
      <rPr>
        <sz val="10"/>
        <rFont val="Arial"/>
      </rPr>
      <t xml:space="preserve">
</t>
    </r>
    <r>
      <rPr>
        <sz val="10"/>
        <rFont val="Arial"/>
      </rPr>
      <t>Inmätta punkter, punktnr och höjder ska finnas på DWG (samma nummer som I PXYl).</t>
    </r>
    <r>
      <rPr>
        <sz val="10"/>
        <rFont val="Arial"/>
      </rPr>
      <t xml:space="preserve">
</t>
    </r>
    <r>
      <rPr>
        <sz val="10"/>
        <rFont val="Arial"/>
      </rPr>
      <t>Samtliga vattengångar (VG) in och ut ska vara med på brunnar.</t>
    </r>
    <r>
      <rPr>
        <sz val="10"/>
        <rFont val="Arial"/>
      </rPr>
      <t xml:space="preserve">
</t>
    </r>
    <r>
      <rPr>
        <sz val="10"/>
        <rFont val="Arial"/>
      </rPr>
      <t>Befintliga punktnamn som berörs ska vara med.</t>
    </r>
    <r>
      <rPr>
        <sz val="10"/>
        <rFont val="Arial"/>
      </rPr>
      <t xml:space="preserve">
</t>
    </r>
    <r>
      <rPr>
        <sz val="10"/>
        <rFont val="Arial"/>
      </rPr>
      <t>Befintlig VA som berörs och/eller slopas ska vara med.</t>
    </r>
    <r>
      <rPr>
        <sz val="10"/>
        <rFont val="Arial"/>
      </rPr>
      <t xml:space="preserve">
</t>
    </r>
    <r>
      <rPr>
        <sz val="10"/>
        <rFont val="Arial"/>
      </rPr>
      <t>Underlag för dagvatten-, spillvatten- och vattensystem redovisas i separata DWG-filer.</t>
    </r>
  </si>
  <si>
    <r>
      <rPr>
        <sz val="10"/>
        <rFont val="Arial"/>
      </rPr>
      <t>Underlag för relationshandling VA</t>
    </r>
  </si>
  <si>
    <t>YJK</t>
  </si>
  <si>
    <t>PRODUKTDOKUMENTATION</t>
  </si>
  <si>
    <t>YJK.1</t>
  </si>
  <si>
    <t>Produktdokumentation för anläggning</t>
  </si>
  <si>
    <r>
      <rPr>
        <sz val="10"/>
        <rFont val="Arial"/>
      </rPr>
      <t>produktdokumentation för tekniska anläggningskompleteringar med rörliga delar skall samlas i ett dokument och överlämnas till B senast 14 dagar innan slutbesiktning</t>
    </r>
  </si>
  <si>
    <r>
      <rPr>
        <sz val="10"/>
        <rFont val="Arial"/>
      </rPr>
      <t>produktdokumentation</t>
    </r>
  </si>
  <si>
    <t>YK</t>
  </si>
  <si>
    <t>UTBILDNING OCH INFORMATION</t>
  </si>
  <si>
    <t>YKB</t>
  </si>
  <si>
    <t>UTBILDNING OCH INFORMATION TILL DRIFT- OCH UNDERHÅLLSPERSONAL</t>
  </si>
  <si>
    <t>YKB.1</t>
  </si>
  <si>
    <t>Utbildning och information till drift- och underhållspersonal för anläggning</t>
  </si>
  <si>
    <t>YKB.11</t>
  </si>
  <si>
    <t>Utbildning och information till drift- och underhållspersonal för väg, plan, vegetationsyta, rörledning m m</t>
  </si>
  <si>
    <t>YKB.114</t>
  </si>
  <si>
    <t>Information till drift- och underhållspersonal för rörledningar m m</t>
  </si>
  <si>
    <r>
      <rPr>
        <sz val="10"/>
        <rFont val="Arial"/>
      </rPr>
      <t>14 dagar efter slutbesiktning skall E hålla i en två dagar 1(6 timmar) lång genomgång där E redovisar VA-systemets sträckningar, funktioner och risker samt redovisar och trädens risker och skötsel råd. E skall även redovisa hårdgjorda ytors uppbyggnad och utrustningarnas typ samt förankringsutformning.</t>
    </r>
  </si>
  <si>
    <r>
      <rPr>
        <sz val="10"/>
        <rFont val="Arial"/>
      </rPr>
      <t>genomgång av belysningssystemet skall genomföras av de personer som utfört installation av belysningssystemt. </t>
    </r>
  </si>
  <si>
    <r>
      <rPr>
        <sz val="10"/>
        <rFont val="Arial"/>
      </rPr>
      <t>genomgång av området</t>
    </r>
  </si>
  <si>
    <t>Projektnamn</t>
  </si>
  <si>
    <t>Datum</t>
  </si>
  <si>
    <t>Ekalund Industriområde</t>
  </si>
  <si>
    <t>Belysning</t>
  </si>
  <si>
    <t>Rev datum</t>
  </si>
  <si>
    <t>Status</t>
  </si>
  <si>
    <t>Handling</t>
  </si>
  <si>
    <t>FÖRFRÅGNINGSUNDERLAG</t>
  </si>
  <si>
    <t>10.2</t>
  </si>
  <si>
    <t>Kod</t>
  </si>
  <si>
    <t>Text</t>
  </si>
  <si>
    <t>R/O</t>
  </si>
  <si>
    <t>Enhet</t>
  </si>
  <si>
    <t>Mängd</t>
  </si>
  <si>
    <t>a'-pris</t>
  </si>
  <si>
    <t>Total anbudssumma MF10.2</t>
  </si>
  <si>
    <t>EL-TELESYSTEM</t>
  </si>
  <si>
    <t xml:space="preserve">För entreprenaden gäller även separat redovisad </t>
  </si>
  <si>
    <t>AF- del.</t>
  </si>
  <si>
    <t>För utförande gäller, förutom denna beskrivning nedanstående icke bifogade publikationer:</t>
  </si>
  <si>
    <t>EL-AMA 22 med senaste AMA-nytt</t>
  </si>
  <si>
    <t>Starkströmsföreskrifterna, ELSÄK-FS 2022:1, :2 och :3</t>
  </si>
  <si>
    <t>Elleverantörens lokala bestämmelser</t>
  </si>
  <si>
    <t>I förfrågningsunderlaget förtecknade handlingar</t>
  </si>
  <si>
    <t>EBR-standard KJ 41:21.1</t>
  </si>
  <si>
    <t>Elinstallationsreglerna SS 436 40 00 utgåva 4 med ändringar och tillägg</t>
  </si>
  <si>
    <t>Teknikområde: Väg- och gatubelysning</t>
  </si>
  <si>
    <t>Allmänt</t>
  </si>
  <si>
    <t>Entreprenaden omfattar ny belysning inom nytt exploateringsområde samt för ny cirkulationsplats inkl. tillhörande GC-vägar som byggs vid befintlig väg.
Anläggning strömförsörjs med ett nytt gatubelysningsskåp och 2st slavskåp</t>
  </si>
  <si>
    <t>Omfattning</t>
  </si>
  <si>
    <t>Arbetet avser en fullt driftklar anläggning enligt denna mängdförteckning med tillhörande handlingar.</t>
  </si>
  <si>
    <t>Anläggningen skall vara komplett monterad, avprovad och i fullt driftfärdigt skick.</t>
  </si>
  <si>
    <t>Anläggningen ansluts till ny gatubelysningscentral och slavskåp enligt ritningar</t>
  </si>
  <si>
    <t>Nytt ledningsnät skall bestå av jordkabel förlagd på ledningsbädd i mark.</t>
  </si>
  <si>
    <t>El- och teleförsörjning</t>
  </si>
  <si>
    <t xml:space="preserve">Nytt ledningssystem skall vara av typ 4- ledarsystem (TN-C) </t>
  </si>
  <si>
    <t>Elleverans</t>
  </si>
  <si>
    <t xml:space="preserve">Nätkoncessionsinnehavare är Ljungby Energi </t>
  </si>
  <si>
    <t>Elservis</t>
  </si>
  <si>
    <t>Ny elservis anmäls till nytt gatubelysningsskåp</t>
  </si>
  <si>
    <t>ELKRAFTSYSTEM</t>
  </si>
  <si>
    <t>63.F</t>
  </si>
  <si>
    <t>Belysningssystem och ljussystem</t>
  </si>
  <si>
    <t>Belysningsanläggningens uppbyggnad framgår av följande ritningar:</t>
  </si>
  <si>
    <t>Ritning: E-63-1-2004 till -2027</t>
  </si>
  <si>
    <t>Bilaga 1: Armatur &amp; Stolpförteckning</t>
  </si>
  <si>
    <t>Samt enligt mängdförteckning i denna beskrivning</t>
  </si>
  <si>
    <t xml:space="preserve">Frånkoppling och anslutning till befintlig anläggningsdel utförs av Ljungby Energi. </t>
  </si>
  <si>
    <t>FÖRARBETEN, HJÄLPARBETEN, SANERINGSARBETEN, FLYTTNING, DEMONTERING, RIVNING, RÖJNING M M</t>
  </si>
  <si>
    <t>BBE</t>
  </si>
  <si>
    <t>UTSÄTTNINGAR</t>
  </si>
  <si>
    <t>BBE.6</t>
  </si>
  <si>
    <t>Utsättningar för el- och teleinstallationer</t>
  </si>
  <si>
    <t>Stolpfundament:</t>
  </si>
  <si>
    <r>
      <t>Utsättning av läge för stolpfundament ska utföras av entreprenören</t>
    </r>
    <r>
      <rPr>
        <sz val="10"/>
        <rFont val="Times New Roman"/>
        <family val="1"/>
      </rPr>
      <t>.</t>
    </r>
  </si>
  <si>
    <t>Kabelgrav:</t>
  </si>
  <si>
    <t>Utsättning av läge för kabelgrav ska utföras av entreprenören.</t>
  </si>
  <si>
    <t>Jordschakt för el- och telekablar o d</t>
  </si>
  <si>
    <t>Se ”Mängdbeskrivning – Mark”</t>
  </si>
  <si>
    <t>CBB.33</t>
  </si>
  <si>
    <t>Schakt för fundament till belysningsstolpe</t>
  </si>
  <si>
    <t>FYLLNINGAR, LAGER I MARK M M</t>
  </si>
  <si>
    <t>FYLLNINGAR FÖR VÄG, BYGGNAD, BRO</t>
  </si>
  <si>
    <t>M M</t>
  </si>
  <si>
    <t>Resterande fyllning för el- telekablar o d</t>
  </si>
  <si>
    <t>MARKÖVERBYGGNADER, ANLÄGGNINGSKOMPLETTERINGAR M.M.</t>
  </si>
  <si>
    <t>Fundament i mark</t>
  </si>
  <si>
    <t>Fundamentets överyta ska vara fri från jord m.m.</t>
  </si>
  <si>
    <t>Kabelintaget ska riktas mot kabelgraven.</t>
  </si>
  <si>
    <t>Fundamentets horisontella överyta får inte vara högre än 50 mm (+/- 10 mm) över färdig mark, vid hårdgjorda ytor skall fundamentets visning vara 50 mm (+/- 10 mm).</t>
  </si>
  <si>
    <t>Kabelskydd av plaströr</t>
  </si>
  <si>
    <t>Kabel skall förläggas i kabelskyddsrör vid passager över vägar</t>
  </si>
  <si>
    <t>Kabelskyddsrör SRS 110mm gul</t>
  </si>
  <si>
    <t>R</t>
  </si>
  <si>
    <t>S</t>
  </si>
  <si>
    <t>APPARATER, UTRUSTNING, KABLAR M M I EL- OCH TELESYSTEM</t>
  </si>
  <si>
    <t>SB</t>
  </si>
  <si>
    <t>ELKANALISATION, FÖRLÄGGNINGSMATERIEL M M</t>
  </si>
  <si>
    <t>SBB</t>
  </si>
  <si>
    <t>FÖRTILLVERKADE FUNDAMENT TILL STOLPE E D, ELUTRUSTNING E D</t>
  </si>
  <si>
    <t>SBB.1</t>
  </si>
  <si>
    <t>Fundament till stolpe e d</t>
  </si>
  <si>
    <t>Hål för kabel i fundament ska vara väl avfasad så att kabel inte skadas av vassa kanter.</t>
  </si>
  <si>
    <t>Betongrester i hål ska avlägsnas.</t>
  </si>
  <si>
    <t>Sättning fundament ingår i "Mängdbeskrivning Mark"</t>
  </si>
  <si>
    <t>"S1" typ Absorbent SJ-4/1500</t>
  </si>
  <si>
    <t>"S2" typ Absorbent SJ-4/1500</t>
  </si>
  <si>
    <t>"S3" typ Absorbent SJ-4/1500</t>
  </si>
  <si>
    <t>"S4" typ Cetong 108/900</t>
  </si>
  <si>
    <t>"S5" typ Cetong 108/900</t>
  </si>
  <si>
    <t>"S6" typ Cetong 127/1300</t>
  </si>
  <si>
    <t>"S7" typ Cetong 108/1300</t>
  </si>
  <si>
    <t>SBC</t>
  </si>
  <si>
    <t>STOLPAR M M</t>
  </si>
  <si>
    <t>SBC.2</t>
  </si>
  <si>
    <t>Stolpar och master för belysning</t>
  </si>
  <si>
    <t>SBC.21</t>
  </si>
  <si>
    <t>Stolpar och master för vägbelysning e d</t>
  </si>
  <si>
    <t>Stolparna skall vara försedda med luckskruv av typ TORX PIM (klåfingerskruv), gängorna skall vara insmorda med väderbeständigt fett eller kopparpasta. 
Stolpluckan skall vara vänd i stolplinjens längd- riktning, vid stolpens vänstra sida framifrån sett.
Max lutning stolpe 5mm/m</t>
  </si>
  <si>
    <t>Se även Bilaga 1 Armatur &amp; Stolpförteckning</t>
  </si>
  <si>
    <t>"S1" Eftergivlig stolpe 10m med 2m arm, typ Absorbent HE100E20, E77 715 85</t>
  </si>
  <si>
    <t>"S2" Eftergivlig stolpe 10m med 2m arm, typ Absorbent HE100E20, E77 715 85</t>
  </si>
  <si>
    <t>"S3" Eftergivlig stolpe 10m med 2m arm, typ Absorbent HE100E20, E77 715 85 med extra klämarm på 5m typ Absorbent SO230:7</t>
  </si>
  <si>
    <t>"S4" Stålstolpe 5m, typ Moramast MMSH50L RL</t>
  </si>
  <si>
    <t>"S5" Glasfiberstolpe 5m, typ Formenta 300550-9005 Svart</t>
  </si>
  <si>
    <t>"S6" Stålstolpe 8m med 1m arm och med extra arm för GC-väg på 5m, typ Moramast special ritn.nr SS200126 med rotlack</t>
  </si>
  <si>
    <t>"S7" Stålstolpe 8m, typ Moramast MMSH80EO RL</t>
  </si>
  <si>
    <t>SBC.43</t>
  </si>
  <si>
    <t>Stolpinsatser</t>
  </si>
  <si>
    <t>Varje armatur avsäkras separat i stolpinsats 6A.</t>
  </si>
  <si>
    <t>Varje armatur ansluts med separat skyddsledare</t>
  </si>
  <si>
    <t>Ska vara med isolerade plintar och med MK-ledning/kabelsko som skyddsjordning av stolpe (+låsbricka vid skruv).</t>
  </si>
  <si>
    <t>Plintarna monteras i horisontella nivåer (med skruvarna riktade mot luckan), så att bra överskådlighet erhålls.</t>
  </si>
  <si>
    <r>
      <t xml:space="preserve">Stolpinsats typ: </t>
    </r>
    <r>
      <rPr>
        <sz val="11"/>
        <color indexed="10"/>
        <rFont val="Arial"/>
        <family val="2"/>
      </rPr>
      <t xml:space="preserve"> </t>
    </r>
    <r>
      <rPr>
        <sz val="11"/>
        <rFont val="Arial"/>
        <family val="2"/>
      </rPr>
      <t>Fingal Johnson</t>
    </r>
  </si>
  <si>
    <t>E77 796 48</t>
  </si>
  <si>
    <t>Extra säkringselement med 6A säkring</t>
  </si>
  <si>
    <t>E77 796 34</t>
  </si>
  <si>
    <t>SBN</t>
  </si>
  <si>
    <t>KABELSKYDD OCH KABELMARKERING</t>
  </si>
  <si>
    <t>Alla kablar över 16mm2 ska förses med kabelskydd SPN, övriga kablar förses med kabelmarkeringsband vid förläggning utan kabelskyddsrör</t>
  </si>
  <si>
    <t>SBN.11</t>
  </si>
  <si>
    <t>Kabelskydd i normalt utförande</t>
  </si>
  <si>
    <t>Kabelskydd förläggs enligt EBR anvisningar</t>
  </si>
  <si>
    <t>Kabelskydd SPN 125mm kraftkabel, gul</t>
  </si>
  <si>
    <t>SBN.61</t>
  </si>
  <si>
    <t>Kabelmarkeringar i mark</t>
  </si>
  <si>
    <t>Kabelmarkeringsband förläggs enligt EBR anvisningar</t>
  </si>
  <si>
    <t>Kabelmarkeringsband MBM 125mm kraftkabel, gul</t>
  </si>
  <si>
    <t>SC</t>
  </si>
  <si>
    <t>EL- OCH TELEKABLAR M M</t>
  </si>
  <si>
    <t>Hantering och förläggning av ledning och kabel ska ske enligt tillverkarens anvisningar.</t>
  </si>
  <si>
    <t xml:space="preserve">Vid förläggning får tillåtna dragkrafter inte </t>
  </si>
  <si>
    <t>överskridas.</t>
  </si>
  <si>
    <t>Vid förläggning ska noggrant kontrolleras att öglor som kan skada kabeln inte uppstår.</t>
  </si>
  <si>
    <t>Kabelförläggning intill fundament får inte ske innan fundament är satt och återfyllning (väl packad) är utförd till den nivå på vilken kabeln ska förläggas.</t>
  </si>
  <si>
    <t>Kabel får inte förläggas helt sträckt.</t>
  </si>
  <si>
    <t>Beakta elledningens avstånd till eventuella längsgående va - ledningar, fjärrvärmeledningar, teleledningar m.m.</t>
  </si>
  <si>
    <t>SCB.71</t>
  </si>
  <si>
    <t>Kraftkablar på kabelbädd i mark</t>
  </si>
  <si>
    <t>Kablar ska förses med markeringsband i hela sin sträckning</t>
  </si>
  <si>
    <t>Vid stolpfundament, kabelskåp m.m. ska kabel kapas ovanför fundamentets överkant så att tillräcklig längd finns för anslutning.</t>
  </si>
  <si>
    <t>Vid stolpfundament ska såväl in- som utgående kabel förläggas med en extra längd av minst 0,5 m i mark.</t>
  </si>
  <si>
    <t>Kabel till pumpstationer levereras av beställaren, men samförläggs med belysningskabel i samråd med beställaren</t>
  </si>
  <si>
    <t>Kabel mellan belysningsstolpar skall vara av typ kopparkabel (Cu).</t>
  </si>
  <si>
    <t>Kostnaderna för kod CEC.32, CEC.42 och YHB.63 ingår.</t>
  </si>
  <si>
    <t>Kabel typ: SE-N1XE-R 4G16 GUL</t>
  </si>
  <si>
    <t>Kabel typ: SE-N1XE-AS 4G95</t>
  </si>
  <si>
    <t>Kabel pumpstationer N1XE-AS 4G95 (endast förläggning)</t>
  </si>
  <si>
    <t>SCB.72</t>
  </si>
  <si>
    <t>Kraftkablar i kabelskyddsrör, flerfackskanal o d i mark</t>
  </si>
  <si>
    <t>Kabel dras i rör vid korsning av väg</t>
  </si>
  <si>
    <t>Kabel som indrages i rör får inte vara skarvad.</t>
  </si>
  <si>
    <t>SCC</t>
  </si>
  <si>
    <t>INSTALLATIONSKABLAR</t>
  </si>
  <si>
    <t>SCC.822</t>
  </si>
  <si>
    <t>Kablar i eller på belysningsstolpar e d</t>
  </si>
  <si>
    <t>Installeras i stolpar.</t>
  </si>
  <si>
    <t>Ledning får inte skarvas.</t>
  </si>
  <si>
    <t>Vid genomföringar ska ledning skyddas med bussning enligt norm.</t>
  </si>
  <si>
    <t>Vid förläggning ska kontrolleras att öglor som kan skada ledningarna inte uppstår.</t>
  </si>
  <si>
    <t>Vid invändigt förlagd ledning ska ledningen mellan säkring och armatur ha en extra längd av 0,5 m, så att armaturen lätt kan bytas. Fördelningen per fas L1, L2 och L3 sker löpande.</t>
  </si>
  <si>
    <r>
      <t>I stolpar mellan stolpcentral och armatur förläggs kabel av typ: FQQ 3G1,5</t>
    </r>
    <r>
      <rPr>
        <sz val="11"/>
        <color indexed="10"/>
        <rFont val="Arial"/>
        <family val="2"/>
      </rPr>
      <t xml:space="preserve"> </t>
    </r>
    <r>
      <rPr>
        <sz val="11"/>
        <rFont val="Arial"/>
        <family val="2"/>
      </rPr>
      <t>eller likvärdig och ska levereras färdigansluten i armatur från armaturleverantör.</t>
    </r>
  </si>
  <si>
    <t>SD</t>
  </si>
  <si>
    <t>SKARVAR, FÖRBINDELSEDON O D EL ELLER TELESYSTEM</t>
  </si>
  <si>
    <t>SDB.2</t>
  </si>
  <si>
    <t>Skarvar</t>
  </si>
  <si>
    <t>SDB.221</t>
  </si>
  <si>
    <t>Skarvar på kraftkabel</t>
  </si>
  <si>
    <t>Skarvning skall undvikas i görligaste mån, dock om så måste ske skall det vara ny kabel till befintlig kabel av typ 10/16 mm2, och skall uppfylla kraven enligt SEN 424 14 44. Typ krympskarv inkl. skarvhylsor (eller motsvarande).</t>
  </si>
  <si>
    <t>Skarvning får ej ske mellan två nya kablar.</t>
  </si>
  <si>
    <t>SDB.222</t>
  </si>
  <si>
    <t>Skarvar på installationskabel</t>
  </si>
  <si>
    <t>SKB</t>
  </si>
  <si>
    <t>KOPPLINGSUTRUSTNINGAR</t>
  </si>
  <si>
    <t>SKB.32</t>
  </si>
  <si>
    <t>Kabelskåp för lågspänning</t>
  </si>
  <si>
    <t>Kabelskåp monteras enligt tillverkarens anvisningar.
In och utgående kablar kopplas TN-C
Utgående grupper avsäkras för belysningsstolpar 16A.
Skåp ska levereras komplett med alla nödvändiga montagedetaljer och gruppförteckning ska upprättas
Montage av kabelmätarskåp samordnas med Ljungby Energi</t>
  </si>
  <si>
    <t>"GB" Kabelmätarskåp med belysningscentral typ Ensto E-GBK-63.06 URA som förses med Garo astrour ASTRO1K1M E13 303 97. Skåp ska byggas för 1st utgående grupp 35A GIII och AL-kabel 95mm2 samt 5st utgående grupper GII och CU-kabel 16mm2</t>
  </si>
  <si>
    <t>"SK1" Kabelskåp med fördelning (slavskåp)
Skåp typ Kabeldon CDC 440 med lastbrytare på inkommande kabel
Inkommnade kabel SE-N1XE-AS 4G95 (max 50A)
1st utgående grupp AL-kabel 95mm2 (25A)
5st utgående grupper CU-kabel 16mm2 (16A)</t>
  </si>
  <si>
    <t>"SK2" Kabelskåp med fördelning (slavskåp)
Skåp typ Kabeldon CDC 440 med lastbrytare på inkommande kabel
Inkommnade kabel SE-N1XE-AS 4G95 (max 50A)
5st utgående grupper CU-kabel 16mm2 (16A)</t>
  </si>
  <si>
    <t>SN</t>
  </si>
  <si>
    <t>LJUSARMATURER, LJUSKÄLLOR MM</t>
  </si>
  <si>
    <t>SND</t>
  </si>
  <si>
    <t>LJUSARMATURER FÖR UTOMHUSBELYSNING</t>
  </si>
  <si>
    <t>SND.1</t>
  </si>
  <si>
    <t>Ljusarmaturer för vägtrafikbelysning</t>
  </si>
  <si>
    <t>Entreprenören ansvarar för att rätt riktning av belysning erhålls vid montering.</t>
  </si>
  <si>
    <t>Armatur skall monteras enligt tillverkarens      anvisningar.</t>
  </si>
  <si>
    <t>Gatuarmaturer förses med inbyggd nattsänkning</t>
  </si>
  <si>
    <t>Placering framgår av ritningar.</t>
  </si>
  <si>
    <t>Kostnader för kod YHB.632 ingår.</t>
  </si>
  <si>
    <t>"S1" Philips BGP307 LED120-4S/740 DM11</t>
  </si>
  <si>
    <t>"S2" Philips BGP307 LED69-4S/740 DM11</t>
  </si>
  <si>
    <t>"S3 GATA" Philips BGP307 LED69-4S/740 DM11</t>
  </si>
  <si>
    <t>"S3 GC" Philips BGP307 LED12-4S/740 DN10</t>
  </si>
  <si>
    <t>"S4" Philips BGP307 LED25-4S/740 DN10</t>
  </si>
  <si>
    <t>"S5" Erco Lightscan 1034509099 Svart</t>
  </si>
  <si>
    <t>"S6 GATA" Philips BGP307 LED69-4S/740 DM11</t>
  </si>
  <si>
    <t>"S6 GC" Philips BGP307 LED12-4S/740 DN10</t>
  </si>
  <si>
    <t>"S7" Philips BGP307 LED69-4S/740 DM11</t>
  </si>
  <si>
    <t>SNT</t>
  </si>
  <si>
    <t>BELYSNINGSMATERIAL</t>
  </si>
  <si>
    <t>SNT.1</t>
  </si>
  <si>
    <t>Ljuskällor</t>
  </si>
  <si>
    <t>Ljuskällor skall vara monterade i de ljusarmaturer som ingår i entreprenaden.</t>
  </si>
  <si>
    <t>MÄRKNING, PROVNING, DOKUMENTATION M M</t>
  </si>
  <si>
    <t>YG</t>
  </si>
  <si>
    <t>MÄRKNING OCH SKYLTNING</t>
  </si>
  <si>
    <t>Stolpar och kabelskåp ska märkas i samråd med kommunens beysningsansvarige</t>
  </si>
  <si>
    <t>YGB.6312</t>
  </si>
  <si>
    <t>Märkning av kabelskåp</t>
  </si>
  <si>
    <t>Utförs med Hammarprodukter H25 gul</t>
  </si>
  <si>
    <t>Kostnaden ingår i konto SKB.32</t>
  </si>
  <si>
    <t>YGB.6321</t>
  </si>
  <si>
    <t>Märkning av huvudledning</t>
  </si>
  <si>
    <t>Huvudledningar ska märkas Partex för L1, L2 och L3 samt PEN-ledare med blå tejp</t>
  </si>
  <si>
    <t>Kostnad ska ingå i SCB.43</t>
  </si>
  <si>
    <t>YGB.6322</t>
  </si>
  <si>
    <t>Märkning av gruppledningar</t>
  </si>
  <si>
    <t>Ledningar med flera ledare ska vara utförd med märkning enligt starkströmsföreskrifter och gällande SEN.</t>
  </si>
  <si>
    <t>Kostnaden ingår i konto SCB.72</t>
  </si>
  <si>
    <t>YGB.6333</t>
  </si>
  <si>
    <t>Märkning av platsutrustning i belysnings- och ljussystem</t>
  </si>
  <si>
    <t>Belysningsstolpar märks med rostfri präglad skylt som fäst med rostfri popnit.</t>
  </si>
  <si>
    <t>Kostnaden ingår i konto SBC.21</t>
  </si>
  <si>
    <t>Servicetag för armaturer ska fästas på ledning till armatur i stolpluckan</t>
  </si>
  <si>
    <t>Kostnad ska ingå i SND.1</t>
  </si>
  <si>
    <t>YHB.63</t>
  </si>
  <si>
    <t>Kontroll av elkraftsystem</t>
  </si>
  <si>
    <t>Utförda isolationsmätningar dokumenteras, liksom kontrollarbete av skyddsjordningar samt kontroll av utlösningsvillkoret</t>
  </si>
  <si>
    <t>För kablar i mark ska provningen av isolationsresistans även utföras mellan spänningsförande ledare och PEN-ledare</t>
  </si>
  <si>
    <t>Vid provning av skyddsledarens kontinuitet ska om möjligt provningen utföras till utsatt del</t>
  </si>
  <si>
    <t>Kontroll av eventuell utrustning för effektsänkning är rätt inställd</t>
  </si>
  <si>
    <t>Funktionsprovning av styrsystem och belysningssystem</t>
  </si>
  <si>
    <t>Entreprenören ska överlämna dokumentationen av kontrollerna med tillhörande provningsresultat till beställaren.</t>
  </si>
  <si>
    <t>Egenkontroll inom arbetsområdet</t>
  </si>
  <si>
    <t>Egenkontroll genomförs i takt med monteringen.</t>
  </si>
  <si>
    <t>Dokumentation och protokoll över egenkontroll ska lämnas före kontroll av driftsatt anläggning dock senast 21 kalenderdagar innan slutbesiktningen.</t>
  </si>
  <si>
    <t>YHB.632</t>
  </si>
  <si>
    <t>Kontroll av belysnings- och ljussystem</t>
  </si>
  <si>
    <t>Samtliga belysningsarmaturer ska lysa vid överlåtande av anläggningen.</t>
  </si>
  <si>
    <t>Injustering av stolparmaturer S5 ska ske tillsammans med beställaren under dygnets mörka timmar och EE ska tillhandahålla lift</t>
  </si>
  <si>
    <t xml:space="preserve">Injustering inkl lift </t>
  </si>
  <si>
    <t>O</t>
  </si>
  <si>
    <t>tim</t>
  </si>
  <si>
    <t>UNDERLAG FÖR RELATIONSHANDLINGAR FÖR INSTALLATIONER</t>
  </si>
  <si>
    <t>YJD.6</t>
  </si>
  <si>
    <t>Underlag för relationshandlingar för el- och teleinstallationer</t>
  </si>
  <si>
    <r>
      <t xml:space="preserve">Alla handlingar skall vara märkta </t>
    </r>
    <r>
      <rPr>
        <i/>
        <sz val="12"/>
        <rFont val="Times New Roman"/>
        <family val="1"/>
      </rPr>
      <t>”Underlag för Relationshandling”</t>
    </r>
    <r>
      <rPr>
        <sz val="11"/>
        <rFont val="Arial"/>
        <family val="2"/>
      </rPr>
      <t xml:space="preserve"> samt datum</t>
    </r>
  </si>
  <si>
    <t>Alla planritningar samt bilagor ingående i elentreprenaden ska det upprättas underlag för relation för enligt nedan</t>
  </si>
  <si>
    <t>Underlag för relationshandlingar skall levereras senast 21 kalenderdagar före slutbesiktningen. Entreprenaden kan inte godkännas om inte godkänt relationsunderlag har överlämnats till beställaren i tid.</t>
  </si>
  <si>
    <t>Relationshandlingar ska godkännas av beställaren.</t>
  </si>
  <si>
    <t>Planritningar ska levereras format DWG eller PXF</t>
  </si>
  <si>
    <t>Gjorda ändringar skall vara tydligt markerade med röd färg.</t>
  </si>
  <si>
    <t>Ifylld FSA-tabell (Bilaga 2) ska överlämnas till beställaren minst 21 kalenderdagar före slutbesiktningen</t>
  </si>
  <si>
    <t>Av handlingarna för elinstallationer ska framgå:</t>
  </si>
  <si>
    <t>Belysningsstolpars läge med ljuspunktshöjd, armlängd, armatur och bestyckning.</t>
  </si>
  <si>
    <t>Ange vilken fas som ansluts i stolparna.</t>
  </si>
  <si>
    <t>Ange eventuellt andra noggrannhetskrav än +/- 0,1 m på måttangivelser.</t>
  </si>
  <si>
    <t>Prisbilaga</t>
  </si>
  <si>
    <t xml:space="preserve">Anbudssumma enligt Handling 10.1 samt 10.2 Mängdförteckning </t>
  </si>
  <si>
    <t>Summeras automatiskt från Handling 10.1 samt 10.2 Mängdförteckning.</t>
  </si>
  <si>
    <t>JA</t>
  </si>
  <si>
    <t>NEJ</t>
  </si>
  <si>
    <t>EJ AKTUELLT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</si>
</sst>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kr&quot;_-;\-* #,##0.00\ &quot;kr&quot;_-;_-* &quot;-&quot;??\ &quot;kr&quot;_-;_-@_-"/>
    <numFmt numFmtId="164" formatCode="#,##0.00_ ;[Red]\-#,##0.00\ "/>
  </numFmts>
  <fonts count="75">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b/>
      <sz val="11"/>
      <color theme="1"/>
      <name val="Calibri"/>
      <family val="2"/>
      <scheme val="minor"/>
    </font>
    <font>
      <sz val="11"/>
      <name val="Calibri"/>
      <family val="2"/>
      <scheme val="minor"/>
    </font>
    <font>
      <sz val="14"/>
      <color theme="1"/>
      <name val="Calibri"/>
      <family val="2"/>
      <scheme val="minor"/>
    </font>
    <font>
      <b/>
      <sz val="14"/>
      <color theme="1"/>
      <name val="Calibri"/>
      <family val="2"/>
      <scheme val="minor"/>
    </font>
    <font>
      <sz val="14"/>
      <name val="Calibri"/>
      <family val="2"/>
      <scheme val="minor"/>
    </font>
    <font>
      <sz val="11"/>
      <color theme="1"/>
      <name val="Arial"/>
      <family val="2"/>
    </font>
    <font>
      <sz val="11"/>
      <color theme="1"/>
      <name val="Garamond"/>
      <family val="1"/>
    </font>
    <font>
      <b/>
      <sz val="11"/>
      <color theme="1"/>
      <name val="Calibri"/>
      <family val="2"/>
    </font>
    <font>
      <sz val="11"/>
      <color theme="1"/>
      <name val="Calibri"/>
      <family val="2"/>
    </font>
    <font>
      <sz val="11"/>
      <name val="Calibri"/>
      <family val="2"/>
    </font>
    <font>
      <sz val="11"/>
      <color rgb="FFFF0000"/>
      <name val="Calibri"/>
      <family val="2"/>
    </font>
    <font>
      <b/>
      <i/>
      <sz val="8"/>
      <name val="Garamond"/>
      <family val="1"/>
    </font>
    <font>
      <b/>
      <sz val="15"/>
      <color rgb="FFFF0000"/>
      <name val="Calibri"/>
      <family val="2"/>
      <scheme val="minor"/>
    </font>
    <font>
      <sz val="10"/>
      <color theme="1"/>
      <name val="Calibri "/>
    </font>
    <font>
      <sz val="10"/>
      <color theme="1"/>
      <name val="Calibri Light"/>
      <family val="2"/>
      <scheme val="major"/>
    </font>
    <font>
      <b/>
      <sz val="11"/>
      <color rgb="FFFF0000"/>
      <name val="Garamond"/>
      <family val="1"/>
    </font>
    <font>
      <b/>
      <sz val="15"/>
      <color rgb="FFFF0000"/>
      <name val="Calibri Light"/>
      <family val="2"/>
      <scheme val="major"/>
    </font>
    <font>
      <sz val="11"/>
      <color theme="1"/>
      <name val="Calibri Light"/>
      <family val="2"/>
      <scheme val="major"/>
    </font>
    <font>
      <b/>
      <sz val="13"/>
      <name val="Calibri"/>
      <family val="2"/>
      <scheme val="minor"/>
    </font>
    <font>
      <b/>
      <sz val="11"/>
      <name val="Calibri"/>
      <family val="2"/>
      <scheme val="minor"/>
    </font>
    <font>
      <i/>
      <sz val="11"/>
      <color theme="1"/>
      <name val="Calibri"/>
      <family val="2"/>
      <scheme val="minor"/>
    </font>
    <font>
      <u/>
      <sz val="11"/>
      <color theme="10"/>
      <name val="Calibri"/>
      <family val="2"/>
      <scheme val="minor"/>
    </font>
    <font>
      <sz val="8"/>
      <name val="Calibri"/>
      <family val="2"/>
      <scheme val="minor"/>
    </font>
    <font>
      <b/>
      <u/>
      <sz val="11"/>
      <color theme="1"/>
      <name val="Calibri"/>
      <family val="2"/>
      <scheme val="minor"/>
    </font>
    <font>
      <sz val="10"/>
      <color theme="1"/>
      <name val="Arial"/>
      <family val="2"/>
    </font>
    <font>
      <sz val="10"/>
      <name val="Arial"/>
      <family val="2"/>
    </font>
    <font>
      <b/>
      <sz val="10"/>
      <color theme="1"/>
      <name val="Arial"/>
      <family val="2"/>
    </font>
    <font>
      <sz val="9"/>
      <name val="Arial"/>
      <family val="2"/>
    </font>
    <font>
      <vertAlign val="superscript"/>
      <sz val="10"/>
      <name val="Verdana"/>
      <family val="2"/>
    </font>
    <font>
      <sz val="8"/>
      <name val="Verdana"/>
      <family val="2"/>
    </font>
    <font>
      <b/>
      <sz val="10"/>
      <name val="Arial"/>
      <family val="2"/>
    </font>
    <font>
      <sz val="10"/>
      <name val="Verdana"/>
      <family val="2"/>
    </font>
    <font>
      <b/>
      <sz val="8"/>
      <name val="Arial"/>
      <family val="2"/>
    </font>
    <font>
      <b/>
      <sz val="11"/>
      <name val="Arial"/>
      <family val="2"/>
    </font>
    <font>
      <b/>
      <sz val="10"/>
      <color indexed="12"/>
      <name val="Arial"/>
      <family val="2"/>
    </font>
    <font>
      <sz val="8"/>
      <name val="Arial"/>
      <family val="2"/>
    </font>
    <font>
      <sz val="11"/>
      <name val="Arial"/>
      <family val="2"/>
    </font>
    <font>
      <u/>
      <sz val="11"/>
      <name val="Arial"/>
      <family val="2"/>
    </font>
    <font>
      <i/>
      <sz val="11"/>
      <name val="Arial"/>
      <family val="2"/>
    </font>
    <font>
      <sz val="10"/>
      <name val="Times New Roman"/>
      <family val="1"/>
    </font>
    <font>
      <b/>
      <sz val="12"/>
      <name val="Times New Roman"/>
      <family val="1"/>
    </font>
    <font>
      <sz val="12"/>
      <name val="Times New Roman"/>
      <family val="1"/>
    </font>
    <font>
      <sz val="11"/>
      <color indexed="10"/>
      <name val="Arial"/>
      <family val="2"/>
    </font>
    <font>
      <strike/>
      <sz val="11"/>
      <name val="Arial"/>
      <family val="2"/>
    </font>
    <font>
      <i/>
      <sz val="12"/>
      <name val="Times New Roman"/>
      <family val="1"/>
    </font>
    <font>
      <sz val="5"/>
      <color theme="1"/>
      <name val="Arial"/>
      <family val="2"/>
    </font>
    <font>
      <b/>
      <sz val="5"/>
      <color theme="1"/>
      <name val="Arial"/>
      <family val="2"/>
    </font>
    <font>
      <sz val="10"/>
      <name val="Arial"/>
    </font>
    <font>
      <b/>
      <sz val="12"/>
      <name val="Arial"/>
    </font>
    <font>
      <sz val="10"/>
      <color rgb="FF000000"/>
      <name val="Arial"/>
    </font>
    <font>
      <b/>
      <sz val="12"/>
      <color theme="1"/>
      <name val="Arial"/>
      <family val="2"/>
    </font>
    <font>
      <sz val="12"/>
      <color rgb="FF000000"/>
      <name val="Arial"/>
    </font>
    <font>
      <i/>
      <sz val="10"/>
      <name val="Arial"/>
    </font>
    <font>
      <sz val="10"/>
      <color rgb="FF000000"/>
      <name val="Arial"/>
      <charset val="1"/>
    </font>
    <font>
      <vertAlign val="superscript"/>
      <sz val="10"/>
      <name val="Arial"/>
    </font>
    <font>
      <b/>
      <sz val="14"/>
      <color rgb="FF000000"/>
      <name val="Arial"/>
    </font>
    <font>
      <sz val="14"/>
      <color rgb="FF000000"/>
      <name val="Arial"/>
    </font>
    <font>
      <b/>
      <sz val="12"/>
      <color rgb="FF000000"/>
      <name val="Arial"/>
    </font>
    <font>
      <sz val="9"/>
      <color rgb="FF000000"/>
      <name val="Arial"/>
      <family val="2"/>
      <charset val="1"/>
    </font>
    <font>
      <i/>
      <sz val="10"/>
      <color rgb="FF000000"/>
      <name val="Arial"/>
      <charset val="1"/>
    </font>
    <font>
      <sz val="10"/>
      <color theme="1"/>
      <name val="Arial"/>
    </font>
    <font>
      <vertAlign val="superscript"/>
      <sz val="10"/>
      <color rgb="FF000000"/>
      <name val="Arial"/>
    </font>
    <font>
      <i/>
      <sz val="10"/>
      <color theme="1"/>
      <name val="Arial"/>
    </font>
    <font>
      <i/>
      <sz val="10"/>
      <color theme="1"/>
      <name val="Arial"/>
      <family val="2"/>
    </font>
    <font>
      <b/>
      <sz val="10"/>
      <name val="Arial"/>
    </font>
    <font>
      <b/>
      <sz val="10"/>
      <color rgb="FF000000"/>
      <name val="Arial"/>
    </font>
    <font>
      <b/>
      <sz val="12"/>
      <name val="Arial"/>
      <family val="2"/>
    </font>
    <font>
      <b/>
      <sz val="10"/>
      <color rgb="FF000000"/>
      <name val="Arial"/>
      <family val="2"/>
    </font>
    <font>
      <sz val="10"/>
      <color rgb="FF000000"/>
      <name val="Arial"/>
      <family val="2"/>
    </font>
  </fonts>
  <fills count="11">
    <fill>
      <patternFill patternType="none"/>
    </fill>
    <fill>
      <patternFill patternType="gray125"/>
    </fill>
    <fill>
      <patternFill patternType="solid">
        <fgColor rgb="FFC6EFCE"/>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9"/>
        <bgColor indexed="64"/>
      </patternFill>
    </fill>
  </fills>
  <borders count="7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right style="thin">
        <color rgb="FF000000"/>
      </right>
      <top style="thin">
        <color indexed="64"/>
      </top>
      <bottom/>
      <diagonal/>
    </border>
    <border>
      <left style="thin">
        <color indexed="64"/>
      </left>
      <right/>
      <top/>
      <bottom style="thin">
        <color rgb="FF000000"/>
      </bottom>
      <diagonal/>
    </border>
    <border>
      <left/>
      <right style="thin">
        <color indexed="64"/>
      </right>
      <top style="thin">
        <color indexed="64"/>
      </top>
      <bottom style="thin">
        <color rgb="FF000000"/>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right style="dotted">
        <color indexed="64"/>
      </right>
      <top/>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right style="thin">
        <color indexed="64"/>
      </right>
      <top/>
      <bottom style="thin">
        <color rgb="FF000000"/>
      </bottom>
      <diagonal/>
    </border>
    <border>
      <left/>
      <right style="thin">
        <color rgb="FF000000"/>
      </right>
      <top/>
      <bottom style="thin">
        <color rgb="FF000000"/>
      </bottom>
      <diagonal/>
    </border>
    <border>
      <left style="thin">
        <color indexed="64"/>
      </left>
      <right style="medium">
        <color indexed="64"/>
      </right>
      <top style="medium">
        <color indexed="64"/>
      </top>
      <bottom style="medium">
        <color indexed="64"/>
      </bottom>
      <diagonal/>
    </border>
  </borders>
  <cellStyleXfs count="8">
    <xf numFmtId="0" fontId="0" fillId="0" borderId="0"/>
    <xf numFmtId="44"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5" fillId="2" borderId="0" applyNumberFormat="0" applyBorder="0" applyAlignment="0" applyProtection="0"/>
    <xf numFmtId="0" fontId="27" fillId="0" borderId="0" applyNumberFormat="0" applyFill="0" applyBorder="0" applyAlignment="0" applyProtection="0"/>
    <xf numFmtId="0" fontId="31" fillId="0" borderId="0"/>
  </cellStyleXfs>
  <cellXfs count="366">
    <xf numFmtId="0" fontId="0" fillId="0" borderId="0" xfId="0"/>
    <xf numFmtId="0" fontId="12" fillId="4" borderId="29" xfId="0" applyFont="1" applyFill="1" applyBorder="1" applyAlignment="1">
      <alignment horizontal="center"/>
    </xf>
    <xf numFmtId="0" fontId="0" fillId="5" borderId="0" xfId="0" applyFill="1"/>
    <xf numFmtId="0" fontId="0" fillId="0" borderId="16" xfId="0" applyBorder="1" applyProtection="1">
      <protection locked="0"/>
    </xf>
    <xf numFmtId="0" fontId="6" fillId="6" borderId="8" xfId="0" applyFont="1" applyFill="1" applyBorder="1" applyAlignment="1">
      <alignment vertical="center"/>
    </xf>
    <xf numFmtId="0" fontId="0" fillId="6" borderId="7" xfId="0" applyFill="1" applyBorder="1"/>
    <xf numFmtId="0" fontId="6" fillId="6" borderId="7" xfId="0" applyFont="1" applyFill="1" applyBorder="1"/>
    <xf numFmtId="0" fontId="0" fillId="5" borderId="0" xfId="0" applyFill="1" applyAlignment="1">
      <alignment horizontal="left"/>
    </xf>
    <xf numFmtId="0" fontId="0" fillId="5" borderId="0" xfId="0" applyFill="1" applyAlignment="1">
      <alignment horizontal="center"/>
    </xf>
    <xf numFmtId="0" fontId="6" fillId="6" borderId="7" xfId="0" applyFont="1" applyFill="1" applyBorder="1" applyAlignment="1">
      <alignment vertical="center"/>
    </xf>
    <xf numFmtId="0" fontId="0" fillId="6" borderId="20" xfId="0" applyFill="1" applyBorder="1" applyAlignment="1">
      <alignment horizontal="center"/>
    </xf>
    <xf numFmtId="0" fontId="0" fillId="6" borderId="21" xfId="0" applyFill="1" applyBorder="1" applyAlignment="1">
      <alignment horizontal="center"/>
    </xf>
    <xf numFmtId="0" fontId="6" fillId="7" borderId="11" xfId="0" applyFont="1" applyFill="1" applyBorder="1"/>
    <xf numFmtId="0" fontId="6" fillId="7" borderId="14" xfId="0" applyFont="1" applyFill="1" applyBorder="1"/>
    <xf numFmtId="0" fontId="6" fillId="7" borderId="14" xfId="0" applyFont="1" applyFill="1" applyBorder="1" applyAlignment="1">
      <alignment wrapText="1"/>
    </xf>
    <xf numFmtId="0" fontId="6" fillId="7" borderId="17" xfId="0" applyFont="1" applyFill="1" applyBorder="1"/>
    <xf numFmtId="0" fontId="0" fillId="7" borderId="14" xfId="0" applyFill="1" applyBorder="1"/>
    <xf numFmtId="0" fontId="0" fillId="7" borderId="11" xfId="0" applyFill="1" applyBorder="1"/>
    <xf numFmtId="0" fontId="0" fillId="7" borderId="25" xfId="0" applyFill="1" applyBorder="1"/>
    <xf numFmtId="0" fontId="6" fillId="6" borderId="7" xfId="0" applyFont="1" applyFill="1" applyBorder="1" applyAlignment="1">
      <alignment horizontal="left"/>
    </xf>
    <xf numFmtId="0" fontId="0" fillId="6" borderId="9" xfId="0" applyFill="1" applyBorder="1" applyAlignment="1">
      <alignment horizontal="center"/>
    </xf>
    <xf numFmtId="0" fontId="0" fillId="0" borderId="22" xfId="0" applyBorder="1" applyProtection="1">
      <protection locked="0"/>
    </xf>
    <xf numFmtId="0" fontId="0" fillId="0" borderId="11" xfId="0" applyBorder="1" applyProtection="1">
      <protection locked="0"/>
    </xf>
    <xf numFmtId="0" fontId="0" fillId="0" borderId="23" xfId="0" applyBorder="1" applyProtection="1">
      <protection locked="0"/>
    </xf>
    <xf numFmtId="0" fontId="0" fillId="0" borderId="14" xfId="0" applyBorder="1" applyProtection="1">
      <protection locked="0"/>
    </xf>
    <xf numFmtId="0" fontId="0" fillId="0" borderId="45" xfId="0" applyBorder="1" applyProtection="1">
      <protection locked="0"/>
    </xf>
    <xf numFmtId="0" fontId="0" fillId="0" borderId="28" xfId="0" applyBorder="1" applyProtection="1">
      <protection locked="0"/>
    </xf>
    <xf numFmtId="0" fontId="27" fillId="0" borderId="48" xfId="6" applyFill="1" applyBorder="1" applyProtection="1">
      <protection locked="0"/>
    </xf>
    <xf numFmtId="0" fontId="0" fillId="0" borderId="33" xfId="0" applyBorder="1" applyProtection="1">
      <protection locked="0"/>
    </xf>
    <xf numFmtId="0" fontId="0" fillId="0" borderId="49" xfId="0" applyBorder="1" applyProtection="1">
      <protection locked="0"/>
    </xf>
    <xf numFmtId="14" fontId="0" fillId="5" borderId="0" xfId="0" applyNumberFormat="1" applyFill="1" applyAlignment="1">
      <alignment horizontal="left"/>
    </xf>
    <xf numFmtId="0" fontId="6" fillId="7" borderId="50" xfId="0" applyFont="1" applyFill="1" applyBorder="1"/>
    <xf numFmtId="0" fontId="0" fillId="0" borderId="51" xfId="0" applyBorder="1" applyProtection="1">
      <protection locked="0"/>
    </xf>
    <xf numFmtId="0" fontId="6" fillId="7" borderId="32" xfId="0" applyFont="1" applyFill="1" applyBorder="1"/>
    <xf numFmtId="0" fontId="6" fillId="7" borderId="32" xfId="0" applyFont="1" applyFill="1" applyBorder="1" applyAlignment="1">
      <alignment horizontal="left"/>
    </xf>
    <xf numFmtId="0" fontId="12" fillId="5" borderId="29" xfId="0" applyFont="1" applyFill="1" applyBorder="1" applyAlignment="1">
      <alignment horizontal="center"/>
    </xf>
    <xf numFmtId="0" fontId="12" fillId="5" borderId="0" xfId="0" applyFont="1" applyFill="1"/>
    <xf numFmtId="0" fontId="17" fillId="6" borderId="24" xfId="2" applyFont="1" applyFill="1" applyBorder="1" applyAlignment="1" applyProtection="1">
      <alignment horizontal="center"/>
    </xf>
    <xf numFmtId="0" fontId="18" fillId="6" borderId="15" xfId="2" applyFont="1" applyFill="1" applyBorder="1" applyAlignment="1" applyProtection="1">
      <alignment horizontal="center"/>
    </xf>
    <xf numFmtId="0" fontId="0" fillId="6" borderId="29" xfId="0" applyFill="1" applyBorder="1" applyAlignment="1">
      <alignment horizontal="center"/>
    </xf>
    <xf numFmtId="0" fontId="0" fillId="6" borderId="0" xfId="0" applyFill="1"/>
    <xf numFmtId="0" fontId="21" fillId="6" borderId="24" xfId="2" applyFont="1" applyFill="1" applyBorder="1" applyAlignment="1" applyProtection="1">
      <alignment horizontal="center"/>
    </xf>
    <xf numFmtId="0" fontId="0" fillId="6" borderId="41" xfId="0" applyFill="1" applyBorder="1" applyAlignment="1">
      <alignment horizontal="center"/>
    </xf>
    <xf numFmtId="0" fontId="21" fillId="6" borderId="0" xfId="2" applyFont="1" applyFill="1" applyBorder="1" applyAlignment="1" applyProtection="1">
      <alignment horizontal="center"/>
    </xf>
    <xf numFmtId="0" fontId="22" fillId="6" borderId="42" xfId="2" applyFont="1" applyFill="1" applyBorder="1" applyAlignment="1" applyProtection="1">
      <alignment horizontal="center"/>
    </xf>
    <xf numFmtId="0" fontId="0" fillId="6" borderId="37" xfId="0" applyFill="1" applyBorder="1" applyAlignment="1">
      <alignment horizontal="center"/>
    </xf>
    <xf numFmtId="0" fontId="23" fillId="6" borderId="29" xfId="0" applyFont="1" applyFill="1" applyBorder="1" applyAlignment="1">
      <alignment horizontal="center"/>
    </xf>
    <xf numFmtId="0" fontId="0" fillId="6" borderId="43" xfId="0" applyFill="1" applyBorder="1" applyAlignment="1">
      <alignment horizontal="center"/>
    </xf>
    <xf numFmtId="0" fontId="19" fillId="0" borderId="29" xfId="0" applyFont="1" applyBorder="1" applyAlignment="1" applyProtection="1">
      <alignment horizontal="center" vertical="center"/>
      <protection locked="0"/>
    </xf>
    <xf numFmtId="0" fontId="20" fillId="0" borderId="29" xfId="0" applyFont="1" applyBorder="1" applyAlignment="1" applyProtection="1">
      <alignment horizontal="center" vertical="center" wrapText="1"/>
      <protection locked="0"/>
    </xf>
    <xf numFmtId="0" fontId="20" fillId="5" borderId="29" xfId="0" applyFont="1" applyFill="1" applyBorder="1" applyAlignment="1">
      <alignment horizontal="center" vertical="center" wrapText="1"/>
    </xf>
    <xf numFmtId="2" fontId="11" fillId="5" borderId="0" xfId="0" applyNumberFormat="1" applyFont="1" applyFill="1" applyAlignment="1">
      <alignment horizontal="left" wrapText="1"/>
    </xf>
    <xf numFmtId="0" fontId="11" fillId="5" borderId="0" xfId="0" applyFont="1" applyFill="1" applyAlignment="1">
      <alignment horizontal="left"/>
    </xf>
    <xf numFmtId="0" fontId="11" fillId="5" borderId="0" xfId="0" applyFont="1" applyFill="1" applyAlignment="1">
      <alignment horizontal="left" wrapText="1"/>
    </xf>
    <xf numFmtId="0" fontId="5" fillId="5" borderId="0" xfId="5" applyFill="1" applyBorder="1" applyAlignment="1" applyProtection="1">
      <alignment horizontal="left"/>
    </xf>
    <xf numFmtId="0" fontId="0" fillId="0" borderId="13" xfId="0" applyBorder="1" applyProtection="1">
      <protection locked="0"/>
    </xf>
    <xf numFmtId="0" fontId="0" fillId="7" borderId="30" xfId="0" applyFill="1" applyBorder="1"/>
    <xf numFmtId="0" fontId="0" fillId="7" borderId="52" xfId="0" applyFill="1" applyBorder="1"/>
    <xf numFmtId="0" fontId="0" fillId="0" borderId="53" xfId="0" applyBorder="1" applyProtection="1">
      <protection locked="0"/>
    </xf>
    <xf numFmtId="0" fontId="0" fillId="0" borderId="52" xfId="0" applyBorder="1" applyProtection="1">
      <protection locked="0"/>
    </xf>
    <xf numFmtId="0" fontId="27" fillId="0" borderId="54" xfId="6" applyFill="1" applyBorder="1" applyProtection="1">
      <protection locked="0"/>
    </xf>
    <xf numFmtId="0" fontId="0" fillId="0" borderId="31" xfId="0" applyBorder="1" applyProtection="1">
      <protection locked="0"/>
    </xf>
    <xf numFmtId="0" fontId="0" fillId="7" borderId="55" xfId="0" applyFill="1" applyBorder="1"/>
    <xf numFmtId="0" fontId="0" fillId="0" borderId="56" xfId="0" applyBorder="1" applyProtection="1">
      <protection locked="0"/>
    </xf>
    <xf numFmtId="0" fontId="27" fillId="0" borderId="19" xfId="6" applyFill="1" applyBorder="1" applyProtection="1">
      <protection locked="0"/>
    </xf>
    <xf numFmtId="44" fontId="10" fillId="8" borderId="7" xfId="1" applyFont="1" applyFill="1" applyBorder="1" applyAlignment="1" applyProtection="1">
      <alignment horizontal="left"/>
    </xf>
    <xf numFmtId="0" fontId="26" fillId="0" borderId="25" xfId="0" applyFont="1" applyBorder="1" applyProtection="1">
      <protection locked="0"/>
    </xf>
    <xf numFmtId="0" fontId="26" fillId="0" borderId="17" xfId="0" applyFont="1" applyBorder="1" applyProtection="1">
      <protection locked="0"/>
    </xf>
    <xf numFmtId="0" fontId="26" fillId="0" borderId="34" xfId="0" applyFont="1" applyBorder="1" applyProtection="1">
      <protection locked="0"/>
    </xf>
    <xf numFmtId="49" fontId="30" fillId="0" borderId="0" xfId="0" applyNumberFormat="1" applyFont="1" applyAlignment="1" applyProtection="1">
      <alignment vertical="center"/>
      <protection locked="0"/>
    </xf>
    <xf numFmtId="49" fontId="30" fillId="0" borderId="57" xfId="0" applyNumberFormat="1" applyFont="1" applyBorder="1" applyAlignment="1" applyProtection="1">
      <alignment vertical="center"/>
      <protection locked="0"/>
    </xf>
    <xf numFmtId="0" fontId="33" fillId="0" borderId="41" xfId="0" applyFont="1" applyBorder="1" applyAlignment="1">
      <alignment vertical="top" wrapText="1"/>
    </xf>
    <xf numFmtId="0" fontId="33" fillId="0" borderId="41" xfId="0" applyFont="1" applyBorder="1" applyAlignment="1">
      <alignment horizontal="left" vertical="top" wrapText="1"/>
    </xf>
    <xf numFmtId="0" fontId="34" fillId="0" borderId="0" xfId="0" applyFont="1" applyAlignment="1">
      <alignment vertical="top"/>
    </xf>
    <xf numFmtId="0" fontId="32" fillId="0" borderId="60" xfId="0" applyFont="1" applyBorder="1" applyAlignment="1">
      <alignment vertical="top" wrapText="1"/>
    </xf>
    <xf numFmtId="49" fontId="33" fillId="0" borderId="60" xfId="0" applyNumberFormat="1" applyFont="1" applyBorder="1" applyAlignment="1">
      <alignment horizontal="left" vertical="top" wrapText="1"/>
    </xf>
    <xf numFmtId="0" fontId="35" fillId="0" borderId="0" xfId="0" applyFont="1"/>
    <xf numFmtId="0" fontId="36" fillId="0" borderId="41" xfId="0" applyFont="1" applyBorder="1" applyAlignment="1">
      <alignment vertical="top"/>
    </xf>
    <xf numFmtId="0" fontId="37" fillId="0" borderId="0" xfId="0" applyFont="1" applyAlignment="1">
      <alignment vertical="top"/>
    </xf>
    <xf numFmtId="0" fontId="34" fillId="0" borderId="60" xfId="0" applyFont="1" applyBorder="1" applyAlignment="1">
      <alignment vertical="top" wrapText="1"/>
    </xf>
    <xf numFmtId="14" fontId="38" fillId="0" borderId="60" xfId="0" applyNumberFormat="1" applyFont="1" applyBorder="1" applyAlignment="1">
      <alignment horizontal="left" vertical="top" wrapText="1"/>
    </xf>
    <xf numFmtId="0" fontId="33" fillId="0" borderId="43" xfId="0" applyFont="1" applyBorder="1" applyAlignment="1">
      <alignment vertical="top" wrapText="1"/>
    </xf>
    <xf numFmtId="0" fontId="36" fillId="0" borderId="43" xfId="0" applyFont="1" applyBorder="1" applyAlignment="1">
      <alignment vertical="top" wrapText="1"/>
    </xf>
    <xf numFmtId="0" fontId="31" fillId="0" borderId="60" xfId="0" applyFont="1" applyBorder="1" applyAlignment="1">
      <alignment horizontal="left" vertical="top" wrapText="1"/>
    </xf>
    <xf numFmtId="0" fontId="39" fillId="0" borderId="29" xfId="0" applyFont="1" applyBorder="1" applyAlignment="1">
      <alignment wrapText="1"/>
    </xf>
    <xf numFmtId="0" fontId="36" fillId="0" borderId="29" xfId="0" applyFont="1" applyBorder="1" applyAlignment="1">
      <alignment horizontal="center" wrapText="1"/>
    </xf>
    <xf numFmtId="0" fontId="41" fillId="0" borderId="0" xfId="0" applyFont="1"/>
    <xf numFmtId="0" fontId="42" fillId="0" borderId="59" xfId="0" applyFont="1" applyBorder="1"/>
    <xf numFmtId="0" fontId="42" fillId="0" borderId="59" xfId="0" applyFont="1" applyBorder="1" applyAlignment="1">
      <alignment horizontal="center"/>
    </xf>
    <xf numFmtId="164" fontId="42" fillId="0" borderId="43" xfId="0" applyNumberFormat="1" applyFont="1" applyBorder="1" applyAlignment="1">
      <alignment horizontal="right"/>
    </xf>
    <xf numFmtId="0" fontId="39" fillId="0" borderId="43" xfId="0" applyFont="1" applyBorder="1" applyAlignment="1">
      <alignment horizontal="left" vertical="top" wrapText="1"/>
    </xf>
    <xf numFmtId="0" fontId="39" fillId="0" borderId="43" xfId="0" applyFont="1" applyBorder="1" applyAlignment="1">
      <alignment vertical="top" wrapText="1"/>
    </xf>
    <xf numFmtId="0" fontId="42" fillId="0" borderId="43" xfId="0" applyFont="1" applyBorder="1" applyAlignment="1">
      <alignment horizontal="center" vertical="top" wrapText="1"/>
    </xf>
    <xf numFmtId="0" fontId="42" fillId="0" borderId="43" xfId="0" applyFont="1" applyBorder="1" applyAlignment="1">
      <alignment horizontal="center"/>
    </xf>
    <xf numFmtId="0" fontId="42" fillId="0" borderId="43" xfId="0" applyFont="1" applyBorder="1" applyAlignment="1">
      <alignment vertical="top" wrapText="1"/>
    </xf>
    <xf numFmtId="0" fontId="42" fillId="0" borderId="43" xfId="0" applyFont="1" applyBorder="1" applyAlignment="1">
      <alignment horizontal="center" wrapText="1"/>
    </xf>
    <xf numFmtId="0" fontId="31" fillId="0" borderId="0" xfId="0" applyFont="1"/>
    <xf numFmtId="0" fontId="42" fillId="0" borderId="43" xfId="0" quotePrefix="1" applyFont="1" applyBorder="1" applyAlignment="1">
      <alignment horizontal="center" vertical="center" wrapText="1"/>
    </xf>
    <xf numFmtId="0" fontId="39" fillId="0" borderId="43" xfId="0" applyFont="1" applyBorder="1" applyAlignment="1">
      <alignment horizontal="center" vertical="top" wrapText="1"/>
    </xf>
    <xf numFmtId="0" fontId="42" fillId="0" borderId="43" xfId="7" quotePrefix="1" applyFont="1" applyBorder="1" applyAlignment="1">
      <alignment horizontal="center" wrapText="1"/>
    </xf>
    <xf numFmtId="0" fontId="42" fillId="0" borderId="43" xfId="0" quotePrefix="1" applyFont="1" applyBorder="1" applyAlignment="1">
      <alignment horizontal="center" wrapText="1"/>
    </xf>
    <xf numFmtId="0" fontId="42" fillId="0" borderId="43" xfId="0" applyFont="1" applyBorder="1"/>
    <xf numFmtId="0" fontId="39" fillId="0" borderId="59" xfId="0" applyFont="1" applyBorder="1" applyAlignment="1">
      <alignment vertical="top" wrapText="1"/>
    </xf>
    <xf numFmtId="0" fontId="42" fillId="0" borderId="0" xfId="0" applyFont="1"/>
    <xf numFmtId="0" fontId="49" fillId="0" borderId="43" xfId="0" applyFont="1" applyBorder="1" applyAlignment="1">
      <alignment horizontal="center"/>
    </xf>
    <xf numFmtId="0" fontId="42" fillId="4" borderId="43" xfId="7" quotePrefix="1" applyFont="1" applyFill="1" applyBorder="1" applyAlignment="1">
      <alignment horizontal="center" wrapText="1"/>
    </xf>
    <xf numFmtId="0" fontId="39" fillId="0" borderId="43" xfId="0" applyFont="1" applyBorder="1" applyAlignment="1">
      <alignment vertical="top" wrapText="1" readingOrder="1"/>
    </xf>
    <xf numFmtId="0" fontId="42" fillId="0" borderId="43" xfId="0" applyFont="1" applyBorder="1" applyAlignment="1">
      <alignment horizontal="center" wrapText="1" readingOrder="1"/>
    </xf>
    <xf numFmtId="164" fontId="42" fillId="0" borderId="43" xfId="0" applyNumberFormat="1" applyFont="1" applyBorder="1" applyAlignment="1">
      <alignment horizontal="right" wrapText="1" readingOrder="1"/>
    </xf>
    <xf numFmtId="0" fontId="31" fillId="0" borderId="0" xfId="0" applyFont="1" applyAlignment="1">
      <alignment wrapText="1" readingOrder="1"/>
    </xf>
    <xf numFmtId="0" fontId="0" fillId="0" borderId="0" xfId="0" applyAlignment="1">
      <alignment horizontal="center"/>
    </xf>
    <xf numFmtId="44" fontId="42" fillId="9" borderId="7" xfId="1" applyFont="1" applyFill="1" applyBorder="1" applyAlignment="1" applyProtection="1">
      <alignment horizontal="center"/>
      <protection locked="0"/>
    </xf>
    <xf numFmtId="0" fontId="39" fillId="0" borderId="59" xfId="0" applyFont="1" applyBorder="1" applyAlignment="1">
      <alignment horizontal="left" vertical="top" wrapText="1"/>
    </xf>
    <xf numFmtId="0" fontId="42" fillId="0" borderId="59" xfId="0" applyFont="1" applyBorder="1" applyAlignment="1">
      <alignment vertical="top" wrapText="1"/>
    </xf>
    <xf numFmtId="0" fontId="39" fillId="0" borderId="59" xfId="0" applyFont="1" applyBorder="1" applyAlignment="1">
      <alignment vertical="top" wrapText="1" readingOrder="1"/>
    </xf>
    <xf numFmtId="0" fontId="39" fillId="0" borderId="61" xfId="0" applyFont="1" applyBorder="1" applyAlignment="1">
      <alignment vertical="top" wrapText="1"/>
    </xf>
    <xf numFmtId="0" fontId="42" fillId="0" borderId="61" xfId="0" applyFont="1" applyBorder="1" applyAlignment="1">
      <alignment vertical="top" wrapText="1"/>
    </xf>
    <xf numFmtId="0" fontId="42" fillId="0" borderId="61" xfId="0" applyFont="1" applyBorder="1" applyAlignment="1">
      <alignment wrapText="1"/>
    </xf>
    <xf numFmtId="0" fontId="42" fillId="4" borderId="61" xfId="0" applyFont="1" applyFill="1" applyBorder="1" applyAlignment="1">
      <alignment vertical="top" wrapText="1"/>
    </xf>
    <xf numFmtId="0" fontId="39" fillId="0" borderId="61" xfId="0" applyFont="1" applyBorder="1" applyAlignment="1">
      <alignment vertical="top" wrapText="1" readingOrder="1"/>
    </xf>
    <xf numFmtId="0" fontId="42" fillId="0" borderId="0" xfId="0" applyFont="1" applyAlignment="1">
      <alignment vertical="top" wrapText="1"/>
    </xf>
    <xf numFmtId="0" fontId="39" fillId="0" borderId="41" xfId="0" applyFont="1" applyBorder="1"/>
    <xf numFmtId="0" fontId="42" fillId="0" borderId="60" xfId="0" applyFont="1" applyBorder="1"/>
    <xf numFmtId="0" fontId="39" fillId="0" borderId="37" xfId="0" applyFont="1" applyBorder="1"/>
    <xf numFmtId="0" fontId="42" fillId="0" borderId="57" xfId="0" applyFont="1" applyBorder="1"/>
    <xf numFmtId="0" fontId="42" fillId="0" borderId="37" xfId="0" applyFont="1" applyBorder="1" applyAlignment="1">
      <alignment horizontal="center"/>
    </xf>
    <xf numFmtId="0" fontId="42" fillId="0" borderId="0" xfId="0" applyFont="1" applyAlignment="1">
      <alignment horizontal="left" wrapText="1"/>
    </xf>
    <xf numFmtId="0" fontId="43" fillId="0" borderId="0" xfId="0" applyFont="1" applyAlignment="1">
      <alignment horizontal="left"/>
    </xf>
    <xf numFmtId="0" fontId="44" fillId="0" borderId="0" xfId="0" applyFont="1" applyAlignment="1">
      <alignment vertical="center"/>
    </xf>
    <xf numFmtId="0" fontId="39" fillId="0" borderId="0" xfId="0" applyFont="1" applyAlignment="1">
      <alignment vertical="center" wrapText="1"/>
    </xf>
    <xf numFmtId="0" fontId="42" fillId="0" borderId="0" xfId="0" applyFont="1" applyAlignment="1">
      <alignment horizontal="center"/>
    </xf>
    <xf numFmtId="0" fontId="39" fillId="0" borderId="0" xfId="0" applyFont="1" applyAlignment="1">
      <alignment vertical="center"/>
    </xf>
    <xf numFmtId="0" fontId="42" fillId="0" borderId="0" xfId="0" applyFont="1" applyAlignment="1">
      <alignment vertical="center"/>
    </xf>
    <xf numFmtId="0" fontId="39" fillId="0" borderId="0" xfId="0" applyFont="1" applyAlignment="1">
      <alignment horizontal="left"/>
    </xf>
    <xf numFmtId="0" fontId="46" fillId="0" borderId="0" xfId="0" applyFont="1" applyAlignment="1">
      <alignment vertical="center"/>
    </xf>
    <xf numFmtId="0" fontId="47" fillId="0" borderId="0" xfId="0" applyFont="1" applyAlignment="1">
      <alignment vertical="center"/>
    </xf>
    <xf numFmtId="0" fontId="39" fillId="0" borderId="0" xfId="0" applyFont="1" applyAlignment="1">
      <alignment horizontal="left" wrapText="1"/>
    </xf>
    <xf numFmtId="0" fontId="42" fillId="0" borderId="0" xfId="0" applyFont="1" applyAlignment="1">
      <alignment vertical="center" wrapText="1"/>
    </xf>
    <xf numFmtId="0" fontId="42" fillId="0" borderId="0" xfId="7" quotePrefix="1" applyFont="1" applyAlignment="1">
      <alignment horizontal="center" wrapText="1"/>
    </xf>
    <xf numFmtId="0" fontId="50" fillId="0" borderId="0" xfId="0" applyFont="1" applyAlignment="1">
      <alignment vertical="center"/>
    </xf>
    <xf numFmtId="44" fontId="42" fillId="9" borderId="62" xfId="1" applyFont="1" applyFill="1" applyBorder="1" applyAlignment="1" applyProtection="1">
      <alignment horizontal="center"/>
      <protection locked="0"/>
    </xf>
    <xf numFmtId="0" fontId="42" fillId="0" borderId="38" xfId="0" applyFont="1" applyBorder="1"/>
    <xf numFmtId="0" fontId="42" fillId="0" borderId="39" xfId="0" applyFont="1" applyBorder="1"/>
    <xf numFmtId="0" fontId="42" fillId="0" borderId="60" xfId="0" applyFont="1" applyBorder="1" applyAlignment="1">
      <alignment horizontal="center"/>
    </xf>
    <xf numFmtId="49" fontId="51" fillId="0" borderId="37" xfId="0" applyNumberFormat="1" applyFont="1" applyBorder="1" applyAlignment="1">
      <alignment horizontal="left" vertical="center"/>
    </xf>
    <xf numFmtId="49" fontId="30" fillId="0" borderId="57" xfId="0" applyNumberFormat="1" applyFont="1" applyBorder="1" applyAlignment="1">
      <alignment horizontal="left" vertical="center"/>
    </xf>
    <xf numFmtId="49" fontId="30" fillId="0" borderId="58" xfId="0" applyNumberFormat="1" applyFont="1" applyBorder="1" applyAlignment="1">
      <alignment horizontal="right" vertical="center"/>
    </xf>
    <xf numFmtId="49" fontId="32" fillId="0" borderId="38" xfId="0" applyNumberFormat="1" applyFont="1" applyBorder="1" applyAlignment="1">
      <alignment horizontal="left" vertical="center"/>
    </xf>
    <xf numFmtId="49" fontId="30" fillId="0" borderId="38" xfId="0" applyNumberFormat="1" applyFont="1" applyBorder="1" applyAlignment="1">
      <alignment horizontal="left" vertical="center"/>
    </xf>
    <xf numFmtId="49" fontId="30" fillId="0" borderId="39" xfId="0" applyNumberFormat="1" applyFont="1" applyBorder="1" applyAlignment="1">
      <alignment horizontal="left" vertical="center"/>
    </xf>
    <xf numFmtId="49" fontId="30" fillId="0" borderId="40" xfId="0" applyNumberFormat="1" applyFont="1" applyBorder="1" applyAlignment="1">
      <alignment horizontal="left" vertical="center"/>
    </xf>
    <xf numFmtId="49" fontId="51" fillId="0" borderId="57" xfId="0" applyNumberFormat="1" applyFont="1" applyBorder="1" applyAlignment="1">
      <alignment horizontal="left" vertical="center"/>
    </xf>
    <xf numFmtId="49" fontId="30" fillId="0" borderId="59" xfId="0" applyNumberFormat="1" applyFont="1" applyBorder="1" applyAlignment="1">
      <alignment horizontal="left" vertical="center"/>
    </xf>
    <xf numFmtId="49" fontId="51" fillId="0" borderId="59" xfId="0" applyNumberFormat="1" applyFont="1" applyBorder="1" applyAlignment="1">
      <alignment horizontal="left" vertical="center"/>
    </xf>
    <xf numFmtId="49" fontId="30" fillId="0" borderId="0" xfId="0" applyNumberFormat="1" applyFont="1" applyAlignment="1">
      <alignment horizontal="left" vertical="center"/>
    </xf>
    <xf numFmtId="49" fontId="51" fillId="0" borderId="41" xfId="0" applyNumberFormat="1" applyFont="1" applyBorder="1" applyAlignment="1">
      <alignment horizontal="left" vertical="center"/>
    </xf>
    <xf numFmtId="49" fontId="30" fillId="0" borderId="43" xfId="0" applyNumberFormat="1" applyFont="1" applyBorder="1" applyAlignment="1">
      <alignment horizontal="left" vertical="center"/>
    </xf>
    <xf numFmtId="49" fontId="30" fillId="0" borderId="60" xfId="0" applyNumberFormat="1" applyFont="1" applyBorder="1" applyAlignment="1">
      <alignment horizontal="left" vertical="center"/>
    </xf>
    <xf numFmtId="49" fontId="51" fillId="0" borderId="64" xfId="0" applyNumberFormat="1" applyFont="1" applyBorder="1" applyAlignment="1">
      <alignment horizontal="left" vertical="center" wrapText="1"/>
    </xf>
    <xf numFmtId="49" fontId="51" fillId="0" borderId="65" xfId="0" applyNumberFormat="1" applyFont="1" applyBorder="1" applyAlignment="1">
      <alignment horizontal="left" vertical="center" wrapText="1"/>
    </xf>
    <xf numFmtId="49" fontId="51" fillId="0" borderId="65" xfId="0" applyNumberFormat="1" applyFont="1" applyBorder="1" applyAlignment="1">
      <alignment vertical="center"/>
    </xf>
    <xf numFmtId="49" fontId="51" fillId="0" borderId="65" xfId="0" applyNumberFormat="1" applyFont="1" applyBorder="1" applyAlignment="1">
      <alignment horizontal="right" vertical="center" wrapText="1"/>
    </xf>
    <xf numFmtId="0" fontId="53" fillId="0" borderId="0" xfId="0" applyFont="1" applyAlignment="1">
      <alignment horizontal="left" wrapText="1"/>
    </xf>
    <xf numFmtId="1" fontId="30" fillId="0" borderId="0" xfId="0" applyNumberFormat="1" applyFont="1" applyAlignment="1">
      <alignment horizontal="right" vertical="center" wrapText="1"/>
    </xf>
    <xf numFmtId="3" fontId="30" fillId="0" borderId="0" xfId="0" applyNumberFormat="1" applyFont="1" applyAlignment="1">
      <alignment horizontal="right" vertical="center" wrapText="1"/>
    </xf>
    <xf numFmtId="49" fontId="30" fillId="0" borderId="0" xfId="0" applyNumberFormat="1" applyFont="1" applyAlignment="1">
      <alignment vertical="center" wrapText="1"/>
    </xf>
    <xf numFmtId="49" fontId="30" fillId="0" borderId="0" xfId="0" applyNumberFormat="1" applyFont="1" applyAlignment="1" applyProtection="1">
      <alignment vertical="center" wrapText="1"/>
      <protection locked="0"/>
    </xf>
    <xf numFmtId="0" fontId="54" fillId="0" borderId="0" xfId="0" applyFont="1"/>
    <xf numFmtId="0" fontId="54" fillId="0" borderId="0" xfId="0" applyFont="1" applyAlignment="1">
      <alignment horizontal="left" wrapText="1"/>
    </xf>
    <xf numFmtId="49" fontId="56" fillId="0" borderId="0" xfId="0" applyNumberFormat="1" applyFont="1" applyAlignment="1">
      <alignment horizontal="left" vertical="center"/>
    </xf>
    <xf numFmtId="0" fontId="57" fillId="0" borderId="0" xfId="0" applyFont="1" applyAlignment="1">
      <alignment wrapText="1"/>
    </xf>
    <xf numFmtId="0" fontId="55" fillId="0" borderId="0" xfId="0" applyFont="1" applyAlignment="1">
      <alignment wrapText="1"/>
    </xf>
    <xf numFmtId="0" fontId="53" fillId="0" borderId="0" xfId="0" applyFont="1" applyAlignment="1">
      <alignment horizontal="left" vertical="top" wrapText="1"/>
    </xf>
    <xf numFmtId="0" fontId="53" fillId="0" borderId="66" xfId="0" applyFont="1" applyBorder="1" applyAlignment="1">
      <alignment horizontal="left" wrapText="1"/>
    </xf>
    <xf numFmtId="0" fontId="53" fillId="0" borderId="66" xfId="0" applyFont="1" applyBorder="1" applyAlignment="1">
      <alignment horizontal="right" wrapText="1"/>
    </xf>
    <xf numFmtId="3" fontId="53" fillId="0" borderId="66" xfId="0" applyNumberFormat="1" applyFont="1" applyBorder="1" applyAlignment="1">
      <alignment horizontal="right" wrapText="1"/>
    </xf>
    <xf numFmtId="0" fontId="58" fillId="0" borderId="0" xfId="0" applyFont="1" applyAlignment="1">
      <alignment horizontal="left" wrapText="1"/>
    </xf>
    <xf numFmtId="0" fontId="59" fillId="0" borderId="0" xfId="0" applyFont="1"/>
    <xf numFmtId="0" fontId="61" fillId="0" borderId="0" xfId="0" applyFont="1" applyAlignment="1">
      <alignment wrapText="1"/>
    </xf>
    <xf numFmtId="0" fontId="63" fillId="0" borderId="0" xfId="0" applyFont="1"/>
    <xf numFmtId="0" fontId="64" fillId="0" borderId="0" xfId="0" applyFont="1" applyAlignment="1">
      <alignment wrapText="1"/>
    </xf>
    <xf numFmtId="0" fontId="53" fillId="0" borderId="0" xfId="0" applyFont="1" applyAlignment="1">
      <alignment horizontal="right" wrapText="1"/>
    </xf>
    <xf numFmtId="3" fontId="53" fillId="0" borderId="0" xfId="0" applyNumberFormat="1" applyFont="1" applyAlignment="1">
      <alignment horizontal="right" wrapText="1"/>
    </xf>
    <xf numFmtId="0" fontId="59" fillId="0" borderId="0" xfId="0" applyFont="1" applyAlignment="1">
      <alignment wrapText="1"/>
    </xf>
    <xf numFmtId="3" fontId="32" fillId="0" borderId="0" xfId="0" applyNumberFormat="1" applyFont="1" applyAlignment="1">
      <alignment horizontal="right" vertical="center" wrapText="1"/>
    </xf>
    <xf numFmtId="0" fontId="31" fillId="0" borderId="0" xfId="0" applyFont="1" applyAlignment="1">
      <alignment horizontal="left" wrapText="1"/>
    </xf>
    <xf numFmtId="0" fontId="31" fillId="0" borderId="66" xfId="0" applyFont="1" applyBorder="1" applyAlignment="1">
      <alignment horizontal="right" wrapText="1"/>
    </xf>
    <xf numFmtId="0" fontId="65" fillId="0" borderId="0" xfId="0" applyFont="1"/>
    <xf numFmtId="49" fontId="66" fillId="0" borderId="0" xfId="0" applyNumberFormat="1" applyFont="1" applyAlignment="1">
      <alignment horizontal="left" vertical="center"/>
    </xf>
    <xf numFmtId="49" fontId="66" fillId="0" borderId="0" xfId="0" applyNumberFormat="1" applyFont="1" applyAlignment="1">
      <alignment vertical="center" wrapText="1"/>
    </xf>
    <xf numFmtId="1" fontId="66" fillId="0" borderId="0" xfId="0" applyNumberFormat="1" applyFont="1" applyAlignment="1">
      <alignment horizontal="right" vertical="center" wrapText="1"/>
    </xf>
    <xf numFmtId="3" fontId="66" fillId="0" borderId="0" xfId="0" applyNumberFormat="1" applyFont="1" applyAlignment="1">
      <alignment horizontal="right" vertical="center" wrapText="1"/>
    </xf>
    <xf numFmtId="49" fontId="66" fillId="0" borderId="0" xfId="0" applyNumberFormat="1" applyFont="1" applyAlignment="1" applyProtection="1">
      <alignment vertical="center" wrapText="1"/>
      <protection locked="0"/>
    </xf>
    <xf numFmtId="0" fontId="31" fillId="0" borderId="66" xfId="0" applyFont="1" applyBorder="1" applyAlignment="1">
      <alignment horizontal="left" wrapText="1"/>
    </xf>
    <xf numFmtId="0" fontId="58" fillId="0" borderId="67" xfId="0" applyFont="1" applyBorder="1" applyAlignment="1">
      <alignment horizontal="left" wrapText="1"/>
    </xf>
    <xf numFmtId="0" fontId="58" fillId="0" borderId="66" xfId="0" applyFont="1" applyBorder="1" applyAlignment="1">
      <alignment horizontal="left" wrapText="1"/>
    </xf>
    <xf numFmtId="3" fontId="30" fillId="0" borderId="68" xfId="0" applyNumberFormat="1" applyFont="1" applyBorder="1" applyAlignment="1">
      <alignment horizontal="right" vertical="center" wrapText="1"/>
    </xf>
    <xf numFmtId="0" fontId="53" fillId="0" borderId="67" xfId="0" applyFont="1" applyBorder="1" applyAlignment="1">
      <alignment horizontal="right" wrapText="1"/>
    </xf>
    <xf numFmtId="0" fontId="53" fillId="0" borderId="69" xfId="0" applyFont="1" applyBorder="1" applyAlignment="1">
      <alignment horizontal="right" wrapText="1"/>
    </xf>
    <xf numFmtId="3" fontId="30" fillId="0" borderId="70" xfId="0" applyNumberFormat="1" applyFont="1" applyBorder="1" applyAlignment="1">
      <alignment horizontal="right" vertical="center" wrapText="1"/>
    </xf>
    <xf numFmtId="3" fontId="30" fillId="0" borderId="66" xfId="0" applyNumberFormat="1" applyFont="1" applyBorder="1" applyAlignment="1">
      <alignment horizontal="right" vertical="center" wrapText="1"/>
    </xf>
    <xf numFmtId="3" fontId="30" fillId="0" borderId="71" xfId="0" applyNumberFormat="1" applyFont="1" applyBorder="1" applyAlignment="1">
      <alignment horizontal="right" vertical="center" wrapText="1"/>
    </xf>
    <xf numFmtId="3" fontId="30" fillId="0" borderId="67" xfId="0" applyNumberFormat="1" applyFont="1" applyBorder="1" applyAlignment="1">
      <alignment horizontal="right" vertical="center" wrapText="1"/>
    </xf>
    <xf numFmtId="0" fontId="53" fillId="0" borderId="66" xfId="0" applyFont="1" applyBorder="1" applyAlignment="1">
      <alignment horizontal="left" vertical="top" wrapText="1"/>
    </xf>
    <xf numFmtId="3" fontId="30" fillId="0" borderId="72" xfId="0" applyNumberFormat="1" applyFont="1" applyBorder="1" applyAlignment="1">
      <alignment horizontal="right" vertical="center" wrapText="1"/>
    </xf>
    <xf numFmtId="0" fontId="53" fillId="0" borderId="69" xfId="0" applyFont="1" applyBorder="1" applyAlignment="1">
      <alignment wrapText="1"/>
    </xf>
    <xf numFmtId="0" fontId="53" fillId="0" borderId="73" xfId="0" applyFont="1" applyBorder="1" applyAlignment="1">
      <alignment wrapText="1"/>
    </xf>
    <xf numFmtId="0" fontId="55" fillId="0" borderId="0" xfId="0" applyFont="1" applyAlignment="1">
      <alignment horizontal="left" wrapText="1"/>
    </xf>
    <xf numFmtId="0" fontId="53" fillId="0" borderId="0" xfId="0" applyFont="1" applyAlignment="1">
      <alignment wrapText="1"/>
    </xf>
    <xf numFmtId="0" fontId="68" fillId="0" borderId="0" xfId="0" applyFont="1"/>
    <xf numFmtId="49" fontId="69" fillId="0" borderId="0" xfId="0" applyNumberFormat="1" applyFont="1" applyAlignment="1">
      <alignment vertical="center" wrapText="1"/>
    </xf>
    <xf numFmtId="0" fontId="70" fillId="0" borderId="0" xfId="0" applyFont="1" applyAlignment="1">
      <alignment horizontal="left" wrapText="1"/>
    </xf>
    <xf numFmtId="49" fontId="30" fillId="0" borderId="67" xfId="0" applyNumberFormat="1" applyFont="1" applyBorder="1" applyAlignment="1">
      <alignment vertical="center" wrapText="1"/>
    </xf>
    <xf numFmtId="49" fontId="30" fillId="0" borderId="68" xfId="0" applyNumberFormat="1" applyFont="1" applyBorder="1" applyAlignment="1">
      <alignment horizontal="left" vertical="center"/>
    </xf>
    <xf numFmtId="49" fontId="30" fillId="0" borderId="66" xfId="0" applyNumberFormat="1" applyFont="1" applyBorder="1" applyAlignment="1">
      <alignment vertical="center" wrapText="1"/>
    </xf>
    <xf numFmtId="1" fontId="30" fillId="0" borderId="71" xfId="0" applyNumberFormat="1" applyFont="1" applyBorder="1" applyAlignment="1">
      <alignment horizontal="right" vertical="center" wrapText="1"/>
    </xf>
    <xf numFmtId="0" fontId="53" fillId="0" borderId="74" xfId="0" applyFont="1" applyBorder="1" applyAlignment="1">
      <alignment horizontal="left" wrapText="1"/>
    </xf>
    <xf numFmtId="0" fontId="53" fillId="0" borderId="72" xfId="0" applyFont="1" applyBorder="1" applyAlignment="1">
      <alignment horizontal="left" wrapText="1"/>
    </xf>
    <xf numFmtId="0" fontId="53" fillId="0" borderId="72" xfId="0" applyFont="1" applyBorder="1" applyAlignment="1">
      <alignment horizontal="right" wrapText="1"/>
    </xf>
    <xf numFmtId="3" fontId="53" fillId="0" borderId="72" xfId="0" applyNumberFormat="1" applyFont="1" applyBorder="1" applyAlignment="1">
      <alignment horizontal="right" wrapText="1"/>
    </xf>
    <xf numFmtId="49" fontId="30" fillId="0" borderId="72" xfId="0" applyNumberFormat="1" applyFont="1" applyBorder="1" applyAlignment="1">
      <alignment vertical="center" wrapText="1"/>
    </xf>
    <xf numFmtId="1" fontId="30" fillId="0" borderId="72" xfId="0" applyNumberFormat="1" applyFont="1" applyBorder="1" applyAlignment="1">
      <alignment horizontal="right" vertical="center" wrapText="1"/>
    </xf>
    <xf numFmtId="0" fontId="72" fillId="0" borderId="0" xfId="0" applyFont="1" applyAlignment="1">
      <alignment horizontal="left" wrapText="1"/>
    </xf>
    <xf numFmtId="3" fontId="53" fillId="0" borderId="67" xfId="0" applyNumberFormat="1" applyFont="1" applyBorder="1" applyAlignment="1">
      <alignment horizontal="right" wrapText="1"/>
    </xf>
    <xf numFmtId="0" fontId="53" fillId="0" borderId="71" xfId="0" applyFont="1" applyBorder="1" applyAlignment="1">
      <alignment horizontal="right" wrapText="1"/>
    </xf>
    <xf numFmtId="0" fontId="73" fillId="0" borderId="0" xfId="0" applyFont="1" applyAlignment="1">
      <alignment vertical="center"/>
    </xf>
    <xf numFmtId="0" fontId="74" fillId="0" borderId="0" xfId="0" applyFont="1" applyAlignment="1">
      <alignment vertical="center"/>
    </xf>
    <xf numFmtId="0" fontId="74" fillId="0" borderId="0" xfId="0" applyFont="1" applyAlignment="1">
      <alignment vertical="center" wrapText="1"/>
    </xf>
    <xf numFmtId="0" fontId="53" fillId="0" borderId="0" xfId="0" applyFont="1" applyAlignment="1">
      <alignment horizontal="left"/>
    </xf>
    <xf numFmtId="44" fontId="53" fillId="9" borderId="7" xfId="1" applyFont="1" applyFill="1" applyBorder="1" applyAlignment="1" applyProtection="1">
      <alignment horizontal="center" vertical="center" wrapText="1"/>
      <protection locked="0"/>
    </xf>
    <xf numFmtId="44" fontId="53" fillId="0" borderId="7" xfId="1" applyFont="1" applyBorder="1" applyAlignment="1">
      <alignment horizontal="center" vertical="center" wrapText="1"/>
    </xf>
    <xf numFmtId="49" fontId="51" fillId="0" borderId="75" xfId="0" applyNumberFormat="1" applyFont="1" applyBorder="1" applyAlignment="1">
      <alignment horizontal="right" vertical="center" wrapText="1"/>
    </xf>
    <xf numFmtId="49" fontId="51" fillId="0" borderId="76" xfId="0" applyNumberFormat="1" applyFont="1" applyBorder="1" applyAlignment="1">
      <alignment horizontal="right" vertical="center" wrapText="1"/>
    </xf>
    <xf numFmtId="49" fontId="30" fillId="0" borderId="57" xfId="0" applyNumberFormat="1" applyFont="1" applyBorder="1" applyAlignment="1">
      <alignment vertical="center"/>
    </xf>
    <xf numFmtId="49" fontId="30" fillId="0" borderId="0" xfId="0" applyNumberFormat="1" applyFont="1" applyAlignment="1">
      <alignment vertical="center"/>
    </xf>
    <xf numFmtId="49" fontId="51" fillId="0" borderId="0" xfId="0" applyNumberFormat="1" applyFont="1" applyAlignment="1">
      <alignment vertical="center"/>
    </xf>
    <xf numFmtId="0" fontId="36" fillId="0" borderId="41" xfId="0" applyFont="1" applyBorder="1" applyAlignment="1">
      <alignment horizontal="center" wrapText="1"/>
    </xf>
    <xf numFmtId="44" fontId="32" fillId="10" borderId="7" xfId="1" applyFont="1" applyFill="1" applyBorder="1" applyAlignment="1">
      <alignment horizontal="center" vertical="center"/>
    </xf>
    <xf numFmtId="0" fontId="19" fillId="0" borderId="43" xfId="0" applyFont="1" applyBorder="1" applyAlignment="1" applyProtection="1">
      <alignment horizontal="center" vertical="center"/>
      <protection locked="0"/>
    </xf>
    <xf numFmtId="44" fontId="42" fillId="0" borderId="61" xfId="1" applyFont="1" applyBorder="1" applyAlignment="1">
      <alignment horizontal="right"/>
    </xf>
    <xf numFmtId="0" fontId="6" fillId="6" borderId="9" xfId="0" applyFont="1" applyFill="1" applyBorder="1" applyAlignment="1">
      <alignment horizontal="center" vertical="center"/>
    </xf>
    <xf numFmtId="0" fontId="0" fillId="6" borderId="10" xfId="0" applyFill="1" applyBorder="1" applyAlignment="1">
      <alignment horizontal="center" vertical="center"/>
    </xf>
    <xf numFmtId="0" fontId="0" fillId="0" borderId="45" xfId="0" applyBorder="1" applyAlignment="1" applyProtection="1">
      <alignment horizontal="left" vertical="top" wrapText="1"/>
      <protection locked="0"/>
    </xf>
    <xf numFmtId="0" fontId="0" fillId="0" borderId="49" xfId="0" applyBorder="1" applyAlignment="1" applyProtection="1">
      <alignment vertical="top" wrapText="1"/>
      <protection locked="0"/>
    </xf>
    <xf numFmtId="0" fontId="0" fillId="0" borderId="27" xfId="0" applyBorder="1" applyAlignment="1" applyProtection="1">
      <alignment horizontal="left" vertical="top" wrapText="1"/>
      <protection locked="0"/>
    </xf>
    <xf numFmtId="0" fontId="0" fillId="0" borderId="42" xfId="0" applyBorder="1" applyAlignment="1" applyProtection="1">
      <alignment vertical="top" wrapText="1"/>
      <protection locked="0"/>
    </xf>
    <xf numFmtId="0" fontId="0" fillId="0" borderId="27" xfId="0" applyBorder="1" applyAlignment="1" applyProtection="1">
      <alignment vertical="top" wrapText="1"/>
      <protection locked="0"/>
    </xf>
    <xf numFmtId="0" fontId="0" fillId="0" borderId="46" xfId="0" applyBorder="1" applyAlignment="1" applyProtection="1">
      <alignment vertical="top" wrapText="1"/>
      <protection locked="0"/>
    </xf>
    <xf numFmtId="0" fontId="0" fillId="0" borderId="36" xfId="0" applyBorder="1" applyAlignment="1" applyProtection="1">
      <alignment vertical="top" wrapText="1"/>
      <protection locked="0"/>
    </xf>
    <xf numFmtId="0" fontId="25" fillId="6" borderId="22" xfId="4" applyFont="1" applyFill="1" applyBorder="1" applyAlignment="1" applyProtection="1"/>
    <xf numFmtId="0" fontId="25" fillId="7" borderId="23" xfId="4" applyFont="1" applyFill="1" applyBorder="1" applyAlignment="1" applyProtection="1"/>
    <xf numFmtId="0" fontId="6" fillId="7" borderId="9" xfId="0" applyFont="1" applyFill="1" applyBorder="1" applyAlignment="1">
      <alignment vertical="top" wrapText="1"/>
    </xf>
    <xf numFmtId="0" fontId="0" fillId="7" borderId="10" xfId="0" applyFill="1" applyBorder="1" applyAlignment="1">
      <alignment vertical="top" wrapText="1"/>
    </xf>
    <xf numFmtId="0" fontId="6" fillId="7" borderId="27" xfId="0" applyFont="1" applyFill="1" applyBorder="1" applyAlignment="1">
      <alignment vertical="top" wrapText="1"/>
    </xf>
    <xf numFmtId="0" fontId="0" fillId="7" borderId="42" xfId="0" applyFill="1" applyBorder="1" applyAlignment="1">
      <alignment vertical="top" wrapText="1"/>
    </xf>
    <xf numFmtId="0" fontId="0" fillId="7" borderId="27" xfId="0" applyFill="1" applyBorder="1" applyAlignment="1">
      <alignment vertical="top" wrapText="1"/>
    </xf>
    <xf numFmtId="0" fontId="0" fillId="7" borderId="46" xfId="0" applyFill="1" applyBorder="1" applyAlignment="1">
      <alignment vertical="top" wrapText="1"/>
    </xf>
    <xf numFmtId="0" fontId="0" fillId="7" borderId="36" xfId="0" applyFill="1" applyBorder="1" applyAlignment="1">
      <alignment vertical="top" wrapText="1"/>
    </xf>
    <xf numFmtId="0" fontId="0" fillId="6" borderId="4" xfId="0" applyFill="1" applyBorder="1" applyAlignment="1">
      <alignment horizontal="center"/>
    </xf>
    <xf numFmtId="0" fontId="0" fillId="6" borderId="5" xfId="0" applyFill="1" applyBorder="1" applyAlignment="1">
      <alignment horizontal="center"/>
    </xf>
    <xf numFmtId="0" fontId="6" fillId="6" borderId="9" xfId="0" applyFont="1" applyFill="1" applyBorder="1" applyAlignment="1">
      <alignment vertical="top" wrapText="1"/>
    </xf>
    <xf numFmtId="0" fontId="0" fillId="6" borderId="21" xfId="0" applyFill="1" applyBorder="1" applyAlignment="1">
      <alignment vertical="top" wrapText="1"/>
    </xf>
    <xf numFmtId="0" fontId="0" fillId="6" borderId="10" xfId="0" applyFill="1" applyBorder="1" applyAlignment="1">
      <alignment vertical="top" wrapText="1"/>
    </xf>
    <xf numFmtId="0" fontId="0" fillId="6" borderId="46" xfId="0" applyFill="1" applyBorder="1" applyAlignment="1">
      <alignment vertical="top" wrapText="1"/>
    </xf>
    <xf numFmtId="0" fontId="0" fillId="6" borderId="47" xfId="0" applyFill="1" applyBorder="1" applyAlignment="1">
      <alignment vertical="top" wrapText="1"/>
    </xf>
    <xf numFmtId="0" fontId="0" fillId="6" borderId="36" xfId="0" applyFill="1" applyBorder="1" applyAlignment="1">
      <alignment vertical="top" wrapText="1"/>
    </xf>
    <xf numFmtId="0" fontId="0" fillId="0" borderId="12" xfId="0" applyBorder="1" applyAlignment="1" applyProtection="1">
      <alignment horizontal="left"/>
      <protection locked="0"/>
    </xf>
    <xf numFmtId="0" fontId="0" fillId="0" borderId="31" xfId="0" applyBorder="1" applyAlignment="1" applyProtection="1">
      <alignment horizontal="left"/>
      <protection locked="0"/>
    </xf>
    <xf numFmtId="0" fontId="0" fillId="0" borderId="13" xfId="0" applyBorder="1" applyAlignment="1" applyProtection="1">
      <alignment horizontal="left"/>
      <protection locked="0"/>
    </xf>
    <xf numFmtId="0" fontId="0" fillId="0" borderId="15" xfId="0" applyBorder="1" applyAlignment="1" applyProtection="1">
      <alignment horizontal="left"/>
      <protection locked="0"/>
    </xf>
    <xf numFmtId="0" fontId="0" fillId="0" borderId="29" xfId="0" applyBorder="1" applyAlignment="1" applyProtection="1">
      <alignment horizontal="left"/>
      <protection locked="0"/>
    </xf>
    <xf numFmtId="0" fontId="0" fillId="0" borderId="16" xfId="0" applyBorder="1" applyAlignment="1" applyProtection="1">
      <alignment horizontal="left"/>
      <protection locked="0"/>
    </xf>
    <xf numFmtId="0" fontId="0" fillId="7" borderId="25" xfId="0" applyFill="1" applyBorder="1" applyAlignment="1">
      <alignment vertical="center"/>
    </xf>
    <xf numFmtId="0" fontId="0" fillId="7" borderId="26" xfId="0" applyFill="1" applyBorder="1" applyAlignment="1">
      <alignment vertical="center"/>
    </xf>
    <xf numFmtId="0" fontId="0" fillId="7" borderId="34" xfId="0" applyFill="1" applyBorder="1" applyAlignment="1">
      <alignment vertical="center"/>
    </xf>
    <xf numFmtId="0" fontId="0" fillId="0" borderId="25" xfId="0" applyBorder="1" applyAlignment="1" applyProtection="1">
      <alignment horizontal="left" vertical="top" wrapText="1"/>
      <protection locked="0"/>
    </xf>
    <xf numFmtId="0" fontId="0" fillId="0" borderId="26" xfId="0"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24" xfId="0" applyBorder="1" applyAlignment="1" applyProtection="1">
      <alignment horizontal="left"/>
      <protection locked="0"/>
    </xf>
    <xf numFmtId="0" fontId="0" fillId="0" borderId="33" xfId="0" applyBorder="1" applyAlignment="1" applyProtection="1">
      <alignment horizontal="left"/>
      <protection locked="0"/>
    </xf>
    <xf numFmtId="14" fontId="24" fillId="6" borderId="35" xfId="3" applyNumberFormat="1" applyFont="1" applyFill="1" applyBorder="1" applyAlignment="1" applyProtection="1"/>
    <xf numFmtId="14" fontId="24" fillId="6" borderId="24" xfId="3" applyNumberFormat="1" applyFont="1" applyFill="1" applyBorder="1" applyAlignment="1" applyProtection="1"/>
    <xf numFmtId="0" fontId="0" fillId="7" borderId="29" xfId="0" applyFill="1" applyBorder="1" applyAlignment="1">
      <alignment vertical="top" wrapText="1"/>
    </xf>
    <xf numFmtId="0" fontId="0" fillId="7" borderId="35" xfId="0" applyFill="1" applyBorder="1" applyAlignment="1">
      <alignment vertical="top" wrapText="1"/>
    </xf>
    <xf numFmtId="0" fontId="25" fillId="6" borderId="38" xfId="4" applyFont="1" applyFill="1" applyBorder="1" applyAlignment="1" applyProtection="1"/>
    <xf numFmtId="0" fontId="13" fillId="6" borderId="9" xfId="0" applyFont="1" applyFill="1" applyBorder="1" applyAlignment="1">
      <alignment vertical="top" wrapText="1"/>
    </xf>
    <xf numFmtId="0" fontId="13" fillId="6" borderId="27" xfId="0" applyFont="1" applyFill="1" applyBorder="1" applyAlignment="1">
      <alignment vertical="top" wrapText="1"/>
    </xf>
    <xf numFmtId="0" fontId="0" fillId="6" borderId="0" xfId="0" applyFill="1" applyAlignment="1">
      <alignment vertical="top" wrapText="1"/>
    </xf>
    <xf numFmtId="0" fontId="0" fillId="6" borderId="42" xfId="0" applyFill="1" applyBorder="1" applyAlignment="1">
      <alignment vertical="top" wrapText="1"/>
    </xf>
    <xf numFmtId="0" fontId="6" fillId="6" borderId="46" xfId="0" applyFont="1" applyFill="1" applyBorder="1" applyAlignment="1">
      <alignment vertical="top" wrapText="1"/>
    </xf>
    <xf numFmtId="0" fontId="0" fillId="7" borderId="24" xfId="0" applyFill="1" applyBorder="1" applyAlignment="1">
      <alignment vertical="top" wrapText="1"/>
    </xf>
    <xf numFmtId="0" fontId="0" fillId="7" borderId="15" xfId="0" applyFill="1" applyBorder="1" applyAlignment="1">
      <alignment vertical="top" wrapText="1"/>
    </xf>
    <xf numFmtId="0" fontId="0" fillId="7" borderId="44" xfId="0" applyFill="1" applyBorder="1" applyAlignment="1">
      <alignment horizontal="left" vertical="top" wrapText="1"/>
    </xf>
    <xf numFmtId="0" fontId="0" fillId="7" borderId="41" xfId="0" applyFill="1" applyBorder="1" applyAlignment="1">
      <alignment horizontal="left" vertical="top" wrapText="1"/>
    </xf>
    <xf numFmtId="0" fontId="0" fillId="7" borderId="37" xfId="0" applyFill="1" applyBorder="1" applyAlignment="1">
      <alignment horizontal="left" vertical="top" wrapText="1"/>
    </xf>
    <xf numFmtId="0" fontId="7" fillId="7" borderId="32" xfId="0" applyFont="1" applyFill="1" applyBorder="1" applyAlignment="1">
      <alignment vertical="top" wrapText="1"/>
    </xf>
    <xf numFmtId="0" fontId="25" fillId="6" borderId="29" xfId="4" applyFont="1" applyFill="1" applyBorder="1" applyAlignment="1" applyProtection="1"/>
    <xf numFmtId="0" fontId="7" fillId="7" borderId="29" xfId="0" applyFont="1" applyFill="1" applyBorder="1" applyAlignment="1">
      <alignment vertical="top" wrapText="1"/>
    </xf>
    <xf numFmtId="0" fontId="25" fillId="6" borderId="35" xfId="4" applyFont="1" applyFill="1" applyBorder="1" applyAlignment="1" applyProtection="1"/>
    <xf numFmtId="0" fontId="25" fillId="6" borderId="24" xfId="4" applyFont="1" applyFill="1" applyBorder="1" applyAlignment="1" applyProtection="1"/>
    <xf numFmtId="0" fontId="25" fillId="6" borderId="15" xfId="4" applyFont="1" applyFill="1" applyBorder="1" applyAlignment="1" applyProtection="1"/>
    <xf numFmtId="49" fontId="30" fillId="6" borderId="0" xfId="0" applyNumberFormat="1" applyFont="1" applyFill="1" applyAlignment="1">
      <alignment horizontal="left" vertical="top" wrapText="1"/>
    </xf>
    <xf numFmtId="0" fontId="0" fillId="6" borderId="0" xfId="0" applyFill="1" applyAlignment="1">
      <alignment horizontal="left" vertical="top" wrapText="1"/>
    </xf>
    <xf numFmtId="49" fontId="52" fillId="0" borderId="37" xfId="0" applyNumberFormat="1" applyFont="1" applyBorder="1" applyAlignment="1">
      <alignment horizontal="center" vertical="center"/>
    </xf>
    <xf numFmtId="0" fontId="0" fillId="0" borderId="63" xfId="0" applyBorder="1" applyAlignment="1">
      <alignment horizontal="center" vertical="center"/>
    </xf>
    <xf numFmtId="49" fontId="30" fillId="0" borderId="37" xfId="0" applyNumberFormat="1" applyFont="1" applyBorder="1" applyAlignment="1" applyProtection="1">
      <alignment vertical="center"/>
      <protection locked="0"/>
    </xf>
    <xf numFmtId="44" fontId="32" fillId="10" borderId="4" xfId="1" applyFont="1" applyFill="1" applyBorder="1" applyAlignment="1">
      <alignment horizontal="center" vertical="center"/>
    </xf>
    <xf numFmtId="44" fontId="32" fillId="10" borderId="77" xfId="1" applyFont="1" applyFill="1" applyBorder="1" applyAlignment="1">
      <alignment horizontal="center" vertical="center"/>
    </xf>
    <xf numFmtId="49" fontId="30" fillId="0" borderId="37" xfId="0" applyNumberFormat="1" applyFont="1" applyBorder="1" applyAlignment="1">
      <alignment vertical="center"/>
    </xf>
    <xf numFmtId="0" fontId="40" fillId="0" borderId="35" xfId="0" applyFont="1" applyBorder="1" applyAlignment="1">
      <alignment horizontal="right" wrapText="1"/>
    </xf>
    <xf numFmtId="0" fontId="40" fillId="0" borderId="57" xfId="0" applyFont="1" applyBorder="1" applyAlignment="1">
      <alignment horizontal="right" wrapText="1"/>
    </xf>
    <xf numFmtId="0" fontId="40" fillId="0" borderId="24" xfId="0" applyFont="1" applyBorder="1" applyAlignment="1">
      <alignment horizontal="right" wrapText="1"/>
    </xf>
    <xf numFmtId="0" fontId="33" fillId="0" borderId="37" xfId="0" applyFont="1" applyBorder="1" applyAlignment="1">
      <alignment horizontal="left" vertical="top" wrapText="1"/>
    </xf>
    <xf numFmtId="0" fontId="33" fillId="0" borderId="57" xfId="0" applyFont="1" applyBorder="1" applyAlignment="1">
      <alignment horizontal="left" vertical="top" wrapText="1"/>
    </xf>
    <xf numFmtId="0" fontId="33" fillId="0" borderId="58" xfId="0" applyFont="1" applyBorder="1" applyAlignment="1">
      <alignment horizontal="left" vertical="top" wrapText="1"/>
    </xf>
    <xf numFmtId="0" fontId="30" fillId="0" borderId="38" xfId="0" applyFont="1" applyBorder="1" applyAlignment="1">
      <alignment horizontal="left" vertical="top" wrapText="1"/>
    </xf>
    <xf numFmtId="0" fontId="30" fillId="0" borderId="39" xfId="0" applyFont="1" applyBorder="1" applyAlignment="1">
      <alignment horizontal="left" vertical="top" wrapText="1"/>
    </xf>
    <xf numFmtId="0" fontId="30" fillId="0" borderId="40" xfId="0" applyFont="1" applyBorder="1" applyAlignment="1">
      <alignment horizontal="left" vertical="top" wrapText="1"/>
    </xf>
    <xf numFmtId="0" fontId="31" fillId="0" borderId="38" xfId="0" applyFont="1" applyBorder="1" applyAlignment="1">
      <alignment horizontal="left" vertical="top" wrapText="1"/>
    </xf>
    <xf numFmtId="0" fontId="31" fillId="0" borderId="39" xfId="0" applyFont="1" applyBorder="1" applyAlignment="1">
      <alignment horizontal="left" vertical="top" wrapText="1"/>
    </xf>
    <xf numFmtId="0" fontId="31" fillId="0" borderId="40" xfId="0" applyFont="1" applyBorder="1" applyAlignment="1">
      <alignment horizontal="left" vertical="top" wrapText="1"/>
    </xf>
    <xf numFmtId="0" fontId="9" fillId="6" borderId="4" xfId="0" applyFont="1" applyFill="1" applyBorder="1" applyAlignment="1">
      <alignment horizontal="left" wrapText="1"/>
    </xf>
    <xf numFmtId="0" fontId="9" fillId="6" borderId="5" xfId="0" applyFont="1" applyFill="1" applyBorder="1" applyAlignment="1">
      <alignment horizontal="left"/>
    </xf>
    <xf numFmtId="0" fontId="9" fillId="6" borderId="6" xfId="0" applyFont="1" applyFill="1" applyBorder="1" applyAlignment="1">
      <alignment horizontal="left"/>
    </xf>
    <xf numFmtId="0" fontId="8" fillId="6" borderId="4" xfId="0" applyFont="1" applyFill="1"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5" borderId="0" xfId="0" applyFill="1" applyAlignment="1"/>
    <xf numFmtId="0" fontId="0" fillId="0" borderId="0" xfId="0" applyAlignment="1"/>
    <xf numFmtId="0" fontId="0" fillId="0" borderId="47" xfId="0" applyBorder="1" applyAlignment="1"/>
    <xf numFmtId="0" fontId="10" fillId="6" borderId="4" xfId="0" applyFont="1" applyFill="1" applyBorder="1" applyAlignment="1"/>
    <xf numFmtId="0" fontId="10" fillId="6" borderId="5" xfId="0" applyFont="1" applyFill="1" applyBorder="1" applyAlignment="1"/>
    <xf numFmtId="0" fontId="8" fillId="6" borderId="6" xfId="0" applyFont="1" applyFill="1" applyBorder="1" applyAlignment="1"/>
    <xf numFmtId="0" fontId="0" fillId="0" borderId="12" xfId="0" applyBorder="1" applyAlignment="1" applyProtection="1">
      <protection locked="0"/>
    </xf>
    <xf numFmtId="0" fontId="0" fillId="0" borderId="13" xfId="0" applyBorder="1" applyAlignment="1" applyProtection="1">
      <protection locked="0"/>
    </xf>
    <xf numFmtId="0" fontId="0" fillId="0" borderId="15" xfId="0" applyBorder="1" applyAlignment="1" applyProtection="1">
      <protection locked="0"/>
    </xf>
    <xf numFmtId="0" fontId="0" fillId="0" borderId="16" xfId="0" applyBorder="1" applyAlignment="1" applyProtection="1">
      <protection locked="0"/>
    </xf>
    <xf numFmtId="0" fontId="0" fillId="0" borderId="18" xfId="0" applyBorder="1" applyAlignment="1" applyProtection="1">
      <protection locked="0"/>
    </xf>
    <xf numFmtId="0" fontId="0" fillId="0" borderId="19" xfId="0" applyBorder="1" applyAlignment="1" applyProtection="1">
      <protection locked="0"/>
    </xf>
    <xf numFmtId="0" fontId="0" fillId="0" borderId="5" xfId="0" applyBorder="1" applyAlignment="1"/>
    <xf numFmtId="0" fontId="0" fillId="0" borderId="6" xfId="0" applyBorder="1" applyAlignment="1"/>
    <xf numFmtId="0" fontId="0" fillId="6" borderId="6" xfId="0" applyFill="1" applyBorder="1" applyAlignment="1"/>
    <xf numFmtId="0" fontId="7" fillId="6" borderId="48" xfId="0" applyFont="1" applyFill="1" applyBorder="1" applyAlignment="1"/>
    <xf numFmtId="0" fontId="7" fillId="7" borderId="33" xfId="0" applyFont="1" applyFill="1" applyBorder="1" applyAlignment="1"/>
    <xf numFmtId="0" fontId="8" fillId="6" borderId="4" xfId="0" applyFont="1" applyFill="1" applyBorder="1" applyAlignment="1"/>
    <xf numFmtId="0" fontId="0" fillId="6" borderId="4" xfId="0" applyFill="1" applyBorder="1" applyAlignment="1"/>
    <xf numFmtId="0" fontId="0" fillId="6" borderId="5" xfId="0" applyFill="1" applyBorder="1" applyAlignment="1"/>
    <xf numFmtId="0" fontId="6" fillId="6" borderId="4" xfId="0" applyFont="1" applyFill="1" applyBorder="1" applyAlignment="1"/>
    <xf numFmtId="0" fontId="0" fillId="6" borderId="9" xfId="0" applyFill="1" applyBorder="1" applyAlignment="1"/>
    <xf numFmtId="0" fontId="0" fillId="6" borderId="21" xfId="0" applyFill="1" applyBorder="1" applyAlignment="1"/>
    <xf numFmtId="0" fontId="0" fillId="6" borderId="10" xfId="0" applyFill="1" applyBorder="1" applyAlignment="1"/>
    <xf numFmtId="0" fontId="0" fillId="7" borderId="30" xfId="0" applyFill="1" applyBorder="1" applyAlignment="1"/>
    <xf numFmtId="0" fontId="0" fillId="7" borderId="31" xfId="0" applyFill="1" applyBorder="1" applyAlignment="1"/>
    <xf numFmtId="0" fontId="0" fillId="7" borderId="13" xfId="0" applyFill="1" applyBorder="1" applyAlignment="1"/>
    <xf numFmtId="0" fontId="0" fillId="7" borderId="32" xfId="0" applyFill="1" applyBorder="1" applyAlignment="1"/>
    <xf numFmtId="0" fontId="0" fillId="7" borderId="29" xfId="0" applyFill="1" applyBorder="1" applyAlignment="1"/>
    <xf numFmtId="0" fontId="0" fillId="7" borderId="16" xfId="0" applyFill="1" applyBorder="1" applyAlignment="1"/>
    <xf numFmtId="0" fontId="14" fillId="3" borderId="35" xfId="0" applyFont="1" applyFill="1" applyBorder="1" applyAlignment="1"/>
    <xf numFmtId="0" fontId="14" fillId="3" borderId="24" xfId="0" applyFont="1" applyFill="1" applyBorder="1" applyAlignment="1"/>
    <xf numFmtId="0" fontId="14" fillId="3" borderId="15" xfId="0" applyFont="1" applyFill="1" applyBorder="1" applyAlignment="1"/>
    <xf numFmtId="0" fontId="7" fillId="6" borderId="24" xfId="0" applyFont="1" applyFill="1" applyBorder="1" applyAlignment="1"/>
    <xf numFmtId="0" fontId="7" fillId="6" borderId="39" xfId="0" applyFont="1" applyFill="1" applyBorder="1" applyAlignment="1"/>
    <xf numFmtId="0" fontId="7" fillId="6" borderId="40" xfId="0" applyFont="1" applyFill="1" applyBorder="1" applyAlignment="1"/>
    <xf numFmtId="0" fontId="7" fillId="6" borderId="29" xfId="0" applyFont="1" applyFill="1" applyBorder="1" applyAlignment="1"/>
    <xf numFmtId="0" fontId="7" fillId="6" borderId="35" xfId="0" applyFont="1" applyFill="1" applyBorder="1" applyAlignment="1"/>
    <xf numFmtId="0" fontId="0" fillId="5" borderId="47" xfId="0" applyFill="1" applyBorder="1" applyAlignment="1"/>
  </cellXfs>
  <cellStyles count="8">
    <cellStyle name="Currency" xfId="1" builtinId="4"/>
    <cellStyle name="Good" xfId="5" builtinId="26"/>
    <cellStyle name="Heading 1" xfId="2" builtinId="16"/>
    <cellStyle name="Heading 2" xfId="3" builtinId="17"/>
    <cellStyle name="Heading 3" xfId="4" builtinId="18"/>
    <cellStyle name="Hyperlink" xfId="6" builtinId="8"/>
    <cellStyle name="Normal" xfId="0" builtinId="0"/>
    <cellStyle name="Normal 2" xfId="7" xr:uid="{A8EF1C90-9DF0-45BB-845C-B5F1470FF7FB}"/>
  </cellStyles>
  <dxfs count="23">
    <dxf>
      <font>
        <color rgb="FFFFC000"/>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59996337778862885"/>
        </patternFill>
      </fill>
    </dxf>
    <dxf>
      <font>
        <color rgb="FF006100"/>
      </font>
      <fill>
        <patternFill>
          <bgColor rgb="FFC6EFCE"/>
        </patternFill>
      </fill>
    </dxf>
    <dxf>
      <fill>
        <patternFill>
          <bgColor theme="9" tint="0.59996337778862885"/>
        </patternFill>
      </fill>
    </dxf>
    <dxf>
      <font>
        <color rgb="FF006100"/>
      </font>
      <fill>
        <patternFill>
          <bgColor rgb="FFC6EFCE"/>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externalLink" Target="externalLinks/externalLink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g"/><Relationship Id="rId1" Type="http://schemas.openxmlformats.org/officeDocument/2006/relationships/image" Target="../media/image3.jp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1797050</xdr:colOff>
      <xdr:row>2</xdr:row>
      <xdr:rowOff>314325</xdr:rowOff>
    </xdr:to>
    <xdr:pic>
      <xdr:nvPicPr>
        <xdr:cNvPr id="2" name="Bildobjekt 1" descr="Ljungby kommun">
          <a:extLst>
            <a:ext uri="{FF2B5EF4-FFF2-40B4-BE49-F238E27FC236}">
              <a16:creationId xmlns:a16="http://schemas.microsoft.com/office/drawing/2014/main" id="{D5A6FD46-6723-ABC7-F39C-8B2094B3D4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1797050</xdr:colOff>
      <xdr:row>2</xdr:row>
      <xdr:rowOff>314325</xdr:rowOff>
    </xdr:to>
    <xdr:pic>
      <xdr:nvPicPr>
        <xdr:cNvPr id="2" name="Bildobjekt 1" descr="Ljungby kommun">
          <a:extLst>
            <a:ext uri="{FF2B5EF4-FFF2-40B4-BE49-F238E27FC236}">
              <a16:creationId xmlns:a16="http://schemas.microsoft.com/office/drawing/2014/main" id="{6B2A4B58-2E3E-4D44-99F0-B6A971089D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1797050</xdr:colOff>
      <xdr:row>2</xdr:row>
      <xdr:rowOff>314325</xdr:rowOff>
    </xdr:to>
    <xdr:pic>
      <xdr:nvPicPr>
        <xdr:cNvPr id="2" name="Bildobjekt 1" descr="Ljungby kommun">
          <a:extLst>
            <a:ext uri="{FF2B5EF4-FFF2-40B4-BE49-F238E27FC236}">
              <a16:creationId xmlns:a16="http://schemas.microsoft.com/office/drawing/2014/main" id="{B9E6B46B-2FE3-4076-9601-5A95BCF14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9525</xdr:colOff>
      <xdr:row>2</xdr:row>
      <xdr:rowOff>311150</xdr:rowOff>
    </xdr:to>
    <xdr:pic>
      <xdr:nvPicPr>
        <xdr:cNvPr id="2" name="Bildobjekt 1" descr="Ljungby kommun">
          <a:extLst>
            <a:ext uri="{FF2B5EF4-FFF2-40B4-BE49-F238E27FC236}">
              <a16:creationId xmlns:a16="http://schemas.microsoft.com/office/drawing/2014/main" id="{C2F61AD9-0B05-4DBE-9632-4FD4443606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581025</xdr:colOff>
      <xdr:row>2</xdr:row>
      <xdr:rowOff>311150</xdr:rowOff>
    </xdr:to>
    <xdr:pic>
      <xdr:nvPicPr>
        <xdr:cNvPr id="2" name="Bildobjekt 1" descr="Ljungby kommun">
          <a:extLst>
            <a:ext uri="{FF2B5EF4-FFF2-40B4-BE49-F238E27FC236}">
              <a16:creationId xmlns:a16="http://schemas.microsoft.com/office/drawing/2014/main" id="{54EB43D2-D020-42D4-9350-5CDE8D6E52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9525</xdr:colOff>
      <xdr:row>1239</xdr:row>
      <xdr:rowOff>9525</xdr:rowOff>
    </xdr:from>
    <xdr:ext cx="3810000" cy="1543105"/>
    <xdr:pic>
      <xdr:nvPicPr>
        <xdr:cNvPr id="2" name="Picture 2" descr="PageFiles/5019867/Ekbacken_G3_2024-05-03_14-16-49-716.PNG">
          <a:extLst>
            <a:ext uri="{FF2B5EF4-FFF2-40B4-BE49-F238E27FC236}">
              <a16:creationId xmlns:a16="http://schemas.microsoft.com/office/drawing/2014/main" id="{E181D5EC-F5B2-40A2-BC12-1D58C605A32A}"/>
            </a:ext>
          </a:extLst>
        </xdr:cNvPr>
        <xdr:cNvPicPr>
          <a:picLocks noChangeAspect="1"/>
        </xdr:cNvPicPr>
      </xdr:nvPicPr>
      <xdr:blipFill>
        <a:blip xmlns:r="http://schemas.openxmlformats.org/officeDocument/2006/relationships" r:embed="rId1" cstate="print"/>
        <a:stretch>
          <a:fillRect/>
        </a:stretch>
      </xdr:blipFill>
      <xdr:spPr>
        <a:xfrm>
          <a:off x="1609725" y="288128075"/>
          <a:ext cx="3810000" cy="1543105"/>
        </a:xfrm>
        <a:prstGeom prst="rect">
          <a:avLst/>
        </a:prstGeom>
      </xdr:spPr>
    </xdr:pic>
    <xdr:clientData/>
  </xdr:oneCellAnchor>
  <xdr:oneCellAnchor>
    <xdr:from>
      <xdr:col>2</xdr:col>
      <xdr:colOff>342900</xdr:colOff>
      <xdr:row>1754</xdr:row>
      <xdr:rowOff>95250</xdr:rowOff>
    </xdr:from>
    <xdr:ext cx="3524250" cy="2238375"/>
    <xdr:pic>
      <xdr:nvPicPr>
        <xdr:cNvPr id="3" name="Picture 3" descr="PageFiles/5019867/v_gr_cke_2024-02-15_22-49-57-259.PNG">
          <a:extLst>
            <a:ext uri="{FF2B5EF4-FFF2-40B4-BE49-F238E27FC236}">
              <a16:creationId xmlns:a16="http://schemas.microsoft.com/office/drawing/2014/main" id="{A4E8D023-3B6D-4F8E-AF4A-0113C55F0DF7}"/>
            </a:ext>
            <a:ext uri="{147F2762-F138-4A5C-976F-8EAC2B608ADB}">
              <a16:predDERef xmlns:a16="http://schemas.microsoft.com/office/drawing/2014/main" pre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1943100" y="390785350"/>
          <a:ext cx="3524250" cy="2238375"/>
        </a:xfrm>
        <a:prstGeom prst="rect">
          <a:avLst/>
        </a:prstGeom>
      </xdr:spPr>
    </xdr:pic>
    <xdr:clientData/>
  </xdr:oneCellAnchor>
  <xdr:oneCellAnchor>
    <xdr:from>
      <xdr:col>2</xdr:col>
      <xdr:colOff>9525</xdr:colOff>
      <xdr:row>1850</xdr:row>
      <xdr:rowOff>9525</xdr:rowOff>
    </xdr:from>
    <xdr:ext cx="3810000" cy="1897470"/>
    <xdr:pic>
      <xdr:nvPicPr>
        <xdr:cNvPr id="4" name="Picture 4" descr="PageFiles/5019867/_terst_llande_av_stenmur_G3_2024-02-18_15-29-36-385.PNG">
          <a:extLst>
            <a:ext uri="{FF2B5EF4-FFF2-40B4-BE49-F238E27FC236}">
              <a16:creationId xmlns:a16="http://schemas.microsoft.com/office/drawing/2014/main" id="{832A0FB5-99E1-43F5-BDDC-017E39E732E2}"/>
            </a:ext>
            <a:ext uri="{147F2762-F138-4A5C-976F-8EAC2B608ADB}">
              <a16:predDERef xmlns:a16="http://schemas.microsoft.com/office/drawing/2014/main" pred="{00000000-0008-0000-0100-000004000000}"/>
            </a:ext>
          </a:extLst>
        </xdr:cNvPr>
        <xdr:cNvPicPr>
          <a:picLocks noChangeAspect="1"/>
        </xdr:cNvPicPr>
      </xdr:nvPicPr>
      <xdr:blipFill>
        <a:blip xmlns:r="http://schemas.openxmlformats.org/officeDocument/2006/relationships" r:embed="rId3" cstate="print"/>
        <a:stretch>
          <a:fillRect/>
        </a:stretch>
      </xdr:blipFill>
      <xdr:spPr>
        <a:xfrm>
          <a:off x="1609725" y="412988125"/>
          <a:ext cx="3810000" cy="1897470"/>
        </a:xfrm>
        <a:prstGeom prst="rect">
          <a:avLst/>
        </a:prstGeom>
      </xdr:spPr>
    </xdr:pic>
    <xdr:clientData/>
  </xdr:oneCellAnchor>
  <xdr:twoCellAnchor editAs="oneCell">
    <xdr:from>
      <xdr:col>2</xdr:col>
      <xdr:colOff>1</xdr:colOff>
      <xdr:row>50</xdr:row>
      <xdr:rowOff>104774</xdr:rowOff>
    </xdr:from>
    <xdr:to>
      <xdr:col>2</xdr:col>
      <xdr:colOff>2819400</xdr:colOff>
      <xdr:row>50</xdr:row>
      <xdr:rowOff>1879058</xdr:rowOff>
    </xdr:to>
    <xdr:pic>
      <xdr:nvPicPr>
        <xdr:cNvPr id="5" name="Bild 1">
          <a:extLst>
            <a:ext uri="{FF2B5EF4-FFF2-40B4-BE49-F238E27FC236}">
              <a16:creationId xmlns:a16="http://schemas.microsoft.com/office/drawing/2014/main" id="{5C0646CF-C61F-4237-8DBA-A1259912833A}"/>
            </a:ext>
            <a:ext uri="{147F2762-F138-4A5C-976F-8EAC2B608ADB}">
              <a16:predDERef xmlns:a16="http://schemas.microsoft.com/office/drawing/2014/main" pred="{0C20FE95-7C66-17B5-C65C-AB10B4625270}"/>
            </a:ext>
          </a:extLst>
        </xdr:cNvPr>
        <xdr:cNvPicPr>
          <a:picLocks noChangeAspect="1"/>
        </xdr:cNvPicPr>
      </xdr:nvPicPr>
      <xdr:blipFill>
        <a:blip xmlns:r="http://schemas.openxmlformats.org/officeDocument/2006/relationships" r:embed="rId4"/>
        <a:stretch>
          <a:fillRect/>
        </a:stretch>
      </xdr:blipFill>
      <xdr:spPr>
        <a:xfrm>
          <a:off x="1600201" y="17506949"/>
          <a:ext cx="2819399" cy="177110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1800225</xdr:colOff>
      <xdr:row>2</xdr:row>
      <xdr:rowOff>311150</xdr:rowOff>
    </xdr:to>
    <xdr:pic>
      <xdr:nvPicPr>
        <xdr:cNvPr id="3" name="Bildobjekt 2" descr="Ljungby kommun">
          <a:extLst>
            <a:ext uri="{FF2B5EF4-FFF2-40B4-BE49-F238E27FC236}">
              <a16:creationId xmlns:a16="http://schemas.microsoft.com/office/drawing/2014/main" id="{735439AB-B8EB-4AF8-A280-DEF3A9D2BA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ENUNGSUND/St&#246;d%20Upphandling/Upphandlingar%202022/P&#229;g&#229;ende/Stenungsund/ABA/7.1%20Anbudsformul&#228;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ENUNGSUND/St&#246;d%20Upphandling/Upphandlingar%202021/Avslutade/Stenungsund/2021-779%20Ramavtal%20Vibrationsm&#228;tningar/Publicerat/Handling%208.1%20Anbudsformul&#228;r_dnr%202021-779.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olligio-my.sharepoint.com/personal/andreas_soder_colligio_se/Documents/Uppdrag/Ljungby%20kommun/P&#229;g&#229;ende/Ekalund%20Industriomr&#229;de/Arbdok/10.2%20M&#228;ngdbeskrivning%20Belysning.xls" TargetMode="External"/><Relationship Id="rId1" Type="http://schemas.openxmlformats.org/officeDocument/2006/relationships/externalLinkPath" Target="/personal/andreas_soder_colligio_se/Documents/Uppdrag/Ljungby%20kommun/P&#229;g&#229;ende/Ekalund%20Industriomr&#229;de/Arbdok/10.2%20M&#228;ngdbeskrivning%20Belysn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verantörsinfo"/>
      <sheetName val=" Krav "/>
      <sheetName val="Prisbilaga"/>
      <sheetName val="Uppgifter entreprenörsorg."/>
      <sheetName val="Blad1"/>
      <sheetName val="Referens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Leverantörsinformation"/>
      <sheetName val="2. Extern kapacitet"/>
      <sheetName val="3. Referenser"/>
      <sheetName val="4. Krav"/>
      <sheetName val="5. Prisuppgifter"/>
      <sheetName val="Blad1"/>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örsättsblad"/>
      <sheetName val="Innehållsförteckning"/>
      <sheetName val="AMA EL"/>
    </sheetNames>
    <sheetDataSet>
      <sheetData sheetId="0"/>
      <sheetData sheetId="1" refreshError="1"/>
      <sheetData sheetId="2"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E9059-0FE4-49F6-B8B2-3C68E0BAFFF1}">
  <dimension ref="A1:C18"/>
  <sheetViews>
    <sheetView workbookViewId="0">
      <selection activeCell="B15" sqref="B15:C15"/>
    </sheetView>
  </sheetViews>
  <sheetFormatPr defaultRowHeight="14.45"/>
  <cols>
    <col min="1" max="1" width="28.85546875" style="2" customWidth="1"/>
    <col min="2" max="2" width="8.7109375" style="2"/>
    <col min="3" max="3" width="58.42578125" style="2" customWidth="1"/>
    <col min="4" max="256" width="8.7109375" style="2"/>
    <col min="257" max="257" width="28.85546875" style="2" customWidth="1"/>
    <col min="258" max="258" width="8.7109375" style="2"/>
    <col min="259" max="259" width="56" style="2" customWidth="1"/>
    <col min="260" max="512" width="8.7109375" style="2"/>
    <col min="513" max="513" width="28.85546875" style="2" customWidth="1"/>
    <col min="514" max="514" width="8.7109375" style="2"/>
    <col min="515" max="515" width="56" style="2" customWidth="1"/>
    <col min="516" max="768" width="8.7109375" style="2"/>
    <col min="769" max="769" width="28.85546875" style="2" customWidth="1"/>
    <col min="770" max="770" width="8.7109375" style="2"/>
    <col min="771" max="771" width="56" style="2" customWidth="1"/>
    <col min="772" max="1024" width="8.7109375" style="2"/>
    <col min="1025" max="1025" width="28.85546875" style="2" customWidth="1"/>
    <col min="1026" max="1026" width="8.7109375" style="2"/>
    <col min="1027" max="1027" width="56" style="2" customWidth="1"/>
    <col min="1028" max="1280" width="8.7109375" style="2"/>
    <col min="1281" max="1281" width="28.85546875" style="2" customWidth="1"/>
    <col min="1282" max="1282" width="8.7109375" style="2"/>
    <col min="1283" max="1283" width="56" style="2" customWidth="1"/>
    <col min="1284" max="1536" width="8.7109375" style="2"/>
    <col min="1537" max="1537" width="28.85546875" style="2" customWidth="1"/>
    <col min="1538" max="1538" width="8.7109375" style="2"/>
    <col min="1539" max="1539" width="56" style="2" customWidth="1"/>
    <col min="1540" max="1792" width="8.7109375" style="2"/>
    <col min="1793" max="1793" width="28.85546875" style="2" customWidth="1"/>
    <col min="1794" max="1794" width="8.7109375" style="2"/>
    <col min="1795" max="1795" width="56" style="2" customWidth="1"/>
    <col min="1796" max="2048" width="8.7109375" style="2"/>
    <col min="2049" max="2049" width="28.85546875" style="2" customWidth="1"/>
    <col min="2050" max="2050" width="8.7109375" style="2"/>
    <col min="2051" max="2051" width="56" style="2" customWidth="1"/>
    <col min="2052" max="2304" width="8.7109375" style="2"/>
    <col min="2305" max="2305" width="28.85546875" style="2" customWidth="1"/>
    <col min="2306" max="2306" width="8.7109375" style="2"/>
    <col min="2307" max="2307" width="56" style="2" customWidth="1"/>
    <col min="2308" max="2560" width="8.7109375" style="2"/>
    <col min="2561" max="2561" width="28.85546875" style="2" customWidth="1"/>
    <col min="2562" max="2562" width="8.7109375" style="2"/>
    <col min="2563" max="2563" width="56" style="2" customWidth="1"/>
    <col min="2564" max="2816" width="8.7109375" style="2"/>
    <col min="2817" max="2817" width="28.85546875" style="2" customWidth="1"/>
    <col min="2818" max="2818" width="8.7109375" style="2"/>
    <col min="2819" max="2819" width="56" style="2" customWidth="1"/>
    <col min="2820" max="3072" width="8.7109375" style="2"/>
    <col min="3073" max="3073" width="28.85546875" style="2" customWidth="1"/>
    <col min="3074" max="3074" width="8.7109375" style="2"/>
    <col min="3075" max="3075" width="56" style="2" customWidth="1"/>
    <col min="3076" max="3328" width="8.7109375" style="2"/>
    <col min="3329" max="3329" width="28.85546875" style="2" customWidth="1"/>
    <col min="3330" max="3330" width="8.7109375" style="2"/>
    <col min="3331" max="3331" width="56" style="2" customWidth="1"/>
    <col min="3332" max="3584" width="8.7109375" style="2"/>
    <col min="3585" max="3585" width="28.85546875" style="2" customWidth="1"/>
    <col min="3586" max="3586" width="8.7109375" style="2"/>
    <col min="3587" max="3587" width="56" style="2" customWidth="1"/>
    <col min="3588" max="3840" width="8.7109375" style="2"/>
    <col min="3841" max="3841" width="28.85546875" style="2" customWidth="1"/>
    <col min="3842" max="3842" width="8.7109375" style="2"/>
    <col min="3843" max="3843" width="56" style="2" customWidth="1"/>
    <col min="3844" max="4096" width="8.7109375" style="2"/>
    <col min="4097" max="4097" width="28.85546875" style="2" customWidth="1"/>
    <col min="4098" max="4098" width="8.7109375" style="2"/>
    <col min="4099" max="4099" width="56" style="2" customWidth="1"/>
    <col min="4100" max="4352" width="8.7109375" style="2"/>
    <col min="4353" max="4353" width="28.85546875" style="2" customWidth="1"/>
    <col min="4354" max="4354" width="8.7109375" style="2"/>
    <col min="4355" max="4355" width="56" style="2" customWidth="1"/>
    <col min="4356" max="4608" width="8.7109375" style="2"/>
    <col min="4609" max="4609" width="28.85546875" style="2" customWidth="1"/>
    <col min="4610" max="4610" width="8.7109375" style="2"/>
    <col min="4611" max="4611" width="56" style="2" customWidth="1"/>
    <col min="4612" max="4864" width="8.7109375" style="2"/>
    <col min="4865" max="4865" width="28.85546875" style="2" customWidth="1"/>
    <col min="4866" max="4866" width="8.7109375" style="2"/>
    <col min="4867" max="4867" width="56" style="2" customWidth="1"/>
    <col min="4868" max="5120" width="8.7109375" style="2"/>
    <col min="5121" max="5121" width="28.85546875" style="2" customWidth="1"/>
    <col min="5122" max="5122" width="8.7109375" style="2"/>
    <col min="5123" max="5123" width="56" style="2" customWidth="1"/>
    <col min="5124" max="5376" width="8.7109375" style="2"/>
    <col min="5377" max="5377" width="28.85546875" style="2" customWidth="1"/>
    <col min="5378" max="5378" width="8.7109375" style="2"/>
    <col min="5379" max="5379" width="56" style="2" customWidth="1"/>
    <col min="5380" max="5632" width="8.7109375" style="2"/>
    <col min="5633" max="5633" width="28.85546875" style="2" customWidth="1"/>
    <col min="5634" max="5634" width="8.7109375" style="2"/>
    <col min="5635" max="5635" width="56" style="2" customWidth="1"/>
    <col min="5636" max="5888" width="8.7109375" style="2"/>
    <col min="5889" max="5889" width="28.85546875" style="2" customWidth="1"/>
    <col min="5890" max="5890" width="8.7109375" style="2"/>
    <col min="5891" max="5891" width="56" style="2" customWidth="1"/>
    <col min="5892" max="6144" width="8.7109375" style="2"/>
    <col min="6145" max="6145" width="28.85546875" style="2" customWidth="1"/>
    <col min="6146" max="6146" width="8.7109375" style="2"/>
    <col min="6147" max="6147" width="56" style="2" customWidth="1"/>
    <col min="6148" max="6400" width="8.7109375" style="2"/>
    <col min="6401" max="6401" width="28.85546875" style="2" customWidth="1"/>
    <col min="6402" max="6402" width="8.7109375" style="2"/>
    <col min="6403" max="6403" width="56" style="2" customWidth="1"/>
    <col min="6404" max="6656" width="8.7109375" style="2"/>
    <col min="6657" max="6657" width="28.85546875" style="2" customWidth="1"/>
    <col min="6658" max="6658" width="8.7109375" style="2"/>
    <col min="6659" max="6659" width="56" style="2" customWidth="1"/>
    <col min="6660" max="6912" width="8.7109375" style="2"/>
    <col min="6913" max="6913" width="28.85546875" style="2" customWidth="1"/>
    <col min="6914" max="6914" width="8.7109375" style="2"/>
    <col min="6915" max="6915" width="56" style="2" customWidth="1"/>
    <col min="6916" max="7168" width="8.7109375" style="2"/>
    <col min="7169" max="7169" width="28.85546875" style="2" customWidth="1"/>
    <col min="7170" max="7170" width="8.7109375" style="2"/>
    <col min="7171" max="7171" width="56" style="2" customWidth="1"/>
    <col min="7172" max="7424" width="8.7109375" style="2"/>
    <col min="7425" max="7425" width="28.85546875" style="2" customWidth="1"/>
    <col min="7426" max="7426" width="8.7109375" style="2"/>
    <col min="7427" max="7427" width="56" style="2" customWidth="1"/>
    <col min="7428" max="7680" width="8.7109375" style="2"/>
    <col min="7681" max="7681" width="28.85546875" style="2" customWidth="1"/>
    <col min="7682" max="7682" width="8.7109375" style="2"/>
    <col min="7683" max="7683" width="56" style="2" customWidth="1"/>
    <col min="7684" max="7936" width="8.7109375" style="2"/>
    <col min="7937" max="7937" width="28.85546875" style="2" customWidth="1"/>
    <col min="7938" max="7938" width="8.7109375" style="2"/>
    <col min="7939" max="7939" width="56" style="2" customWidth="1"/>
    <col min="7940" max="8192" width="8.7109375" style="2"/>
    <col min="8193" max="8193" width="28.85546875" style="2" customWidth="1"/>
    <col min="8194" max="8194" width="8.7109375" style="2"/>
    <col min="8195" max="8195" width="56" style="2" customWidth="1"/>
    <col min="8196" max="8448" width="8.7109375" style="2"/>
    <col min="8449" max="8449" width="28.85546875" style="2" customWidth="1"/>
    <col min="8450" max="8450" width="8.7109375" style="2"/>
    <col min="8451" max="8451" width="56" style="2" customWidth="1"/>
    <col min="8452" max="8704" width="8.7109375" style="2"/>
    <col min="8705" max="8705" width="28.85546875" style="2" customWidth="1"/>
    <col min="8706" max="8706" width="8.7109375" style="2"/>
    <col min="8707" max="8707" width="56" style="2" customWidth="1"/>
    <col min="8708" max="8960" width="8.7109375" style="2"/>
    <col min="8961" max="8961" width="28.85546875" style="2" customWidth="1"/>
    <col min="8962" max="8962" width="8.7109375" style="2"/>
    <col min="8963" max="8963" width="56" style="2" customWidth="1"/>
    <col min="8964" max="9216" width="8.7109375" style="2"/>
    <col min="9217" max="9217" width="28.85546875" style="2" customWidth="1"/>
    <col min="9218" max="9218" width="8.7109375" style="2"/>
    <col min="9219" max="9219" width="56" style="2" customWidth="1"/>
    <col min="9220" max="9472" width="8.7109375" style="2"/>
    <col min="9473" max="9473" width="28.85546875" style="2" customWidth="1"/>
    <col min="9474" max="9474" width="8.7109375" style="2"/>
    <col min="9475" max="9475" width="56" style="2" customWidth="1"/>
    <col min="9476" max="9728" width="8.7109375" style="2"/>
    <col min="9729" max="9729" width="28.85546875" style="2" customWidth="1"/>
    <col min="9730" max="9730" width="8.7109375" style="2"/>
    <col min="9731" max="9731" width="56" style="2" customWidth="1"/>
    <col min="9732" max="9984" width="8.7109375" style="2"/>
    <col min="9985" max="9985" width="28.85546875" style="2" customWidth="1"/>
    <col min="9986" max="9986" width="8.7109375" style="2"/>
    <col min="9987" max="9987" width="56" style="2" customWidth="1"/>
    <col min="9988" max="10240" width="8.7109375" style="2"/>
    <col min="10241" max="10241" width="28.85546875" style="2" customWidth="1"/>
    <col min="10242" max="10242" width="8.7109375" style="2"/>
    <col min="10243" max="10243" width="56" style="2" customWidth="1"/>
    <col min="10244" max="10496" width="8.7109375" style="2"/>
    <col min="10497" max="10497" width="28.85546875" style="2" customWidth="1"/>
    <col min="10498" max="10498" width="8.7109375" style="2"/>
    <col min="10499" max="10499" width="56" style="2" customWidth="1"/>
    <col min="10500" max="10752" width="8.7109375" style="2"/>
    <col min="10753" max="10753" width="28.85546875" style="2" customWidth="1"/>
    <col min="10754" max="10754" width="8.7109375" style="2"/>
    <col min="10755" max="10755" width="56" style="2" customWidth="1"/>
    <col min="10756" max="11008" width="8.7109375" style="2"/>
    <col min="11009" max="11009" width="28.85546875" style="2" customWidth="1"/>
    <col min="11010" max="11010" width="8.7109375" style="2"/>
    <col min="11011" max="11011" width="56" style="2" customWidth="1"/>
    <col min="11012" max="11264" width="8.7109375" style="2"/>
    <col min="11265" max="11265" width="28.85546875" style="2" customWidth="1"/>
    <col min="11266" max="11266" width="8.7109375" style="2"/>
    <col min="11267" max="11267" width="56" style="2" customWidth="1"/>
    <col min="11268" max="11520" width="8.7109375" style="2"/>
    <col min="11521" max="11521" width="28.85546875" style="2" customWidth="1"/>
    <col min="11522" max="11522" width="8.7109375" style="2"/>
    <col min="11523" max="11523" width="56" style="2" customWidth="1"/>
    <col min="11524" max="11776" width="8.7109375" style="2"/>
    <col min="11777" max="11777" width="28.85546875" style="2" customWidth="1"/>
    <col min="11778" max="11778" width="8.7109375" style="2"/>
    <col min="11779" max="11779" width="56" style="2" customWidth="1"/>
    <col min="11780" max="12032" width="8.7109375" style="2"/>
    <col min="12033" max="12033" width="28.85546875" style="2" customWidth="1"/>
    <col min="12034" max="12034" width="8.7109375" style="2"/>
    <col min="12035" max="12035" width="56" style="2" customWidth="1"/>
    <col min="12036" max="12288" width="8.7109375" style="2"/>
    <col min="12289" max="12289" width="28.85546875" style="2" customWidth="1"/>
    <col min="12290" max="12290" width="8.7109375" style="2"/>
    <col min="12291" max="12291" width="56" style="2" customWidth="1"/>
    <col min="12292" max="12544" width="8.7109375" style="2"/>
    <col min="12545" max="12545" width="28.85546875" style="2" customWidth="1"/>
    <col min="12546" max="12546" width="8.7109375" style="2"/>
    <col min="12547" max="12547" width="56" style="2" customWidth="1"/>
    <col min="12548" max="12800" width="8.7109375" style="2"/>
    <col min="12801" max="12801" width="28.85546875" style="2" customWidth="1"/>
    <col min="12802" max="12802" width="8.7109375" style="2"/>
    <col min="12803" max="12803" width="56" style="2" customWidth="1"/>
    <col min="12804" max="13056" width="8.7109375" style="2"/>
    <col min="13057" max="13057" width="28.85546875" style="2" customWidth="1"/>
    <col min="13058" max="13058" width="8.7109375" style="2"/>
    <col min="13059" max="13059" width="56" style="2" customWidth="1"/>
    <col min="13060" max="13312" width="8.7109375" style="2"/>
    <col min="13313" max="13313" width="28.85546875" style="2" customWidth="1"/>
    <col min="13314" max="13314" width="8.7109375" style="2"/>
    <col min="13315" max="13315" width="56" style="2" customWidth="1"/>
    <col min="13316" max="13568" width="8.7109375" style="2"/>
    <col min="13569" max="13569" width="28.85546875" style="2" customWidth="1"/>
    <col min="13570" max="13570" width="8.7109375" style="2"/>
    <col min="13571" max="13571" width="56" style="2" customWidth="1"/>
    <col min="13572" max="13824" width="8.7109375" style="2"/>
    <col min="13825" max="13825" width="28.85546875" style="2" customWidth="1"/>
    <col min="13826" max="13826" width="8.7109375" style="2"/>
    <col min="13827" max="13827" width="56" style="2" customWidth="1"/>
    <col min="13828" max="14080" width="8.7109375" style="2"/>
    <col min="14081" max="14081" width="28.85546875" style="2" customWidth="1"/>
    <col min="14082" max="14082" width="8.7109375" style="2"/>
    <col min="14083" max="14083" width="56" style="2" customWidth="1"/>
    <col min="14084" max="14336" width="8.7109375" style="2"/>
    <col min="14337" max="14337" width="28.85546875" style="2" customWidth="1"/>
    <col min="14338" max="14338" width="8.7109375" style="2"/>
    <col min="14339" max="14339" width="56" style="2" customWidth="1"/>
    <col min="14340" max="14592" width="8.7109375" style="2"/>
    <col min="14593" max="14593" width="28.85546875" style="2" customWidth="1"/>
    <col min="14594" max="14594" width="8.7109375" style="2"/>
    <col min="14595" max="14595" width="56" style="2" customWidth="1"/>
    <col min="14596" max="14848" width="8.7109375" style="2"/>
    <col min="14849" max="14849" width="28.85546875" style="2" customWidth="1"/>
    <col min="14850" max="14850" width="8.7109375" style="2"/>
    <col min="14851" max="14851" width="56" style="2" customWidth="1"/>
    <col min="14852" max="15104" width="8.7109375" style="2"/>
    <col min="15105" max="15105" width="28.85546875" style="2" customWidth="1"/>
    <col min="15106" max="15106" width="8.7109375" style="2"/>
    <col min="15107" max="15107" width="56" style="2" customWidth="1"/>
    <col min="15108" max="15360" width="8.7109375" style="2"/>
    <col min="15361" max="15361" width="28.85546875" style="2" customWidth="1"/>
    <col min="15362" max="15362" width="8.7109375" style="2"/>
    <col min="15363" max="15363" width="56" style="2" customWidth="1"/>
    <col min="15364" max="15616" width="8.7109375" style="2"/>
    <col min="15617" max="15617" width="28.85546875" style="2" customWidth="1"/>
    <col min="15618" max="15618" width="8.7109375" style="2"/>
    <col min="15619" max="15619" width="56" style="2" customWidth="1"/>
    <col min="15620" max="15872" width="8.7109375" style="2"/>
    <col min="15873" max="15873" width="28.85546875" style="2" customWidth="1"/>
    <col min="15874" max="15874" width="8.7109375" style="2"/>
    <col min="15875" max="15875" width="56" style="2" customWidth="1"/>
    <col min="15876" max="16128" width="8.7109375" style="2"/>
    <col min="16129" max="16129" width="28.85546875" style="2" customWidth="1"/>
    <col min="16130" max="16130" width="8.7109375" style="2"/>
    <col min="16131" max="16131" width="56" style="2" customWidth="1"/>
    <col min="16132" max="16384" width="8.7109375" style="2"/>
  </cols>
  <sheetData>
    <row r="1" spans="1:3">
      <c r="A1" s="327"/>
    </row>
    <row r="2" spans="1:3">
      <c r="A2" s="328"/>
    </row>
    <row r="3" spans="1:3" ht="26.45" customHeight="1" thickBot="1">
      <c r="A3" s="329"/>
    </row>
    <row r="4" spans="1:3" ht="18.600000000000001" customHeight="1" thickBot="1">
      <c r="A4" s="330" t="s">
        <v>0</v>
      </c>
      <c r="B4" s="331"/>
      <c r="C4" s="332"/>
    </row>
    <row r="5" spans="1:3" ht="15" thickBot="1"/>
    <row r="6" spans="1:3" ht="15" thickBot="1">
      <c r="A6" s="5" t="s">
        <v>1</v>
      </c>
    </row>
    <row r="7" spans="1:3" ht="15" thickBot="1"/>
    <row r="8" spans="1:3" ht="15" thickBot="1">
      <c r="A8" s="6" t="s">
        <v>2</v>
      </c>
      <c r="B8" s="2" t="s">
        <v>3</v>
      </c>
    </row>
    <row r="9" spans="1:3" ht="15" thickBot="1"/>
    <row r="10" spans="1:3" ht="15" thickBot="1">
      <c r="A10" s="4" t="s">
        <v>4</v>
      </c>
      <c r="B10" s="240" t="s">
        <v>5</v>
      </c>
      <c r="C10" s="241"/>
    </row>
    <row r="11" spans="1:3">
      <c r="A11" s="12" t="s">
        <v>6</v>
      </c>
      <c r="B11" s="333"/>
      <c r="C11" s="334"/>
    </row>
    <row r="12" spans="1:3">
      <c r="A12" s="13" t="s">
        <v>7</v>
      </c>
      <c r="B12" s="335"/>
      <c r="C12" s="336"/>
    </row>
    <row r="13" spans="1:3">
      <c r="A13" s="13" t="s">
        <v>8</v>
      </c>
      <c r="B13" s="335"/>
      <c r="C13" s="336"/>
    </row>
    <row r="14" spans="1:3">
      <c r="A14" s="13" t="s">
        <v>9</v>
      </c>
      <c r="B14" s="335"/>
      <c r="C14" s="336"/>
    </row>
    <row r="15" spans="1:3">
      <c r="A15" s="13" t="s">
        <v>10</v>
      </c>
      <c r="B15" s="335"/>
      <c r="C15" s="336"/>
    </row>
    <row r="16" spans="1:3" ht="29.1">
      <c r="A16" s="14" t="s">
        <v>11</v>
      </c>
      <c r="B16" s="335"/>
      <c r="C16" s="336"/>
    </row>
    <row r="17" spans="1:3">
      <c r="A17" s="13" t="s">
        <v>9</v>
      </c>
      <c r="B17" s="335"/>
      <c r="C17" s="336"/>
    </row>
    <row r="18" spans="1:3" ht="15" thickBot="1">
      <c r="A18" s="15" t="s">
        <v>10</v>
      </c>
      <c r="B18" s="337"/>
      <c r="C18" s="338"/>
    </row>
  </sheetData>
  <sheetProtection algorithmName="SHA-512" hashValue="I32J0XGIXhn6YuIsq0RsN2nZBQNlSx+gZzaJwi2UKNiHeNjx6wSf5i8gx6tq6FSW5npQxx9Avcg51sBJFlGx1g==" saltValue="zdHMCnd3toHW/j/DldySOA==" spinCount="100000" sheet="1" objects="1" scenarios="1"/>
  <mergeCells count="11">
    <mergeCell ref="A1:A3"/>
    <mergeCell ref="B15:C15"/>
    <mergeCell ref="B16:C16"/>
    <mergeCell ref="B17:C17"/>
    <mergeCell ref="B18:C18"/>
    <mergeCell ref="A4:C4"/>
    <mergeCell ref="B10:C10"/>
    <mergeCell ref="B11:C11"/>
    <mergeCell ref="B12:C12"/>
    <mergeCell ref="B13:C13"/>
    <mergeCell ref="B14:C1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CB7AF-F49D-4181-995E-33E3050B50CA}">
  <dimension ref="A1:K23"/>
  <sheetViews>
    <sheetView workbookViewId="0">
      <selection activeCell="C12" sqref="C12"/>
    </sheetView>
  </sheetViews>
  <sheetFormatPr defaultColWidth="9.140625" defaultRowHeight="14.45"/>
  <cols>
    <col min="1" max="1" width="39.140625" style="2" customWidth="1"/>
    <col min="2" max="2" width="30.140625" style="2" customWidth="1"/>
    <col min="3" max="3" width="29.140625" style="2" customWidth="1"/>
    <col min="4" max="4" width="37.140625" style="2" customWidth="1"/>
    <col min="5" max="8" width="28" style="2" customWidth="1"/>
    <col min="9" max="9" width="32.7109375" style="2" customWidth="1"/>
    <col min="10" max="14" width="9.140625" style="2"/>
    <col min="15" max="15" width="29" style="2" customWidth="1"/>
    <col min="16" max="16384" width="9.140625" style="2"/>
  </cols>
  <sheetData>
    <row r="1" spans="1:8">
      <c r="A1" s="327"/>
    </row>
    <row r="2" spans="1:8">
      <c r="A2" s="328"/>
    </row>
    <row r="3" spans="1:8" ht="26.45" customHeight="1" thickBot="1">
      <c r="A3" s="328"/>
    </row>
    <row r="4" spans="1:8" ht="18.600000000000001" customHeight="1" thickBot="1">
      <c r="A4" s="330" t="s">
        <v>0</v>
      </c>
      <c r="B4" s="339"/>
      <c r="C4" s="340"/>
    </row>
    <row r="5" spans="1:8" ht="15" thickBot="1"/>
    <row r="6" spans="1:8" ht="15" thickBot="1">
      <c r="A6" s="5" t="str">
        <f>'1. Leverantörsinformation'!A6</f>
        <v>Datum 2025-04-08</v>
      </c>
    </row>
    <row r="7" spans="1:8" ht="15" thickBot="1"/>
    <row r="8" spans="1:8" ht="15" thickBot="1">
      <c r="A8" s="6" t="s">
        <v>12</v>
      </c>
      <c r="B8" s="2" t="s">
        <v>3</v>
      </c>
    </row>
    <row r="9" spans="1:8" ht="15" thickBot="1">
      <c r="B9" s="7"/>
    </row>
    <row r="10" spans="1:8" ht="15" thickBot="1">
      <c r="A10" s="9" t="s">
        <v>13</v>
      </c>
    </row>
    <row r="11" spans="1:8" ht="15" thickBot="1">
      <c r="A11" s="10" t="s">
        <v>14</v>
      </c>
      <c r="B11" s="10" t="s">
        <v>15</v>
      </c>
      <c r="C11" s="11" t="s">
        <v>9</v>
      </c>
      <c r="D11" s="10" t="s">
        <v>10</v>
      </c>
    </row>
    <row r="12" spans="1:8">
      <c r="A12" s="56" t="s">
        <v>16</v>
      </c>
      <c r="B12" s="61"/>
      <c r="C12" s="61"/>
      <c r="D12" s="55"/>
      <c r="E12" s="327" t="s">
        <v>17</v>
      </c>
      <c r="F12" s="327"/>
      <c r="G12" s="327"/>
      <c r="H12" s="327"/>
    </row>
    <row r="13" spans="1:8" ht="15" thickBot="1">
      <c r="A13" s="62" t="s">
        <v>18</v>
      </c>
      <c r="B13" s="63"/>
      <c r="C13" s="63"/>
      <c r="D13" s="64"/>
      <c r="E13" s="327" t="s">
        <v>17</v>
      </c>
      <c r="F13" s="327"/>
      <c r="G13" s="327"/>
      <c r="H13" s="327"/>
    </row>
    <row r="14" spans="1:8" ht="15" thickBot="1"/>
    <row r="15" spans="1:8" ht="15" thickBot="1">
      <c r="A15" s="19" t="s">
        <v>19</v>
      </c>
    </row>
    <row r="16" spans="1:8" ht="15" thickBot="1">
      <c r="A16" s="20" t="s">
        <v>14</v>
      </c>
      <c r="B16" s="10" t="s">
        <v>15</v>
      </c>
      <c r="C16" s="11" t="s">
        <v>9</v>
      </c>
      <c r="D16" s="10" t="s">
        <v>10</v>
      </c>
      <c r="E16" s="8"/>
      <c r="F16" s="8"/>
      <c r="G16" s="8"/>
      <c r="H16" s="8"/>
    </row>
    <row r="17" spans="1:11">
      <c r="A17" s="17" t="s">
        <v>20</v>
      </c>
      <c r="B17" s="21"/>
      <c r="C17" s="22"/>
      <c r="D17" s="27"/>
      <c r="E17" s="8"/>
      <c r="F17" s="8"/>
      <c r="G17" s="8"/>
      <c r="H17" s="8"/>
    </row>
    <row r="18" spans="1:11">
      <c r="A18" s="57" t="s">
        <v>21</v>
      </c>
      <c r="B18" s="58"/>
      <c r="C18" s="59"/>
      <c r="D18" s="60"/>
      <c r="E18" s="8"/>
      <c r="F18" s="8"/>
      <c r="G18" s="8"/>
      <c r="H18" s="8"/>
    </row>
    <row r="19" spans="1:11">
      <c r="A19" s="57" t="s">
        <v>22</v>
      </c>
      <c r="B19" s="58"/>
      <c r="C19" s="59"/>
      <c r="D19" s="60"/>
      <c r="E19" s="8"/>
      <c r="F19" s="8"/>
      <c r="G19" s="8"/>
      <c r="H19" s="8"/>
    </row>
    <row r="20" spans="1:11">
      <c r="A20" s="16" t="s">
        <v>23</v>
      </c>
      <c r="B20" s="23"/>
      <c r="C20" s="24"/>
      <c r="D20" s="28"/>
      <c r="E20" s="327"/>
      <c r="F20" s="327"/>
      <c r="G20" s="327"/>
      <c r="H20" s="327"/>
    </row>
    <row r="21" spans="1:11">
      <c r="A21" s="16" t="s">
        <v>24</v>
      </c>
      <c r="B21" s="25"/>
      <c r="C21" s="26"/>
      <c r="D21" s="29"/>
    </row>
    <row r="22" spans="1:11" ht="15" thickBot="1">
      <c r="A22" s="18" t="s">
        <v>25</v>
      </c>
      <c r="B22" s="66"/>
      <c r="C22" s="67"/>
      <c r="D22" s="68"/>
      <c r="E22" s="327" t="s">
        <v>26</v>
      </c>
      <c r="F22" s="327"/>
      <c r="G22" s="327"/>
      <c r="H22" s="327"/>
      <c r="I22" s="327"/>
      <c r="J22" s="327"/>
      <c r="K22" s="327"/>
    </row>
    <row r="23" spans="1:11">
      <c r="E23" s="327"/>
      <c r="F23" s="327"/>
      <c r="G23" s="327"/>
      <c r="H23" s="327"/>
    </row>
  </sheetData>
  <sheetProtection algorithmName="SHA-512" hashValue="DGEp18jKKZG0ZxFPp2LN3KlKy3pj3JNFqQFn5ZJjOKXTjC3rKPJcQq+yOlfB3XxY1t6OK6CSs1b/dFqDCNu4NA==" saltValue="RkEQdLNqZJ5LMRcB8MkCVQ==" spinCount="100000" sheet="1" objects="1" scenarios="1"/>
  <mergeCells count="8">
    <mergeCell ref="A1:A3"/>
    <mergeCell ref="E23:H23"/>
    <mergeCell ref="E22:H22"/>
    <mergeCell ref="I22:K22"/>
    <mergeCell ref="E20:H20"/>
    <mergeCell ref="E12:H12"/>
    <mergeCell ref="A4:C4"/>
    <mergeCell ref="E13:H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2C80-78BF-4E8C-ACAB-C1F487ED970F}">
  <dimension ref="A1:F54"/>
  <sheetViews>
    <sheetView topLeftCell="A12" workbookViewId="0">
      <selection activeCell="B24" sqref="B24"/>
    </sheetView>
  </sheetViews>
  <sheetFormatPr defaultColWidth="8.7109375" defaultRowHeight="14.45"/>
  <cols>
    <col min="1" max="1" width="39.7109375" style="2" customWidth="1"/>
    <col min="2" max="2" width="51" style="2" customWidth="1"/>
    <col min="3" max="4" width="8.7109375" style="2"/>
    <col min="5" max="5" width="39.7109375" style="2" customWidth="1"/>
    <col min="6" max="6" width="50.5703125" style="2" customWidth="1"/>
    <col min="7" max="16384" width="8.7109375" style="2"/>
  </cols>
  <sheetData>
    <row r="1" spans="1:2">
      <c r="A1" s="327"/>
    </row>
    <row r="2" spans="1:2">
      <c r="A2" s="328"/>
    </row>
    <row r="3" spans="1:2" ht="26.45" customHeight="1" thickBot="1">
      <c r="A3" s="329"/>
    </row>
    <row r="4" spans="1:2" ht="18.600000000000001" customHeight="1" thickBot="1">
      <c r="A4" s="330" t="s">
        <v>0</v>
      </c>
      <c r="B4" s="341"/>
    </row>
    <row r="5" spans="1:2" ht="15" thickBot="1">
      <c r="A5" s="30"/>
    </row>
    <row r="6" spans="1:2" ht="15" thickBot="1">
      <c r="A6" s="5" t="str">
        <f>'1. Leverantörsinformation'!A6</f>
        <v>Datum 2025-04-08</v>
      </c>
    </row>
    <row r="7" spans="1:2" ht="15" thickBot="1">
      <c r="A7" s="30"/>
    </row>
    <row r="8" spans="1:2" ht="15" thickBot="1">
      <c r="A8" s="6" t="s">
        <v>27</v>
      </c>
    </row>
    <row r="9" spans="1:2" ht="15" thickBot="1"/>
    <row r="10" spans="1:2">
      <c r="A10" s="251" t="s">
        <v>28</v>
      </c>
      <c r="B10" s="252"/>
    </row>
    <row r="11" spans="1:2">
      <c r="A11" s="253"/>
      <c r="B11" s="254"/>
    </row>
    <row r="12" spans="1:2">
      <c r="A12" s="253"/>
      <c r="B12" s="254"/>
    </row>
    <row r="13" spans="1:2">
      <c r="A13" s="253"/>
      <c r="B13" s="254"/>
    </row>
    <row r="14" spans="1:2">
      <c r="A14" s="253"/>
      <c r="B14" s="254"/>
    </row>
    <row r="15" spans="1:2">
      <c r="A15" s="253"/>
      <c r="B15" s="254"/>
    </row>
    <row r="16" spans="1:2">
      <c r="A16" s="253"/>
      <c r="B16" s="254"/>
    </row>
    <row r="17" spans="1:6">
      <c r="A17" s="253"/>
      <c r="B17" s="254"/>
    </row>
    <row r="18" spans="1:6">
      <c r="A18" s="253"/>
      <c r="B18" s="254"/>
    </row>
    <row r="19" spans="1:6">
      <c r="A19" s="253"/>
      <c r="B19" s="254"/>
    </row>
    <row r="20" spans="1:6">
      <c r="A20" s="255"/>
      <c r="B20" s="254"/>
    </row>
    <row r="21" spans="1:6" ht="15" thickBot="1">
      <c r="A21" s="256"/>
      <c r="B21" s="257"/>
    </row>
    <row r="22" spans="1:6" ht="15" thickBot="1"/>
    <row r="23" spans="1:6">
      <c r="A23" s="249" t="s">
        <v>29</v>
      </c>
      <c r="B23" s="342"/>
      <c r="E23" s="249" t="s">
        <v>29</v>
      </c>
      <c r="F23" s="342"/>
    </row>
    <row r="24" spans="1:6">
      <c r="A24" s="31" t="s">
        <v>6</v>
      </c>
      <c r="B24" s="32"/>
      <c r="E24" s="31" t="s">
        <v>6</v>
      </c>
      <c r="F24" s="32"/>
    </row>
    <row r="25" spans="1:6">
      <c r="A25" s="33" t="s">
        <v>7</v>
      </c>
      <c r="B25" s="3"/>
      <c r="E25" s="33" t="s">
        <v>7</v>
      </c>
      <c r="F25" s="3"/>
    </row>
    <row r="26" spans="1:6">
      <c r="A26" s="34" t="s">
        <v>30</v>
      </c>
      <c r="B26" s="3"/>
      <c r="E26" s="34" t="s">
        <v>30</v>
      </c>
      <c r="F26" s="3"/>
    </row>
    <row r="27" spans="1:6">
      <c r="A27" s="34" t="s">
        <v>31</v>
      </c>
      <c r="B27" s="3"/>
      <c r="E27" s="34" t="s">
        <v>31</v>
      </c>
      <c r="F27" s="3"/>
    </row>
    <row r="28" spans="1:6">
      <c r="A28" s="31" t="s">
        <v>32</v>
      </c>
      <c r="B28" s="3"/>
      <c r="E28" s="31" t="s">
        <v>32</v>
      </c>
      <c r="F28" s="3"/>
    </row>
    <row r="29" spans="1:6">
      <c r="A29" s="33" t="s">
        <v>9</v>
      </c>
      <c r="B29" s="3"/>
      <c r="E29" s="33" t="s">
        <v>9</v>
      </c>
      <c r="F29" s="3"/>
    </row>
    <row r="30" spans="1:6">
      <c r="A30" s="34" t="s">
        <v>10</v>
      </c>
      <c r="B30" s="3"/>
      <c r="E30" s="34" t="s">
        <v>10</v>
      </c>
      <c r="F30" s="3"/>
    </row>
    <row r="31" spans="1:6">
      <c r="A31" s="250" t="s">
        <v>33</v>
      </c>
      <c r="B31" s="343"/>
      <c r="E31" s="250" t="s">
        <v>33</v>
      </c>
      <c r="F31" s="343"/>
    </row>
    <row r="32" spans="1:6">
      <c r="A32" s="242"/>
      <c r="B32" s="243"/>
      <c r="E32" s="242"/>
      <c r="F32" s="243"/>
    </row>
    <row r="33" spans="1:6">
      <c r="A33" s="244"/>
      <c r="B33" s="245"/>
      <c r="E33" s="244"/>
      <c r="F33" s="245"/>
    </row>
    <row r="34" spans="1:6">
      <c r="A34" s="244"/>
      <c r="B34" s="245"/>
      <c r="E34" s="244"/>
      <c r="F34" s="245"/>
    </row>
    <row r="35" spans="1:6">
      <c r="A35" s="244"/>
      <c r="B35" s="245"/>
      <c r="E35" s="244"/>
      <c r="F35" s="245"/>
    </row>
    <row r="36" spans="1:6">
      <c r="A36" s="246"/>
      <c r="B36" s="245"/>
      <c r="E36" s="246"/>
      <c r="F36" s="245"/>
    </row>
    <row r="37" spans="1:6" ht="15" thickBot="1">
      <c r="A37" s="247"/>
      <c r="B37" s="248"/>
      <c r="E37" s="247"/>
      <c r="F37" s="248"/>
    </row>
    <row r="39" spans="1:6" ht="15" thickBot="1"/>
    <row r="40" spans="1:6">
      <c r="A40" s="249" t="s">
        <v>29</v>
      </c>
      <c r="B40" s="342"/>
      <c r="E40" s="249" t="s">
        <v>29</v>
      </c>
      <c r="F40" s="342"/>
    </row>
    <row r="41" spans="1:6">
      <c r="A41" s="31" t="s">
        <v>6</v>
      </c>
      <c r="B41" s="32"/>
      <c r="E41" s="31" t="s">
        <v>6</v>
      </c>
      <c r="F41" s="32"/>
    </row>
    <row r="42" spans="1:6">
      <c r="A42" s="33" t="s">
        <v>7</v>
      </c>
      <c r="B42" s="3"/>
      <c r="E42" s="33" t="s">
        <v>7</v>
      </c>
      <c r="F42" s="3"/>
    </row>
    <row r="43" spans="1:6">
      <c r="A43" s="34" t="s">
        <v>30</v>
      </c>
      <c r="B43" s="3"/>
      <c r="E43" s="34" t="s">
        <v>30</v>
      </c>
      <c r="F43" s="3"/>
    </row>
    <row r="44" spans="1:6">
      <c r="A44" s="34" t="s">
        <v>31</v>
      </c>
      <c r="B44" s="3"/>
      <c r="E44" s="34" t="s">
        <v>31</v>
      </c>
      <c r="F44" s="3"/>
    </row>
    <row r="45" spans="1:6">
      <c r="A45" s="31" t="s">
        <v>32</v>
      </c>
      <c r="B45" s="3"/>
      <c r="E45" s="31" t="s">
        <v>32</v>
      </c>
      <c r="F45" s="3"/>
    </row>
    <row r="46" spans="1:6">
      <c r="A46" s="33" t="s">
        <v>9</v>
      </c>
      <c r="B46" s="3"/>
      <c r="E46" s="33" t="s">
        <v>9</v>
      </c>
      <c r="F46" s="3"/>
    </row>
    <row r="47" spans="1:6">
      <c r="A47" s="34" t="s">
        <v>10</v>
      </c>
      <c r="B47" s="3"/>
      <c r="E47" s="34" t="s">
        <v>10</v>
      </c>
      <c r="F47" s="3"/>
    </row>
    <row r="48" spans="1:6">
      <c r="A48" s="250" t="s">
        <v>33</v>
      </c>
      <c r="B48" s="343"/>
      <c r="E48" s="250" t="s">
        <v>33</v>
      </c>
      <c r="F48" s="343"/>
    </row>
    <row r="49" spans="1:6">
      <c r="A49" s="242"/>
      <c r="B49" s="243"/>
      <c r="E49" s="242"/>
      <c r="F49" s="243"/>
    </row>
    <row r="50" spans="1:6">
      <c r="A50" s="244"/>
      <c r="B50" s="245"/>
      <c r="E50" s="244"/>
      <c r="F50" s="245"/>
    </row>
    <row r="51" spans="1:6">
      <c r="A51" s="244"/>
      <c r="B51" s="245"/>
      <c r="E51" s="244"/>
      <c r="F51" s="245"/>
    </row>
    <row r="52" spans="1:6">
      <c r="A52" s="244"/>
      <c r="B52" s="245"/>
      <c r="E52" s="244"/>
      <c r="F52" s="245"/>
    </row>
    <row r="53" spans="1:6">
      <c r="A53" s="246"/>
      <c r="B53" s="245"/>
      <c r="E53" s="246"/>
      <c r="F53" s="245"/>
    </row>
    <row r="54" spans="1:6" ht="15" thickBot="1">
      <c r="A54" s="247"/>
      <c r="B54" s="248"/>
      <c r="E54" s="247"/>
      <c r="F54" s="248"/>
    </row>
  </sheetData>
  <sheetProtection algorithmName="SHA-512" hashValue="b5I3iypECvc4PAsXLe2dnL+pC89X2apfE0ScYIELvkM+V9z1yCKT2DhZfV2lEDUdkZOFkBh7iHtOPdTGdRji/g==" saltValue="Kz+6frUwqct7Y5RUsMMtCw==" spinCount="100000" sheet="1" objects="1" scenarios="1"/>
  <mergeCells count="15">
    <mergeCell ref="A1:A3"/>
    <mergeCell ref="A32:B37"/>
    <mergeCell ref="A4:B4"/>
    <mergeCell ref="A10:B21"/>
    <mergeCell ref="A23:B23"/>
    <mergeCell ref="A31:B31"/>
    <mergeCell ref="A49:B54"/>
    <mergeCell ref="E40:F40"/>
    <mergeCell ref="E48:F48"/>
    <mergeCell ref="E49:F54"/>
    <mergeCell ref="E23:F23"/>
    <mergeCell ref="E31:F31"/>
    <mergeCell ref="E32:F37"/>
    <mergeCell ref="A40:B40"/>
    <mergeCell ref="A48:B4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E0DCA-B213-4CCD-8D6C-D4910EAC7355}">
  <dimension ref="A1:M56"/>
  <sheetViews>
    <sheetView topLeftCell="A15" zoomScaleNormal="100" workbookViewId="0">
      <selection activeCell="D15" sqref="D15:F15"/>
    </sheetView>
  </sheetViews>
  <sheetFormatPr defaultRowHeight="14.45"/>
  <cols>
    <col min="1" max="1" width="13.7109375" style="2" customWidth="1"/>
    <col min="2" max="2" width="11.85546875" style="2" customWidth="1"/>
    <col min="3" max="3" width="5.85546875" style="2" customWidth="1"/>
    <col min="4" max="4" width="25" style="2" customWidth="1"/>
    <col min="5" max="5" width="22.5703125" style="2" customWidth="1"/>
    <col min="6" max="6" width="23.42578125" style="2" customWidth="1"/>
    <col min="7" max="7" width="5.85546875" style="2" customWidth="1"/>
    <col min="8" max="8" width="13.140625" style="2" customWidth="1"/>
    <col min="9" max="9" width="13.42578125" style="2" customWidth="1"/>
    <col min="10" max="10" width="8" style="2" customWidth="1"/>
    <col min="11" max="12" width="22.5703125" style="2" customWidth="1"/>
    <col min="13" max="13" width="23.7109375" style="2" customWidth="1"/>
    <col min="14" max="254" width="8.7109375" style="2"/>
    <col min="255" max="257" width="12.7109375" style="2" customWidth="1"/>
    <col min="258" max="260" width="25.7109375" style="2" customWidth="1"/>
    <col min="261" max="263" width="8.7109375" style="2"/>
    <col min="264" max="266" width="12.7109375" style="2" customWidth="1"/>
    <col min="267" max="269" width="25.7109375" style="2" customWidth="1"/>
    <col min="270" max="510" width="8.7109375" style="2"/>
    <col min="511" max="513" width="12.7109375" style="2" customWidth="1"/>
    <col min="514" max="516" width="25.7109375" style="2" customWidth="1"/>
    <col min="517" max="519" width="8.7109375" style="2"/>
    <col min="520" max="522" width="12.7109375" style="2" customWidth="1"/>
    <col min="523" max="525" width="25.7109375" style="2" customWidth="1"/>
    <col min="526" max="766" width="8.7109375" style="2"/>
    <col min="767" max="769" width="12.7109375" style="2" customWidth="1"/>
    <col min="770" max="772" width="25.7109375" style="2" customWidth="1"/>
    <col min="773" max="775" width="8.7109375" style="2"/>
    <col min="776" max="778" width="12.7109375" style="2" customWidth="1"/>
    <col min="779" max="781" width="25.7109375" style="2" customWidth="1"/>
    <col min="782" max="1022" width="8.7109375" style="2"/>
    <col min="1023" max="1025" width="12.7109375" style="2" customWidth="1"/>
    <col min="1026" max="1028" width="25.7109375" style="2" customWidth="1"/>
    <col min="1029" max="1031" width="8.7109375" style="2"/>
    <col min="1032" max="1034" width="12.7109375" style="2" customWidth="1"/>
    <col min="1035" max="1037" width="25.7109375" style="2" customWidth="1"/>
    <col min="1038" max="1278" width="8.7109375" style="2"/>
    <col min="1279" max="1281" width="12.7109375" style="2" customWidth="1"/>
    <col min="1282" max="1284" width="25.7109375" style="2" customWidth="1"/>
    <col min="1285" max="1287" width="8.7109375" style="2"/>
    <col min="1288" max="1290" width="12.7109375" style="2" customWidth="1"/>
    <col min="1291" max="1293" width="25.7109375" style="2" customWidth="1"/>
    <col min="1294" max="1534" width="8.7109375" style="2"/>
    <col min="1535" max="1537" width="12.7109375" style="2" customWidth="1"/>
    <col min="1538" max="1540" width="25.7109375" style="2" customWidth="1"/>
    <col min="1541" max="1543" width="8.7109375" style="2"/>
    <col min="1544" max="1546" width="12.7109375" style="2" customWidth="1"/>
    <col min="1547" max="1549" width="25.7109375" style="2" customWidth="1"/>
    <col min="1550" max="1790" width="8.7109375" style="2"/>
    <col min="1791" max="1793" width="12.7109375" style="2" customWidth="1"/>
    <col min="1794" max="1796" width="25.7109375" style="2" customWidth="1"/>
    <col min="1797" max="1799" width="8.7109375" style="2"/>
    <col min="1800" max="1802" width="12.7109375" style="2" customWidth="1"/>
    <col min="1803" max="1805" width="25.7109375" style="2" customWidth="1"/>
    <col min="1806" max="2046" width="8.7109375" style="2"/>
    <col min="2047" max="2049" width="12.7109375" style="2" customWidth="1"/>
    <col min="2050" max="2052" width="25.7109375" style="2" customWidth="1"/>
    <col min="2053" max="2055" width="8.7109375" style="2"/>
    <col min="2056" max="2058" width="12.7109375" style="2" customWidth="1"/>
    <col min="2059" max="2061" width="25.7109375" style="2" customWidth="1"/>
    <col min="2062" max="2302" width="8.7109375" style="2"/>
    <col min="2303" max="2305" width="12.7109375" style="2" customWidth="1"/>
    <col min="2306" max="2308" width="25.7109375" style="2" customWidth="1"/>
    <col min="2309" max="2311" width="8.7109375" style="2"/>
    <col min="2312" max="2314" width="12.7109375" style="2" customWidth="1"/>
    <col min="2315" max="2317" width="25.7109375" style="2" customWidth="1"/>
    <col min="2318" max="2558" width="8.7109375" style="2"/>
    <col min="2559" max="2561" width="12.7109375" style="2" customWidth="1"/>
    <col min="2562" max="2564" width="25.7109375" style="2" customWidth="1"/>
    <col min="2565" max="2567" width="8.7109375" style="2"/>
    <col min="2568" max="2570" width="12.7109375" style="2" customWidth="1"/>
    <col min="2571" max="2573" width="25.7109375" style="2" customWidth="1"/>
    <col min="2574" max="2814" width="8.7109375" style="2"/>
    <col min="2815" max="2817" width="12.7109375" style="2" customWidth="1"/>
    <col min="2818" max="2820" width="25.7109375" style="2" customWidth="1"/>
    <col min="2821" max="2823" width="8.7109375" style="2"/>
    <col min="2824" max="2826" width="12.7109375" style="2" customWidth="1"/>
    <col min="2827" max="2829" width="25.7109375" style="2" customWidth="1"/>
    <col min="2830" max="3070" width="8.7109375" style="2"/>
    <col min="3071" max="3073" width="12.7109375" style="2" customWidth="1"/>
    <col min="3074" max="3076" width="25.7109375" style="2" customWidth="1"/>
    <col min="3077" max="3079" width="8.7109375" style="2"/>
    <col min="3080" max="3082" width="12.7109375" style="2" customWidth="1"/>
    <col min="3083" max="3085" width="25.7109375" style="2" customWidth="1"/>
    <col min="3086" max="3326" width="8.7109375" style="2"/>
    <col min="3327" max="3329" width="12.7109375" style="2" customWidth="1"/>
    <col min="3330" max="3332" width="25.7109375" style="2" customWidth="1"/>
    <col min="3333" max="3335" width="8.7109375" style="2"/>
    <col min="3336" max="3338" width="12.7109375" style="2" customWidth="1"/>
    <col min="3339" max="3341" width="25.7109375" style="2" customWidth="1"/>
    <col min="3342" max="3582" width="8.7109375" style="2"/>
    <col min="3583" max="3585" width="12.7109375" style="2" customWidth="1"/>
    <col min="3586" max="3588" width="25.7109375" style="2" customWidth="1"/>
    <col min="3589" max="3591" width="8.7109375" style="2"/>
    <col min="3592" max="3594" width="12.7109375" style="2" customWidth="1"/>
    <col min="3595" max="3597" width="25.7109375" style="2" customWidth="1"/>
    <col min="3598" max="3838" width="8.7109375" style="2"/>
    <col min="3839" max="3841" width="12.7109375" style="2" customWidth="1"/>
    <col min="3842" max="3844" width="25.7109375" style="2" customWidth="1"/>
    <col min="3845" max="3847" width="8.7109375" style="2"/>
    <col min="3848" max="3850" width="12.7109375" style="2" customWidth="1"/>
    <col min="3851" max="3853" width="25.7109375" style="2" customWidth="1"/>
    <col min="3854" max="4094" width="8.7109375" style="2"/>
    <col min="4095" max="4097" width="12.7109375" style="2" customWidth="1"/>
    <col min="4098" max="4100" width="25.7109375" style="2" customWidth="1"/>
    <col min="4101" max="4103" width="8.7109375" style="2"/>
    <col min="4104" max="4106" width="12.7109375" style="2" customWidth="1"/>
    <col min="4107" max="4109" width="25.7109375" style="2" customWidth="1"/>
    <col min="4110" max="4350" width="8.7109375" style="2"/>
    <col min="4351" max="4353" width="12.7109375" style="2" customWidth="1"/>
    <col min="4354" max="4356" width="25.7109375" style="2" customWidth="1"/>
    <col min="4357" max="4359" width="8.7109375" style="2"/>
    <col min="4360" max="4362" width="12.7109375" style="2" customWidth="1"/>
    <col min="4363" max="4365" width="25.7109375" style="2" customWidth="1"/>
    <col min="4366" max="4606" width="8.7109375" style="2"/>
    <col min="4607" max="4609" width="12.7109375" style="2" customWidth="1"/>
    <col min="4610" max="4612" width="25.7109375" style="2" customWidth="1"/>
    <col min="4613" max="4615" width="8.7109375" style="2"/>
    <col min="4616" max="4618" width="12.7109375" style="2" customWidth="1"/>
    <col min="4619" max="4621" width="25.7109375" style="2" customWidth="1"/>
    <col min="4622" max="4862" width="8.7109375" style="2"/>
    <col min="4863" max="4865" width="12.7109375" style="2" customWidth="1"/>
    <col min="4866" max="4868" width="25.7109375" style="2" customWidth="1"/>
    <col min="4869" max="4871" width="8.7109375" style="2"/>
    <col min="4872" max="4874" width="12.7109375" style="2" customWidth="1"/>
    <col min="4875" max="4877" width="25.7109375" style="2" customWidth="1"/>
    <col min="4878" max="5118" width="8.7109375" style="2"/>
    <col min="5119" max="5121" width="12.7109375" style="2" customWidth="1"/>
    <col min="5122" max="5124" width="25.7109375" style="2" customWidth="1"/>
    <col min="5125" max="5127" width="8.7109375" style="2"/>
    <col min="5128" max="5130" width="12.7109375" style="2" customWidth="1"/>
    <col min="5131" max="5133" width="25.7109375" style="2" customWidth="1"/>
    <col min="5134" max="5374" width="8.7109375" style="2"/>
    <col min="5375" max="5377" width="12.7109375" style="2" customWidth="1"/>
    <col min="5378" max="5380" width="25.7109375" style="2" customWidth="1"/>
    <col min="5381" max="5383" width="8.7109375" style="2"/>
    <col min="5384" max="5386" width="12.7109375" style="2" customWidth="1"/>
    <col min="5387" max="5389" width="25.7109375" style="2" customWidth="1"/>
    <col min="5390" max="5630" width="8.7109375" style="2"/>
    <col min="5631" max="5633" width="12.7109375" style="2" customWidth="1"/>
    <col min="5634" max="5636" width="25.7109375" style="2" customWidth="1"/>
    <col min="5637" max="5639" width="8.7109375" style="2"/>
    <col min="5640" max="5642" width="12.7109375" style="2" customWidth="1"/>
    <col min="5643" max="5645" width="25.7109375" style="2" customWidth="1"/>
    <col min="5646" max="5886" width="8.7109375" style="2"/>
    <col min="5887" max="5889" width="12.7109375" style="2" customWidth="1"/>
    <col min="5890" max="5892" width="25.7109375" style="2" customWidth="1"/>
    <col min="5893" max="5895" width="8.7109375" style="2"/>
    <col min="5896" max="5898" width="12.7109375" style="2" customWidth="1"/>
    <col min="5899" max="5901" width="25.7109375" style="2" customWidth="1"/>
    <col min="5902" max="6142" width="8.7109375" style="2"/>
    <col min="6143" max="6145" width="12.7109375" style="2" customWidth="1"/>
    <col min="6146" max="6148" width="25.7109375" style="2" customWidth="1"/>
    <col min="6149" max="6151" width="8.7109375" style="2"/>
    <col min="6152" max="6154" width="12.7109375" style="2" customWidth="1"/>
    <col min="6155" max="6157" width="25.7109375" style="2" customWidth="1"/>
    <col min="6158" max="6398" width="8.7109375" style="2"/>
    <col min="6399" max="6401" width="12.7109375" style="2" customWidth="1"/>
    <col min="6402" max="6404" width="25.7109375" style="2" customWidth="1"/>
    <col min="6405" max="6407" width="8.7109375" style="2"/>
    <col min="6408" max="6410" width="12.7109375" style="2" customWidth="1"/>
    <col min="6411" max="6413" width="25.7109375" style="2" customWidth="1"/>
    <col min="6414" max="6654" width="8.7109375" style="2"/>
    <col min="6655" max="6657" width="12.7109375" style="2" customWidth="1"/>
    <col min="6658" max="6660" width="25.7109375" style="2" customWidth="1"/>
    <col min="6661" max="6663" width="8.7109375" style="2"/>
    <col min="6664" max="6666" width="12.7109375" style="2" customWidth="1"/>
    <col min="6667" max="6669" width="25.7109375" style="2" customWidth="1"/>
    <col min="6670" max="6910" width="8.7109375" style="2"/>
    <col min="6911" max="6913" width="12.7109375" style="2" customWidth="1"/>
    <col min="6914" max="6916" width="25.7109375" style="2" customWidth="1"/>
    <col min="6917" max="6919" width="8.7109375" style="2"/>
    <col min="6920" max="6922" width="12.7109375" style="2" customWidth="1"/>
    <col min="6923" max="6925" width="25.7109375" style="2" customWidth="1"/>
    <col min="6926" max="7166" width="8.7109375" style="2"/>
    <col min="7167" max="7169" width="12.7109375" style="2" customWidth="1"/>
    <col min="7170" max="7172" width="25.7109375" style="2" customWidth="1"/>
    <col min="7173" max="7175" width="8.7109375" style="2"/>
    <col min="7176" max="7178" width="12.7109375" style="2" customWidth="1"/>
    <col min="7179" max="7181" width="25.7109375" style="2" customWidth="1"/>
    <col min="7182" max="7422" width="8.7109375" style="2"/>
    <col min="7423" max="7425" width="12.7109375" style="2" customWidth="1"/>
    <col min="7426" max="7428" width="25.7109375" style="2" customWidth="1"/>
    <col min="7429" max="7431" width="8.7109375" style="2"/>
    <col min="7432" max="7434" width="12.7109375" style="2" customWidth="1"/>
    <col min="7435" max="7437" width="25.7109375" style="2" customWidth="1"/>
    <col min="7438" max="7678" width="8.7109375" style="2"/>
    <col min="7679" max="7681" width="12.7109375" style="2" customWidth="1"/>
    <col min="7682" max="7684" width="25.7109375" style="2" customWidth="1"/>
    <col min="7685" max="7687" width="8.7109375" style="2"/>
    <col min="7688" max="7690" width="12.7109375" style="2" customWidth="1"/>
    <col min="7691" max="7693" width="25.7109375" style="2" customWidth="1"/>
    <col min="7694" max="7934" width="8.7109375" style="2"/>
    <col min="7935" max="7937" width="12.7109375" style="2" customWidth="1"/>
    <col min="7938" max="7940" width="25.7109375" style="2" customWidth="1"/>
    <col min="7941" max="7943" width="8.7109375" style="2"/>
    <col min="7944" max="7946" width="12.7109375" style="2" customWidth="1"/>
    <col min="7947" max="7949" width="25.7109375" style="2" customWidth="1"/>
    <col min="7950" max="8190" width="8.7109375" style="2"/>
    <col min="8191" max="8193" width="12.7109375" style="2" customWidth="1"/>
    <col min="8194" max="8196" width="25.7109375" style="2" customWidth="1"/>
    <col min="8197" max="8199" width="8.7109375" style="2"/>
    <col min="8200" max="8202" width="12.7109375" style="2" customWidth="1"/>
    <col min="8203" max="8205" width="25.7109375" style="2" customWidth="1"/>
    <col min="8206" max="8446" width="8.7109375" style="2"/>
    <col min="8447" max="8449" width="12.7109375" style="2" customWidth="1"/>
    <col min="8450" max="8452" width="25.7109375" style="2" customWidth="1"/>
    <col min="8453" max="8455" width="8.7109375" style="2"/>
    <col min="8456" max="8458" width="12.7109375" style="2" customWidth="1"/>
    <col min="8459" max="8461" width="25.7109375" style="2" customWidth="1"/>
    <col min="8462" max="8702" width="8.7109375" style="2"/>
    <col min="8703" max="8705" width="12.7109375" style="2" customWidth="1"/>
    <col min="8706" max="8708" width="25.7109375" style="2" customWidth="1"/>
    <col min="8709" max="8711" width="8.7109375" style="2"/>
    <col min="8712" max="8714" width="12.7109375" style="2" customWidth="1"/>
    <col min="8715" max="8717" width="25.7109375" style="2" customWidth="1"/>
    <col min="8718" max="8958" width="8.7109375" style="2"/>
    <col min="8959" max="8961" width="12.7109375" style="2" customWidth="1"/>
    <col min="8962" max="8964" width="25.7109375" style="2" customWidth="1"/>
    <col min="8965" max="8967" width="8.7109375" style="2"/>
    <col min="8968" max="8970" width="12.7109375" style="2" customWidth="1"/>
    <col min="8971" max="8973" width="25.7109375" style="2" customWidth="1"/>
    <col min="8974" max="9214" width="8.7109375" style="2"/>
    <col min="9215" max="9217" width="12.7109375" style="2" customWidth="1"/>
    <col min="9218" max="9220" width="25.7109375" style="2" customWidth="1"/>
    <col min="9221" max="9223" width="8.7109375" style="2"/>
    <col min="9224" max="9226" width="12.7109375" style="2" customWidth="1"/>
    <col min="9227" max="9229" width="25.7109375" style="2" customWidth="1"/>
    <col min="9230" max="9470" width="8.7109375" style="2"/>
    <col min="9471" max="9473" width="12.7109375" style="2" customWidth="1"/>
    <col min="9474" max="9476" width="25.7109375" style="2" customWidth="1"/>
    <col min="9477" max="9479" width="8.7109375" style="2"/>
    <col min="9480" max="9482" width="12.7109375" style="2" customWidth="1"/>
    <col min="9483" max="9485" width="25.7109375" style="2" customWidth="1"/>
    <col min="9486" max="9726" width="8.7109375" style="2"/>
    <col min="9727" max="9729" width="12.7109375" style="2" customWidth="1"/>
    <col min="9730" max="9732" width="25.7109375" style="2" customWidth="1"/>
    <col min="9733" max="9735" width="8.7109375" style="2"/>
    <col min="9736" max="9738" width="12.7109375" style="2" customWidth="1"/>
    <col min="9739" max="9741" width="25.7109375" style="2" customWidth="1"/>
    <col min="9742" max="9982" width="8.7109375" style="2"/>
    <col min="9983" max="9985" width="12.7109375" style="2" customWidth="1"/>
    <col min="9986" max="9988" width="25.7109375" style="2" customWidth="1"/>
    <col min="9989" max="9991" width="8.7109375" style="2"/>
    <col min="9992" max="9994" width="12.7109375" style="2" customWidth="1"/>
    <col min="9995" max="9997" width="25.7109375" style="2" customWidth="1"/>
    <col min="9998" max="10238" width="8.7109375" style="2"/>
    <col min="10239" max="10241" width="12.7109375" style="2" customWidth="1"/>
    <col min="10242" max="10244" width="25.7109375" style="2" customWidth="1"/>
    <col min="10245" max="10247" width="8.7109375" style="2"/>
    <col min="10248" max="10250" width="12.7109375" style="2" customWidth="1"/>
    <col min="10251" max="10253" width="25.7109375" style="2" customWidth="1"/>
    <col min="10254" max="10494" width="8.7109375" style="2"/>
    <col min="10495" max="10497" width="12.7109375" style="2" customWidth="1"/>
    <col min="10498" max="10500" width="25.7109375" style="2" customWidth="1"/>
    <col min="10501" max="10503" width="8.7109375" style="2"/>
    <col min="10504" max="10506" width="12.7109375" style="2" customWidth="1"/>
    <col min="10507" max="10509" width="25.7109375" style="2" customWidth="1"/>
    <col min="10510" max="10750" width="8.7109375" style="2"/>
    <col min="10751" max="10753" width="12.7109375" style="2" customWidth="1"/>
    <col min="10754" max="10756" width="25.7109375" style="2" customWidth="1"/>
    <col min="10757" max="10759" width="8.7109375" style="2"/>
    <col min="10760" max="10762" width="12.7109375" style="2" customWidth="1"/>
    <col min="10763" max="10765" width="25.7109375" style="2" customWidth="1"/>
    <col min="10766" max="11006" width="8.7109375" style="2"/>
    <col min="11007" max="11009" width="12.7109375" style="2" customWidth="1"/>
    <col min="11010" max="11012" width="25.7109375" style="2" customWidth="1"/>
    <col min="11013" max="11015" width="8.7109375" style="2"/>
    <col min="11016" max="11018" width="12.7109375" style="2" customWidth="1"/>
    <col min="11019" max="11021" width="25.7109375" style="2" customWidth="1"/>
    <col min="11022" max="11262" width="8.7109375" style="2"/>
    <col min="11263" max="11265" width="12.7109375" style="2" customWidth="1"/>
    <col min="11266" max="11268" width="25.7109375" style="2" customWidth="1"/>
    <col min="11269" max="11271" width="8.7109375" style="2"/>
    <col min="11272" max="11274" width="12.7109375" style="2" customWidth="1"/>
    <col min="11275" max="11277" width="25.7109375" style="2" customWidth="1"/>
    <col min="11278" max="11518" width="8.7109375" style="2"/>
    <col min="11519" max="11521" width="12.7109375" style="2" customWidth="1"/>
    <col min="11522" max="11524" width="25.7109375" style="2" customWidth="1"/>
    <col min="11525" max="11527" width="8.7109375" style="2"/>
    <col min="11528" max="11530" width="12.7109375" style="2" customWidth="1"/>
    <col min="11531" max="11533" width="25.7109375" style="2" customWidth="1"/>
    <col min="11534" max="11774" width="8.7109375" style="2"/>
    <col min="11775" max="11777" width="12.7109375" style="2" customWidth="1"/>
    <col min="11778" max="11780" width="25.7109375" style="2" customWidth="1"/>
    <col min="11781" max="11783" width="8.7109375" style="2"/>
    <col min="11784" max="11786" width="12.7109375" style="2" customWidth="1"/>
    <col min="11787" max="11789" width="25.7109375" style="2" customWidth="1"/>
    <col min="11790" max="12030" width="8.7109375" style="2"/>
    <col min="12031" max="12033" width="12.7109375" style="2" customWidth="1"/>
    <col min="12034" max="12036" width="25.7109375" style="2" customWidth="1"/>
    <col min="12037" max="12039" width="8.7109375" style="2"/>
    <col min="12040" max="12042" width="12.7109375" style="2" customWidth="1"/>
    <col min="12043" max="12045" width="25.7109375" style="2" customWidth="1"/>
    <col min="12046" max="12286" width="8.7109375" style="2"/>
    <col min="12287" max="12289" width="12.7109375" style="2" customWidth="1"/>
    <col min="12290" max="12292" width="25.7109375" style="2" customWidth="1"/>
    <col min="12293" max="12295" width="8.7109375" style="2"/>
    <col min="12296" max="12298" width="12.7109375" style="2" customWidth="1"/>
    <col min="12299" max="12301" width="25.7109375" style="2" customWidth="1"/>
    <col min="12302" max="12542" width="8.7109375" style="2"/>
    <col min="12543" max="12545" width="12.7109375" style="2" customWidth="1"/>
    <col min="12546" max="12548" width="25.7109375" style="2" customWidth="1"/>
    <col min="12549" max="12551" width="8.7109375" style="2"/>
    <col min="12552" max="12554" width="12.7109375" style="2" customWidth="1"/>
    <col min="12555" max="12557" width="25.7109375" style="2" customWidth="1"/>
    <col min="12558" max="12798" width="8.7109375" style="2"/>
    <col min="12799" max="12801" width="12.7109375" style="2" customWidth="1"/>
    <col min="12802" max="12804" width="25.7109375" style="2" customWidth="1"/>
    <col min="12805" max="12807" width="8.7109375" style="2"/>
    <col min="12808" max="12810" width="12.7109375" style="2" customWidth="1"/>
    <col min="12811" max="12813" width="25.7109375" style="2" customWidth="1"/>
    <col min="12814" max="13054" width="8.7109375" style="2"/>
    <col min="13055" max="13057" width="12.7109375" style="2" customWidth="1"/>
    <col min="13058" max="13060" width="25.7109375" style="2" customWidth="1"/>
    <col min="13061" max="13063" width="8.7109375" style="2"/>
    <col min="13064" max="13066" width="12.7109375" style="2" customWidth="1"/>
    <col min="13067" max="13069" width="25.7109375" style="2" customWidth="1"/>
    <col min="13070" max="13310" width="8.7109375" style="2"/>
    <col min="13311" max="13313" width="12.7109375" style="2" customWidth="1"/>
    <col min="13314" max="13316" width="25.7109375" style="2" customWidth="1"/>
    <col min="13317" max="13319" width="8.7109375" style="2"/>
    <col min="13320" max="13322" width="12.7109375" style="2" customWidth="1"/>
    <col min="13323" max="13325" width="25.7109375" style="2" customWidth="1"/>
    <col min="13326" max="13566" width="8.7109375" style="2"/>
    <col min="13567" max="13569" width="12.7109375" style="2" customWidth="1"/>
    <col min="13570" max="13572" width="25.7109375" style="2" customWidth="1"/>
    <col min="13573" max="13575" width="8.7109375" style="2"/>
    <col min="13576" max="13578" width="12.7109375" style="2" customWidth="1"/>
    <col min="13579" max="13581" width="25.7109375" style="2" customWidth="1"/>
    <col min="13582" max="13822" width="8.7109375" style="2"/>
    <col min="13823" max="13825" width="12.7109375" style="2" customWidth="1"/>
    <col min="13826" max="13828" width="25.7109375" style="2" customWidth="1"/>
    <col min="13829" max="13831" width="8.7109375" style="2"/>
    <col min="13832" max="13834" width="12.7109375" style="2" customWidth="1"/>
    <col min="13835" max="13837" width="25.7109375" style="2" customWidth="1"/>
    <col min="13838" max="14078" width="8.7109375" style="2"/>
    <col min="14079" max="14081" width="12.7109375" style="2" customWidth="1"/>
    <col min="14082" max="14084" width="25.7109375" style="2" customWidth="1"/>
    <col min="14085" max="14087" width="8.7109375" style="2"/>
    <col min="14088" max="14090" width="12.7109375" style="2" customWidth="1"/>
    <col min="14091" max="14093" width="25.7109375" style="2" customWidth="1"/>
    <col min="14094" max="14334" width="8.7109375" style="2"/>
    <col min="14335" max="14337" width="12.7109375" style="2" customWidth="1"/>
    <col min="14338" max="14340" width="25.7109375" style="2" customWidth="1"/>
    <col min="14341" max="14343" width="8.7109375" style="2"/>
    <col min="14344" max="14346" width="12.7109375" style="2" customWidth="1"/>
    <col min="14347" max="14349" width="25.7109375" style="2" customWidth="1"/>
    <col min="14350" max="14590" width="8.7109375" style="2"/>
    <col min="14591" max="14593" width="12.7109375" style="2" customWidth="1"/>
    <col min="14594" max="14596" width="25.7109375" style="2" customWidth="1"/>
    <col min="14597" max="14599" width="8.7109375" style="2"/>
    <col min="14600" max="14602" width="12.7109375" style="2" customWidth="1"/>
    <col min="14603" max="14605" width="25.7109375" style="2" customWidth="1"/>
    <col min="14606" max="14846" width="8.7109375" style="2"/>
    <col min="14847" max="14849" width="12.7109375" style="2" customWidth="1"/>
    <col min="14850" max="14852" width="25.7109375" style="2" customWidth="1"/>
    <col min="14853" max="14855" width="8.7109375" style="2"/>
    <col min="14856" max="14858" width="12.7109375" style="2" customWidth="1"/>
    <col min="14859" max="14861" width="25.7109375" style="2" customWidth="1"/>
    <col min="14862" max="15102" width="8.7109375" style="2"/>
    <col min="15103" max="15105" width="12.7109375" style="2" customWidth="1"/>
    <col min="15106" max="15108" width="25.7109375" style="2" customWidth="1"/>
    <col min="15109" max="15111" width="8.7109375" style="2"/>
    <col min="15112" max="15114" width="12.7109375" style="2" customWidth="1"/>
    <col min="15115" max="15117" width="25.7109375" style="2" customWidth="1"/>
    <col min="15118" max="15358" width="8.7109375" style="2"/>
    <col min="15359" max="15361" width="12.7109375" style="2" customWidth="1"/>
    <col min="15362" max="15364" width="25.7109375" style="2" customWidth="1"/>
    <col min="15365" max="15367" width="8.7109375" style="2"/>
    <col min="15368" max="15370" width="12.7109375" style="2" customWidth="1"/>
    <col min="15371" max="15373" width="25.7109375" style="2" customWidth="1"/>
    <col min="15374" max="15614" width="8.7109375" style="2"/>
    <col min="15615" max="15617" width="12.7109375" style="2" customWidth="1"/>
    <col min="15618" max="15620" width="25.7109375" style="2" customWidth="1"/>
    <col min="15621" max="15623" width="8.7109375" style="2"/>
    <col min="15624" max="15626" width="12.7109375" style="2" customWidth="1"/>
    <col min="15627" max="15629" width="25.7109375" style="2" customWidth="1"/>
    <col min="15630" max="15870" width="8.7109375" style="2"/>
    <col min="15871" max="15873" width="12.7109375" style="2" customWidth="1"/>
    <col min="15874" max="15876" width="25.7109375" style="2" customWidth="1"/>
    <col min="15877" max="15879" width="8.7109375" style="2"/>
    <col min="15880" max="15882" width="12.7109375" style="2" customWidth="1"/>
    <col min="15883" max="15885" width="25.7109375" style="2" customWidth="1"/>
    <col min="15886" max="16126" width="8.7109375" style="2"/>
    <col min="16127" max="16129" width="12.7109375" style="2" customWidth="1"/>
    <col min="16130" max="16132" width="25.7109375" style="2" customWidth="1"/>
    <col min="16133" max="16135" width="8.7109375" style="2"/>
    <col min="16136" max="16138" width="12.7109375" style="2" customWidth="1"/>
    <col min="16139" max="16141" width="25.7109375" style="2" customWidth="1"/>
    <col min="16142" max="16382" width="8.7109375" style="2"/>
    <col min="16383" max="16384" width="9.140625" style="2" customWidth="1"/>
  </cols>
  <sheetData>
    <row r="1" spans="1:13">
      <c r="A1" s="327"/>
      <c r="B1" s="328"/>
    </row>
    <row r="2" spans="1:13">
      <c r="A2" s="328"/>
      <c r="B2" s="328"/>
    </row>
    <row r="3" spans="1:13" ht="26.45" customHeight="1" thickBot="1">
      <c r="A3" s="328"/>
      <c r="B3" s="328"/>
    </row>
    <row r="4" spans="1:13" ht="18.600000000000001" customHeight="1" thickBot="1">
      <c r="A4" s="344" t="s">
        <v>0</v>
      </c>
      <c r="B4" s="339"/>
      <c r="C4" s="339"/>
      <c r="D4" s="339"/>
      <c r="E4" s="339"/>
      <c r="F4" s="340"/>
    </row>
    <row r="5" spans="1:13" ht="15" thickBot="1"/>
    <row r="6" spans="1:13" ht="15" thickBot="1">
      <c r="A6" s="345" t="str">
        <f>'1. Leverantörsinformation'!A6</f>
        <v>Datum 2025-04-08</v>
      </c>
      <c r="B6" s="346"/>
      <c r="C6" s="341"/>
    </row>
    <row r="7" spans="1:13" ht="15" thickBot="1"/>
    <row r="8" spans="1:13" ht="15" thickBot="1">
      <c r="A8" s="347" t="s">
        <v>34</v>
      </c>
      <c r="B8" s="346"/>
      <c r="C8" s="341"/>
      <c r="D8" s="2" t="s">
        <v>3</v>
      </c>
    </row>
    <row r="9" spans="1:13" ht="15" thickBot="1"/>
    <row r="10" spans="1:13">
      <c r="A10" s="260" t="s">
        <v>35</v>
      </c>
      <c r="B10" s="261"/>
      <c r="C10" s="261"/>
      <c r="D10" s="261"/>
      <c r="E10" s="261"/>
      <c r="F10" s="262"/>
    </row>
    <row r="11" spans="1:13" ht="15" thickBot="1">
      <c r="A11" s="263"/>
      <c r="B11" s="264"/>
      <c r="C11" s="264"/>
      <c r="D11" s="264"/>
      <c r="E11" s="264"/>
      <c r="F11" s="265"/>
    </row>
    <row r="12" spans="1:13" ht="15" thickBot="1"/>
    <row r="13" spans="1:13" ht="15" thickBot="1">
      <c r="A13" s="348" t="s">
        <v>36</v>
      </c>
      <c r="B13" s="349"/>
      <c r="C13" s="350"/>
      <c r="D13" s="258" t="s">
        <v>37</v>
      </c>
      <c r="E13" s="259"/>
      <c r="F13" s="341"/>
      <c r="H13" s="348" t="s">
        <v>38</v>
      </c>
      <c r="I13" s="349"/>
      <c r="J13" s="350"/>
      <c r="K13" s="258" t="s">
        <v>37</v>
      </c>
      <c r="L13" s="259"/>
      <c r="M13" s="341"/>
    </row>
    <row r="14" spans="1:13" ht="29.25" customHeight="1">
      <c r="A14" s="351" t="s">
        <v>39</v>
      </c>
      <c r="B14" s="352"/>
      <c r="C14" s="353"/>
      <c r="D14" s="266"/>
      <c r="E14" s="267"/>
      <c r="F14" s="268"/>
      <c r="H14" s="351" t="s">
        <v>39</v>
      </c>
      <c r="I14" s="352"/>
      <c r="J14" s="353"/>
      <c r="K14" s="266"/>
      <c r="L14" s="267"/>
      <c r="M14" s="268"/>
    </row>
    <row r="15" spans="1:13" ht="29.25" customHeight="1">
      <c r="A15" s="354" t="s">
        <v>40</v>
      </c>
      <c r="B15" s="355"/>
      <c r="C15" s="356"/>
      <c r="D15" s="269"/>
      <c r="E15" s="270"/>
      <c r="F15" s="271"/>
      <c r="H15" s="354" t="s">
        <v>40</v>
      </c>
      <c r="I15" s="355"/>
      <c r="J15" s="356"/>
      <c r="K15" s="269"/>
      <c r="L15" s="270"/>
      <c r="M15" s="271"/>
    </row>
    <row r="16" spans="1:13" ht="29.25" customHeight="1">
      <c r="A16" s="354" t="s">
        <v>41</v>
      </c>
      <c r="B16" s="355"/>
      <c r="C16" s="356"/>
      <c r="D16" s="269"/>
      <c r="E16" s="270"/>
      <c r="F16" s="271"/>
      <c r="H16" s="354" t="s">
        <v>41</v>
      </c>
      <c r="I16" s="355"/>
      <c r="J16" s="356"/>
      <c r="K16" s="269"/>
      <c r="L16" s="270"/>
      <c r="M16" s="271"/>
    </row>
    <row r="17" spans="1:13" ht="29.25" customHeight="1">
      <c r="A17" s="354" t="s">
        <v>42</v>
      </c>
      <c r="B17" s="355"/>
      <c r="C17" s="356"/>
      <c r="D17" s="269"/>
      <c r="E17" s="270"/>
      <c r="F17" s="271"/>
      <c r="H17" s="354" t="s">
        <v>42</v>
      </c>
      <c r="I17" s="355"/>
      <c r="J17" s="356"/>
      <c r="K17" s="269"/>
      <c r="L17" s="270"/>
      <c r="M17" s="271"/>
    </row>
    <row r="18" spans="1:13" ht="29.25" customHeight="1">
      <c r="A18" s="354" t="s">
        <v>43</v>
      </c>
      <c r="B18" s="355"/>
      <c r="C18" s="356"/>
      <c r="D18" s="278"/>
      <c r="E18" s="278"/>
      <c r="F18" s="279"/>
      <c r="H18" s="354" t="s">
        <v>43</v>
      </c>
      <c r="I18" s="355"/>
      <c r="J18" s="356"/>
      <c r="K18" s="278"/>
      <c r="L18" s="278"/>
      <c r="M18" s="279"/>
    </row>
    <row r="19" spans="1:13" ht="29.25" customHeight="1">
      <c r="A19" s="354" t="s">
        <v>44</v>
      </c>
      <c r="B19" s="355"/>
      <c r="C19" s="356"/>
      <c r="D19" s="278"/>
      <c r="E19" s="278"/>
      <c r="F19" s="279"/>
      <c r="H19" s="354" t="s">
        <v>44</v>
      </c>
      <c r="I19" s="355"/>
      <c r="J19" s="356"/>
      <c r="K19" s="278"/>
      <c r="L19" s="278"/>
      <c r="M19" s="279"/>
    </row>
    <row r="20" spans="1:13" ht="29.25" customHeight="1">
      <c r="A20" s="354" t="s">
        <v>45</v>
      </c>
      <c r="B20" s="355"/>
      <c r="C20" s="356"/>
      <c r="D20" s="278"/>
      <c r="E20" s="278"/>
      <c r="F20" s="279"/>
      <c r="H20" s="354" t="s">
        <v>45</v>
      </c>
      <c r="I20" s="355"/>
      <c r="J20" s="356"/>
      <c r="K20" s="278"/>
      <c r="L20" s="278"/>
      <c r="M20" s="279"/>
    </row>
    <row r="21" spans="1:13" ht="29.25" customHeight="1">
      <c r="A21" s="354" t="s">
        <v>46</v>
      </c>
      <c r="B21" s="355"/>
      <c r="C21" s="356"/>
      <c r="D21" s="269"/>
      <c r="E21" s="270"/>
      <c r="F21" s="271"/>
      <c r="H21" s="354" t="s">
        <v>46</v>
      </c>
      <c r="I21" s="355"/>
      <c r="J21" s="356"/>
      <c r="K21" s="269"/>
      <c r="L21" s="270"/>
      <c r="M21" s="271"/>
    </row>
    <row r="22" spans="1:13" ht="29.25" customHeight="1">
      <c r="A22" s="354" t="s">
        <v>47</v>
      </c>
      <c r="B22" s="355"/>
      <c r="C22" s="356"/>
      <c r="D22" s="269"/>
      <c r="E22" s="270"/>
      <c r="F22" s="271"/>
      <c r="H22" s="354" t="s">
        <v>47</v>
      </c>
      <c r="I22" s="355"/>
      <c r="J22" s="356"/>
      <c r="K22" s="269"/>
      <c r="L22" s="270"/>
      <c r="M22" s="271"/>
    </row>
    <row r="23" spans="1:13" ht="123" customHeight="1" thickBot="1">
      <c r="A23" s="272" t="s">
        <v>48</v>
      </c>
      <c r="B23" s="273"/>
      <c r="C23" s="274"/>
      <c r="D23" s="275"/>
      <c r="E23" s="276"/>
      <c r="F23" s="277"/>
      <c r="H23" s="272" t="s">
        <v>48</v>
      </c>
      <c r="I23" s="273"/>
      <c r="J23" s="274"/>
      <c r="K23" s="275"/>
      <c r="L23" s="276"/>
      <c r="M23" s="277"/>
    </row>
    <row r="25" spans="1:13" ht="15" thickBot="1"/>
    <row r="26" spans="1:13" ht="15" thickBot="1">
      <c r="A26" s="348" t="s">
        <v>49</v>
      </c>
      <c r="B26" s="349"/>
      <c r="C26" s="350"/>
      <c r="D26" s="258" t="s">
        <v>37</v>
      </c>
      <c r="E26" s="259"/>
      <c r="F26" s="341"/>
    </row>
    <row r="27" spans="1:13" ht="29.1" customHeight="1">
      <c r="A27" s="351" t="s">
        <v>39</v>
      </c>
      <c r="B27" s="352"/>
      <c r="C27" s="353"/>
      <c r="D27" s="266"/>
      <c r="E27" s="267"/>
      <c r="F27" s="268"/>
    </row>
    <row r="28" spans="1:13" ht="29.1" customHeight="1">
      <c r="A28" s="354" t="s">
        <v>40</v>
      </c>
      <c r="B28" s="355"/>
      <c r="C28" s="356"/>
      <c r="D28" s="269"/>
      <c r="E28" s="270"/>
      <c r="F28" s="271"/>
    </row>
    <row r="29" spans="1:13" ht="29.1" customHeight="1">
      <c r="A29" s="354" t="s">
        <v>41</v>
      </c>
      <c r="B29" s="355"/>
      <c r="C29" s="356"/>
      <c r="D29" s="269"/>
      <c r="E29" s="270"/>
      <c r="F29" s="271"/>
    </row>
    <row r="30" spans="1:13" ht="29.1" customHeight="1">
      <c r="A30" s="354" t="s">
        <v>42</v>
      </c>
      <c r="B30" s="355"/>
      <c r="C30" s="356"/>
      <c r="D30" s="269"/>
      <c r="E30" s="270"/>
      <c r="F30" s="271"/>
    </row>
    <row r="31" spans="1:13" ht="29.1" customHeight="1">
      <c r="A31" s="354" t="s">
        <v>43</v>
      </c>
      <c r="B31" s="355"/>
      <c r="C31" s="356"/>
      <c r="D31" s="278"/>
      <c r="E31" s="278"/>
      <c r="F31" s="279"/>
    </row>
    <row r="32" spans="1:13" ht="29.1" customHeight="1">
      <c r="A32" s="354" t="s">
        <v>44</v>
      </c>
      <c r="B32" s="355"/>
      <c r="C32" s="356"/>
      <c r="D32" s="278"/>
      <c r="E32" s="278"/>
      <c r="F32" s="279"/>
    </row>
    <row r="33" spans="1:6" ht="29.1" customHeight="1">
      <c r="A33" s="354" t="s">
        <v>45</v>
      </c>
      <c r="B33" s="355"/>
      <c r="C33" s="356"/>
      <c r="D33" s="278"/>
      <c r="E33" s="278"/>
      <c r="F33" s="279"/>
    </row>
    <row r="34" spans="1:6" ht="29.1" customHeight="1">
      <c r="A34" s="354" t="s">
        <v>46</v>
      </c>
      <c r="B34" s="355"/>
      <c r="C34" s="356"/>
      <c r="D34" s="269"/>
      <c r="E34" s="270"/>
      <c r="F34" s="271"/>
    </row>
    <row r="35" spans="1:6" ht="29.1" customHeight="1">
      <c r="A35" s="354" t="s">
        <v>47</v>
      </c>
      <c r="B35" s="355"/>
      <c r="C35" s="356"/>
      <c r="D35" s="269"/>
      <c r="E35" s="270"/>
      <c r="F35" s="271"/>
    </row>
    <row r="36" spans="1:6" ht="123" customHeight="1" thickBot="1">
      <c r="A36" s="272" t="s">
        <v>48</v>
      </c>
      <c r="B36" s="273"/>
      <c r="C36" s="274"/>
      <c r="D36" s="275"/>
      <c r="E36" s="276"/>
      <c r="F36" s="277"/>
    </row>
    <row r="40" spans="1:6" ht="30.75" customHeight="1"/>
    <row r="41" spans="1:6" ht="30.75" customHeight="1"/>
    <row r="42" spans="1:6" ht="30.75" customHeight="1"/>
    <row r="43" spans="1:6" ht="30.75" customHeight="1"/>
    <row r="44" spans="1:6" ht="30.75" customHeight="1"/>
    <row r="45" spans="1:6" ht="30.75" customHeight="1"/>
    <row r="51" ht="30" customHeight="1"/>
    <row r="52" ht="30" customHeight="1"/>
    <row r="53" ht="30" customHeight="1"/>
    <row r="54" ht="30" customHeight="1"/>
    <row r="55" ht="30" customHeight="1"/>
    <row r="56" ht="30" customHeight="1"/>
  </sheetData>
  <sheetProtection algorithmName="SHA-512" hashValue="P9LzKIO06n6h52nXKKH29EgG+ZcGCsEmh7yGCDBZfE+rY2QwbTWjrm4oupfdEBxUSKUQe7y3jWTj7ScJD2rYmw==" saltValue="VZh0HOKN0aEOCk/TLkeZmA==" spinCount="100000" sheet="1" objects="1" scenarios="1"/>
  <mergeCells count="71">
    <mergeCell ref="A35:C35"/>
    <mergeCell ref="D35:F35"/>
    <mergeCell ref="A36:C36"/>
    <mergeCell ref="D36:F36"/>
    <mergeCell ref="A32:C32"/>
    <mergeCell ref="D32:F32"/>
    <mergeCell ref="A33:C33"/>
    <mergeCell ref="D33:F33"/>
    <mergeCell ref="A34:C34"/>
    <mergeCell ref="D34:F34"/>
    <mergeCell ref="A29:C29"/>
    <mergeCell ref="D29:F29"/>
    <mergeCell ref="A30:C30"/>
    <mergeCell ref="D30:F30"/>
    <mergeCell ref="A31:C31"/>
    <mergeCell ref="D31:F31"/>
    <mergeCell ref="A26:C26"/>
    <mergeCell ref="D26:F26"/>
    <mergeCell ref="A27:C27"/>
    <mergeCell ref="D27:F27"/>
    <mergeCell ref="A28:C28"/>
    <mergeCell ref="D28:F28"/>
    <mergeCell ref="A1:B3"/>
    <mergeCell ref="A22:C22"/>
    <mergeCell ref="D22:F22"/>
    <mergeCell ref="H22:J22"/>
    <mergeCell ref="K22:M22"/>
    <mergeCell ref="A18:C18"/>
    <mergeCell ref="D18:F18"/>
    <mergeCell ref="H18:J18"/>
    <mergeCell ref="K18:M18"/>
    <mergeCell ref="A19:C19"/>
    <mergeCell ref="D19:F19"/>
    <mergeCell ref="H19:J19"/>
    <mergeCell ref="K19:M19"/>
    <mergeCell ref="A16:C16"/>
    <mergeCell ref="D16:F16"/>
    <mergeCell ref="H16:J16"/>
    <mergeCell ref="A23:C23"/>
    <mergeCell ref="D23:F23"/>
    <mergeCell ref="H23:J23"/>
    <mergeCell ref="K23:M23"/>
    <mergeCell ref="A20:C20"/>
    <mergeCell ref="D20:F20"/>
    <mergeCell ref="H20:J20"/>
    <mergeCell ref="K20:M20"/>
    <mergeCell ref="A21:C21"/>
    <mergeCell ref="D21:F21"/>
    <mergeCell ref="H21:J21"/>
    <mergeCell ref="K21:M21"/>
    <mergeCell ref="K16:M16"/>
    <mergeCell ref="A17:C17"/>
    <mergeCell ref="D17:F17"/>
    <mergeCell ref="H17:J17"/>
    <mergeCell ref="K17:M17"/>
    <mergeCell ref="A14:C14"/>
    <mergeCell ref="D14:F14"/>
    <mergeCell ref="H14:J14"/>
    <mergeCell ref="K14:M14"/>
    <mergeCell ref="A15:C15"/>
    <mergeCell ref="D15:F15"/>
    <mergeCell ref="H15:J15"/>
    <mergeCell ref="K15:M15"/>
    <mergeCell ref="A4:F4"/>
    <mergeCell ref="A13:C13"/>
    <mergeCell ref="D13:F13"/>
    <mergeCell ref="H13:J13"/>
    <mergeCell ref="K13:M13"/>
    <mergeCell ref="A6:C6"/>
    <mergeCell ref="A8:C8"/>
    <mergeCell ref="A10:F11"/>
  </mergeCells>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EC12-7023-429E-BA25-FA39DE2314F2}">
  <dimension ref="A1:F1205"/>
  <sheetViews>
    <sheetView topLeftCell="A27" workbookViewId="0">
      <selection activeCell="E24" sqref="E24"/>
    </sheetView>
  </sheetViews>
  <sheetFormatPr defaultColWidth="8.85546875" defaultRowHeight="14.45"/>
  <cols>
    <col min="1" max="1" width="10.7109375" customWidth="1"/>
    <col min="2" max="2" width="6.7109375" customWidth="1"/>
    <col min="3" max="3" width="22.42578125" customWidth="1"/>
    <col min="4" max="4" width="53" customWidth="1"/>
    <col min="5" max="5" width="17.140625" customWidth="1"/>
    <col min="6" max="6" width="32.85546875" customWidth="1"/>
  </cols>
  <sheetData>
    <row r="1" spans="1:4" s="2" customFormat="1">
      <c r="A1" s="327"/>
      <c r="B1" s="328"/>
      <c r="C1" s="328"/>
    </row>
    <row r="2" spans="1:4" s="2" customFormat="1">
      <c r="A2" s="328"/>
      <c r="B2" s="328"/>
      <c r="C2" s="328"/>
    </row>
    <row r="3" spans="1:4" s="2" customFormat="1" ht="26.45" customHeight="1" thickBot="1">
      <c r="A3" s="329"/>
      <c r="B3" s="329"/>
      <c r="C3" s="329"/>
    </row>
    <row r="4" spans="1:4" s="2" customFormat="1" ht="18.95" customHeight="1" thickBot="1">
      <c r="A4" s="344" t="s">
        <v>0</v>
      </c>
      <c r="B4" s="346"/>
      <c r="C4" s="346"/>
      <c r="D4" s="341"/>
    </row>
    <row r="5" spans="1:4" s="2" customFormat="1" ht="15" thickBot="1"/>
    <row r="6" spans="1:4" s="2" customFormat="1" ht="15" thickBot="1">
      <c r="A6" s="345" t="str">
        <f>'1. Leverantörsinformation'!A6</f>
        <v>Datum 2025-04-08</v>
      </c>
      <c r="B6" s="346"/>
      <c r="C6" s="341"/>
    </row>
    <row r="7" spans="1:4" s="2" customFormat="1" ht="15" thickBot="1"/>
    <row r="8" spans="1:4" s="2" customFormat="1" ht="15" thickBot="1">
      <c r="A8" s="347" t="s">
        <v>50</v>
      </c>
      <c r="B8" s="346"/>
      <c r="C8" s="341"/>
      <c r="D8" s="2" t="s">
        <v>51</v>
      </c>
    </row>
    <row r="9" spans="1:4" s="2" customFormat="1" ht="15" thickBot="1"/>
    <row r="10" spans="1:4" s="2" customFormat="1" ht="15.6" customHeight="1">
      <c r="A10" s="285" t="s">
        <v>52</v>
      </c>
      <c r="B10" s="261"/>
      <c r="C10" s="261"/>
      <c r="D10" s="262"/>
    </row>
    <row r="11" spans="1:4" s="2" customFormat="1" ht="15.6" customHeight="1">
      <c r="A11" s="286"/>
      <c r="B11" s="287"/>
      <c r="C11" s="287"/>
      <c r="D11" s="288"/>
    </row>
    <row r="12" spans="1:4" s="2" customFormat="1" ht="15.6" customHeight="1">
      <c r="A12" s="286"/>
      <c r="B12" s="287"/>
      <c r="C12" s="287"/>
      <c r="D12" s="288"/>
    </row>
    <row r="13" spans="1:4" s="2" customFormat="1" ht="15.6" customHeight="1">
      <c r="A13" s="286"/>
      <c r="B13" s="287"/>
      <c r="C13" s="287"/>
      <c r="D13" s="288"/>
    </row>
    <row r="14" spans="1:4" s="2" customFormat="1" ht="27.6" customHeight="1" thickBot="1">
      <c r="A14" s="289"/>
      <c r="B14" s="264"/>
      <c r="C14" s="264"/>
      <c r="D14" s="265"/>
    </row>
    <row r="15" spans="1:4" s="2" customFormat="1"/>
    <row r="16" spans="1:4" s="2" customFormat="1">
      <c r="A16" s="357" t="s">
        <v>53</v>
      </c>
      <c r="B16" s="358"/>
      <c r="C16" s="358"/>
      <c r="D16" s="359"/>
    </row>
    <row r="17" spans="1:6" s="2" customFormat="1">
      <c r="A17" s="35" t="s">
        <v>54</v>
      </c>
      <c r="B17" s="36"/>
      <c r="C17" s="36" t="s">
        <v>55</v>
      </c>
      <c r="D17" s="36"/>
    </row>
    <row r="18" spans="1:6" s="2" customFormat="1">
      <c r="A18" s="35" t="s">
        <v>56</v>
      </c>
      <c r="B18" s="36"/>
      <c r="C18" s="36" t="s">
        <v>57</v>
      </c>
      <c r="D18" s="36"/>
    </row>
    <row r="19" spans="1:6" s="2" customFormat="1">
      <c r="A19" s="1" t="s">
        <v>58</v>
      </c>
      <c r="B19" s="36"/>
      <c r="C19" s="36" t="s">
        <v>59</v>
      </c>
      <c r="D19" s="36"/>
    </row>
    <row r="20" spans="1:6" s="2" customFormat="1"/>
    <row r="21" spans="1:6" s="2" customFormat="1" ht="19.5">
      <c r="A21" s="280" t="s">
        <v>60</v>
      </c>
      <c r="B21" s="360"/>
      <c r="C21" s="360"/>
      <c r="D21" s="360"/>
      <c r="E21" s="37" t="s">
        <v>61</v>
      </c>
      <c r="F21" s="38"/>
    </row>
    <row r="22" spans="1:6" s="2" customFormat="1" ht="20.25" customHeight="1">
      <c r="A22" s="280" t="s">
        <v>62</v>
      </c>
      <c r="B22" s="281"/>
      <c r="C22" s="281"/>
      <c r="D22" s="281"/>
      <c r="E22" s="41"/>
      <c r="F22" s="38"/>
    </row>
    <row r="23" spans="1:6" s="2" customFormat="1" ht="15.75" customHeight="1">
      <c r="A23" s="298" t="s">
        <v>63</v>
      </c>
      <c r="B23" s="299"/>
      <c r="C23" s="299"/>
      <c r="D23" s="300"/>
      <c r="E23" s="39" t="s">
        <v>64</v>
      </c>
      <c r="F23" s="39" t="s">
        <v>65</v>
      </c>
    </row>
    <row r="24" spans="1:6" s="2" customFormat="1" ht="33" customHeight="1">
      <c r="A24" s="283" t="s">
        <v>66</v>
      </c>
      <c r="B24" s="290"/>
      <c r="C24" s="290"/>
      <c r="D24" s="291"/>
      <c r="E24" s="48"/>
      <c r="F24" s="49" t="s">
        <v>67</v>
      </c>
    </row>
    <row r="25" spans="1:6" s="2" customFormat="1" ht="62.1" customHeight="1">
      <c r="A25" s="282" t="s">
        <v>68</v>
      </c>
      <c r="B25" s="282"/>
      <c r="C25" s="282"/>
      <c r="D25" s="283"/>
      <c r="E25" s="48"/>
      <c r="F25" s="49" t="s">
        <v>69</v>
      </c>
    </row>
    <row r="26" spans="1:6" s="2" customFormat="1">
      <c r="A26" s="284" t="s">
        <v>70</v>
      </c>
      <c r="B26" s="361"/>
      <c r="C26" s="361"/>
      <c r="D26" s="362"/>
      <c r="E26" s="42" t="s">
        <v>64</v>
      </c>
      <c r="F26" s="39" t="s">
        <v>65</v>
      </c>
    </row>
    <row r="27" spans="1:6" s="2" customFormat="1" ht="33.75" customHeight="1">
      <c r="A27" s="282" t="s">
        <v>71</v>
      </c>
      <c r="B27" s="282"/>
      <c r="C27" s="282"/>
      <c r="D27" s="283"/>
      <c r="E27" s="48"/>
      <c r="F27" s="50" t="s">
        <v>72</v>
      </c>
    </row>
    <row r="28" spans="1:6" s="2" customFormat="1" ht="19.5">
      <c r="A28" s="280" t="s">
        <v>73</v>
      </c>
      <c r="B28" s="360"/>
      <c r="C28" s="360"/>
      <c r="D28" s="360"/>
      <c r="E28" s="43"/>
      <c r="F28" s="44"/>
    </row>
    <row r="29" spans="1:6" s="2" customFormat="1">
      <c r="A29" s="284" t="s">
        <v>74</v>
      </c>
      <c r="B29" s="361"/>
      <c r="C29" s="361"/>
      <c r="D29" s="362"/>
      <c r="E29" s="45" t="s">
        <v>64</v>
      </c>
      <c r="F29" s="46"/>
    </row>
    <row r="30" spans="1:6" s="2" customFormat="1" ht="41.45" customHeight="1">
      <c r="A30" s="282" t="s">
        <v>75</v>
      </c>
      <c r="B30" s="282"/>
      <c r="C30" s="282"/>
      <c r="D30" s="283"/>
      <c r="E30" s="48"/>
      <c r="F30" s="50" t="s">
        <v>72</v>
      </c>
    </row>
    <row r="31" spans="1:6" s="2" customFormat="1">
      <c r="A31" s="284" t="s">
        <v>76</v>
      </c>
      <c r="B31" s="361"/>
      <c r="C31" s="361"/>
      <c r="D31" s="362"/>
      <c r="E31" s="42" t="s">
        <v>64</v>
      </c>
      <c r="F31" s="39" t="s">
        <v>65</v>
      </c>
    </row>
    <row r="32" spans="1:6" s="2" customFormat="1" ht="57.6" customHeight="1">
      <c r="A32" s="282" t="s">
        <v>77</v>
      </c>
      <c r="B32" s="282"/>
      <c r="C32" s="282"/>
      <c r="D32" s="283"/>
      <c r="E32" s="48"/>
      <c r="F32" s="49" t="s">
        <v>78</v>
      </c>
    </row>
    <row r="33" spans="1:6" s="2" customFormat="1" ht="46.5" customHeight="1">
      <c r="A33" s="282" t="s">
        <v>79</v>
      </c>
      <c r="B33" s="282"/>
      <c r="C33" s="282"/>
      <c r="D33" s="283"/>
      <c r="E33" s="238"/>
      <c r="F33" s="49" t="s">
        <v>78</v>
      </c>
    </row>
    <row r="34" spans="1:6" s="2" customFormat="1">
      <c r="A34" s="284" t="s">
        <v>80</v>
      </c>
      <c r="B34" s="361"/>
      <c r="C34" s="361"/>
      <c r="D34" s="362"/>
      <c r="E34" s="39" t="s">
        <v>64</v>
      </c>
      <c r="F34" s="39" t="s">
        <v>65</v>
      </c>
    </row>
    <row r="35" spans="1:6" s="2" customFormat="1" ht="29.1" customHeight="1">
      <c r="A35" s="282" t="s">
        <v>81</v>
      </c>
      <c r="B35" s="282"/>
      <c r="C35" s="282"/>
      <c r="D35" s="283"/>
      <c r="E35" s="48"/>
      <c r="F35" s="50" t="s">
        <v>82</v>
      </c>
    </row>
    <row r="36" spans="1:6" s="2" customFormat="1" ht="30.95" customHeight="1">
      <c r="A36" s="282" t="s">
        <v>83</v>
      </c>
      <c r="B36" s="282"/>
      <c r="C36" s="282"/>
      <c r="D36" s="283"/>
      <c r="E36" s="48"/>
      <c r="F36" s="49" t="s">
        <v>67</v>
      </c>
    </row>
    <row r="37" spans="1:6" s="2" customFormat="1" ht="30.95" customHeight="1">
      <c r="A37" s="282" t="s">
        <v>84</v>
      </c>
      <c r="B37" s="282"/>
      <c r="C37" s="282"/>
      <c r="D37" s="283"/>
      <c r="E37" s="48"/>
      <c r="F37" s="49" t="s">
        <v>67</v>
      </c>
    </row>
    <row r="38" spans="1:6" s="2" customFormat="1">
      <c r="A38" s="283" t="s">
        <v>85</v>
      </c>
      <c r="B38" s="290"/>
      <c r="C38" s="290"/>
      <c r="D38" s="291"/>
      <c r="E38" s="48"/>
      <c r="F38" s="50" t="s">
        <v>86</v>
      </c>
    </row>
    <row r="39" spans="1:6" s="2" customFormat="1" ht="45" customHeight="1">
      <c r="A39" s="292" t="s">
        <v>87</v>
      </c>
      <c r="B39" s="293"/>
      <c r="C39" s="293"/>
      <c r="D39" s="294"/>
      <c r="E39" s="48"/>
      <c r="F39" s="49" t="s">
        <v>88</v>
      </c>
    </row>
    <row r="40" spans="1:6" s="2" customFormat="1" ht="38.450000000000003" customHeight="1">
      <c r="A40" s="295" t="s">
        <v>89</v>
      </c>
      <c r="B40" s="282"/>
      <c r="C40" s="282"/>
      <c r="D40" s="283"/>
      <c r="E40" s="48"/>
      <c r="F40" s="49" t="s">
        <v>90</v>
      </c>
    </row>
    <row r="41" spans="1:6" s="2" customFormat="1" ht="45.6" customHeight="1">
      <c r="A41" s="295" t="s">
        <v>91</v>
      </c>
      <c r="B41" s="282"/>
      <c r="C41" s="282"/>
      <c r="D41" s="283"/>
      <c r="E41" s="48"/>
      <c r="F41" s="49" t="s">
        <v>90</v>
      </c>
    </row>
    <row r="42" spans="1:6" s="2" customFormat="1" ht="30.6" customHeight="1">
      <c r="A42" s="297" t="s">
        <v>92</v>
      </c>
      <c r="B42" s="282"/>
      <c r="C42" s="282"/>
      <c r="D42" s="283"/>
      <c r="E42" s="48"/>
      <c r="F42" s="50" t="s">
        <v>93</v>
      </c>
    </row>
    <row r="43" spans="1:6" s="2" customFormat="1">
      <c r="A43" s="296" t="s">
        <v>94</v>
      </c>
      <c r="B43" s="363"/>
      <c r="C43" s="363"/>
      <c r="D43" s="364"/>
      <c r="E43" s="47"/>
      <c r="F43" s="39" t="s">
        <v>65</v>
      </c>
    </row>
    <row r="44" spans="1:6" s="2" customFormat="1" ht="30.6" customHeight="1">
      <c r="A44" s="282" t="s">
        <v>95</v>
      </c>
      <c r="B44" s="282"/>
      <c r="C44" s="282"/>
      <c r="D44" s="283"/>
      <c r="E44" s="48"/>
      <c r="F44" s="49" t="s">
        <v>96</v>
      </c>
    </row>
    <row r="45" spans="1:6" s="2" customFormat="1" ht="15.95" customHeight="1">
      <c r="A45" s="282" t="s">
        <v>97</v>
      </c>
      <c r="B45" s="282"/>
      <c r="C45" s="282"/>
      <c r="D45" s="283"/>
      <c r="E45" s="48"/>
      <c r="F45" s="50" t="s">
        <v>72</v>
      </c>
    </row>
    <row r="46" spans="1:6" s="2" customFormat="1"/>
    <row r="47" spans="1:6" s="2" customFormat="1"/>
    <row r="48" spans="1:6"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row r="1040" s="2" customFormat="1"/>
    <row r="1041" s="2" customFormat="1"/>
    <row r="1042" s="2" customFormat="1"/>
    <row r="1043" s="2" customFormat="1"/>
    <row r="1044" s="2" customFormat="1"/>
    <row r="1045" s="2" customFormat="1"/>
    <row r="1046" s="2" customFormat="1"/>
    <row r="1047" s="2" customFormat="1"/>
    <row r="1048" s="2" customFormat="1"/>
    <row r="1049" s="2" customFormat="1"/>
    <row r="1050" s="2" customFormat="1"/>
    <row r="1051" s="2" customFormat="1"/>
    <row r="1052" s="2" customFormat="1"/>
    <row r="1053" s="2" customFormat="1"/>
    <row r="1054" s="2" customFormat="1"/>
    <row r="1055" s="2" customFormat="1"/>
    <row r="1056" s="2" customFormat="1"/>
    <row r="1057" s="2" customFormat="1"/>
    <row r="1058" s="2" customFormat="1"/>
    <row r="1059" s="2" customFormat="1"/>
    <row r="1060" s="2" customFormat="1"/>
    <row r="1061" s="2" customFormat="1"/>
    <row r="1062" s="2" customFormat="1"/>
    <row r="1063" s="2" customFormat="1"/>
    <row r="1064" s="2" customFormat="1"/>
    <row r="1065" s="2" customFormat="1"/>
    <row r="1066" s="2" customFormat="1"/>
    <row r="1067" s="2" customFormat="1"/>
    <row r="1068" s="2" customFormat="1"/>
    <row r="1069" s="2" customFormat="1"/>
    <row r="1070" s="2" customFormat="1"/>
    <row r="1071" s="2" customFormat="1"/>
    <row r="1072" s="2" customFormat="1"/>
    <row r="1073" s="2" customFormat="1"/>
    <row r="1074" s="2" customFormat="1"/>
    <row r="1075" s="2" customFormat="1"/>
    <row r="1076" s="2" customFormat="1"/>
    <row r="1077" s="2" customFormat="1"/>
    <row r="1078" s="2" customFormat="1"/>
    <row r="1079" s="2" customFormat="1"/>
    <row r="1080" s="2" customFormat="1"/>
    <row r="1081" s="2" customFormat="1"/>
    <row r="1082" s="2" customFormat="1"/>
    <row r="1083" s="2" customFormat="1"/>
    <row r="1084" s="2" customFormat="1"/>
    <row r="1085" s="2" customFormat="1"/>
    <row r="1086" s="2" customFormat="1"/>
    <row r="1087" s="2" customFormat="1"/>
    <row r="1088" s="2" customFormat="1"/>
    <row r="1089" s="2" customFormat="1"/>
    <row r="1090" s="2" customFormat="1"/>
    <row r="1091" s="2" customFormat="1"/>
    <row r="1092" s="2" customFormat="1"/>
    <row r="1093" s="2" customFormat="1"/>
    <row r="1094" s="2" customFormat="1"/>
    <row r="1095" s="2" customFormat="1"/>
    <row r="1096" s="2" customFormat="1"/>
    <row r="1097" s="2" customFormat="1"/>
    <row r="1098" s="2" customFormat="1"/>
    <row r="1099" s="2" customFormat="1"/>
    <row r="1100" s="2" customFormat="1"/>
    <row r="1101" s="2" customFormat="1"/>
    <row r="1102" s="2" customFormat="1"/>
    <row r="1103" s="2" customFormat="1"/>
    <row r="1104" s="2" customFormat="1"/>
    <row r="1105" s="2" customFormat="1"/>
    <row r="1106" s="2" customFormat="1"/>
    <row r="1107" s="2" customFormat="1"/>
    <row r="1108" s="2" customFormat="1"/>
    <row r="1109" s="2" customFormat="1"/>
    <row r="1110" s="2" customFormat="1"/>
    <row r="1111" s="2" customFormat="1"/>
    <row r="1112" s="2" customFormat="1"/>
    <row r="1113" s="2" customFormat="1"/>
    <row r="1114" s="2" customFormat="1"/>
    <row r="1115" s="2" customFormat="1"/>
    <row r="1116" s="2" customFormat="1"/>
    <row r="1117" s="2" customFormat="1"/>
    <row r="1118" s="2" customFormat="1"/>
    <row r="1119" s="2" customFormat="1"/>
    <row r="1120" s="2" customFormat="1"/>
    <row r="1121" s="2" customFormat="1"/>
    <row r="1122" s="2" customFormat="1"/>
    <row r="1123" s="2" customFormat="1"/>
    <row r="1124" s="2" customFormat="1"/>
    <row r="1125" s="2" customFormat="1"/>
    <row r="1126" s="2" customFormat="1"/>
    <row r="1127" s="2" customFormat="1"/>
    <row r="1128" s="2" customFormat="1"/>
    <row r="1129" s="2" customFormat="1"/>
    <row r="1130" s="2" customFormat="1"/>
    <row r="1131" s="2" customFormat="1"/>
    <row r="1132" s="2" customFormat="1"/>
    <row r="1133" s="2" customFormat="1"/>
    <row r="1134" s="2" customFormat="1"/>
    <row r="1135" s="2" customFormat="1"/>
    <row r="1136" s="2" customFormat="1"/>
    <row r="1137" s="2" customFormat="1"/>
    <row r="1138" s="2" customFormat="1"/>
    <row r="1139" s="2" customFormat="1"/>
    <row r="1140" s="2" customFormat="1"/>
    <row r="1141" s="2" customFormat="1"/>
    <row r="1142" s="2" customFormat="1"/>
    <row r="1143" s="2" customFormat="1"/>
    <row r="1144" s="2" customFormat="1"/>
    <row r="1145" s="2" customFormat="1"/>
    <row r="1146" s="2" customFormat="1"/>
    <row r="1147" s="2" customFormat="1"/>
    <row r="1148" s="2" customFormat="1"/>
    <row r="1149" s="2" customFormat="1"/>
    <row r="1150" s="2" customFormat="1"/>
    <row r="1151" s="2" customFormat="1"/>
    <row r="1152" s="2" customFormat="1"/>
    <row r="1153" s="2" customFormat="1"/>
    <row r="1154" s="2" customFormat="1"/>
    <row r="1155" s="2" customFormat="1"/>
    <row r="1156" s="2" customFormat="1"/>
    <row r="1157" s="2" customFormat="1"/>
    <row r="1158" s="2" customFormat="1"/>
    <row r="1159" s="2" customFormat="1"/>
    <row r="1160" s="2" customFormat="1"/>
    <row r="1161" s="2" customFormat="1"/>
    <row r="1162" s="2" customFormat="1"/>
    <row r="1163" s="2" customFormat="1"/>
    <row r="1164" s="2" customFormat="1"/>
    <row r="1165" s="2" customFormat="1"/>
    <row r="1166" s="2" customFormat="1"/>
    <row r="1167" s="2" customFormat="1"/>
    <row r="1168" s="2" customFormat="1"/>
    <row r="1169" s="2" customFormat="1"/>
    <row r="1170" s="2" customFormat="1"/>
    <row r="1171" s="2" customFormat="1"/>
    <row r="1172" s="2" customFormat="1"/>
    <row r="1173" s="2" customFormat="1"/>
    <row r="1174" s="2" customFormat="1"/>
    <row r="1175" s="2" customFormat="1"/>
    <row r="1176" s="2" customFormat="1"/>
    <row r="1177" s="2" customFormat="1"/>
    <row r="1178" s="2" customFormat="1"/>
    <row r="1179" s="2" customFormat="1"/>
    <row r="1180" s="2" customFormat="1"/>
    <row r="1181" s="2" customFormat="1"/>
    <row r="1182" s="2" customFormat="1"/>
    <row r="1183" s="2" customFormat="1"/>
    <row r="1184" s="2" customFormat="1"/>
    <row r="1185" s="2" customFormat="1"/>
    <row r="1186" s="2" customFormat="1"/>
    <row r="1187" s="2" customFormat="1"/>
    <row r="1188" s="2" customFormat="1"/>
    <row r="1189" s="2" customFormat="1"/>
    <row r="1190" s="2" customFormat="1"/>
    <row r="1191" s="2" customFormat="1"/>
    <row r="1192" s="2" customFormat="1"/>
    <row r="1193" s="2" customFormat="1"/>
    <row r="1194" s="2" customFormat="1"/>
    <row r="1195" s="2" customFormat="1"/>
    <row r="1196" s="2" customFormat="1"/>
    <row r="1197" s="2" customFormat="1"/>
    <row r="1198" s="2" customFormat="1"/>
    <row r="1199" s="2" customFormat="1"/>
    <row r="1200" s="2" customFormat="1"/>
    <row r="1201" s="2" customFormat="1"/>
    <row r="1202" s="2" customFormat="1"/>
    <row r="1203" s="2" customFormat="1"/>
    <row r="1204" s="2" customFormat="1"/>
    <row r="1205" s="40" customFormat="1"/>
  </sheetData>
  <sheetProtection algorithmName="SHA-512" hashValue="QBX2++NIUvjlHu92T//2sr/ZtD6Y4Dj8bG0cGmVJ0eg9Qv2rY1SH++VJ52iHptXW/cp71sitn3wvbgV2HQ/l6A==" saltValue="q92D0w9wav9CNGAY8H6WQw==" spinCount="100000" sheet="1" objects="1" scenarios="1"/>
  <mergeCells count="31">
    <mergeCell ref="A1:C3"/>
    <mergeCell ref="A45:D45"/>
    <mergeCell ref="A39:D39"/>
    <mergeCell ref="A40:D40"/>
    <mergeCell ref="A41:D41"/>
    <mergeCell ref="A43:D43"/>
    <mergeCell ref="A44:D44"/>
    <mergeCell ref="A42:D42"/>
    <mergeCell ref="A38:D38"/>
    <mergeCell ref="A29:D29"/>
    <mergeCell ref="A30:D30"/>
    <mergeCell ref="A31:D31"/>
    <mergeCell ref="A32:D32"/>
    <mergeCell ref="A34:D34"/>
    <mergeCell ref="A35:D35"/>
    <mergeCell ref="A23:D23"/>
    <mergeCell ref="A36:D36"/>
    <mergeCell ref="A28:D28"/>
    <mergeCell ref="A27:D27"/>
    <mergeCell ref="A37:D37"/>
    <mergeCell ref="A33:D33"/>
    <mergeCell ref="A22:D22"/>
    <mergeCell ref="A25:D25"/>
    <mergeCell ref="A26:D26"/>
    <mergeCell ref="A4:D4"/>
    <mergeCell ref="A10:D14"/>
    <mergeCell ref="A16:D16"/>
    <mergeCell ref="A21:D21"/>
    <mergeCell ref="A6:C6"/>
    <mergeCell ref="A8:C8"/>
    <mergeCell ref="A24:D24"/>
  </mergeCells>
  <conditionalFormatting sqref="A17">
    <cfRule type="cellIs" dxfId="22" priority="141" operator="equal">
      <formula>"Ja"</formula>
    </cfRule>
    <cfRule type="cellIs" dxfId="21" priority="142" operator="equal">
      <formula>"Ja"</formula>
    </cfRule>
    <cfRule type="cellIs" dxfId="20" priority="143" operator="equal">
      <formula>"Ja"</formula>
    </cfRule>
    <cfRule type="cellIs" dxfId="19" priority="144" operator="equal">
      <formula>"Ja"</formula>
    </cfRule>
    <cfRule type="cellIs" dxfId="18" priority="145" operator="equal">
      <formula>"Ja"</formula>
    </cfRule>
    <cfRule type="cellIs" dxfId="17" priority="146" operator="equal">
      <formula>"Ja"</formula>
    </cfRule>
    <cfRule type="cellIs" dxfId="16" priority="147" operator="equal">
      <formula>"Nej"</formula>
    </cfRule>
  </conditionalFormatting>
  <conditionalFormatting sqref="A18:A19">
    <cfRule type="cellIs" dxfId="15" priority="150" operator="equal">
      <formula>"Nej"</formula>
    </cfRule>
    <cfRule type="cellIs" dxfId="14" priority="151" operator="equal">
      <formula>"ja"</formula>
    </cfRule>
  </conditionalFormatting>
  <conditionalFormatting sqref="A19">
    <cfRule type="cellIs" dxfId="13" priority="149" operator="equal">
      <formula>"Nej"</formula>
    </cfRule>
    <cfRule type="cellIs" dxfId="12" priority="152" operator="equal">
      <formula>"NEJ"</formula>
    </cfRule>
  </conditionalFormatting>
  <conditionalFormatting sqref="E24:E25 E35:E42">
    <cfRule type="cellIs" dxfId="11" priority="31" operator="equal">
      <formula>"Nej"</formula>
    </cfRule>
    <cfRule type="cellIs" dxfId="10" priority="32" operator="equal">
      <formula>"Ja"</formula>
    </cfRule>
  </conditionalFormatting>
  <conditionalFormatting sqref="E27">
    <cfRule type="cellIs" dxfId="9" priority="29" operator="equal">
      <formula>"Nej"</formula>
    </cfRule>
    <cfRule type="cellIs" dxfId="8" priority="30" operator="equal">
      <formula>"Ja"</formula>
    </cfRule>
  </conditionalFormatting>
  <conditionalFormatting sqref="E30">
    <cfRule type="cellIs" dxfId="7" priority="27" operator="equal">
      <formula>"Nej"</formula>
    </cfRule>
    <cfRule type="cellIs" dxfId="6" priority="28" operator="equal">
      <formula>"Ja"</formula>
    </cfRule>
  </conditionalFormatting>
  <conditionalFormatting sqref="E32:E33">
    <cfRule type="cellIs" dxfId="5" priority="25" operator="equal">
      <formula>"Nej"</formula>
    </cfRule>
    <cfRule type="cellIs" dxfId="4" priority="26" operator="equal">
      <formula>"Ja"</formula>
    </cfRule>
  </conditionalFormatting>
  <conditionalFormatting sqref="E44:E45">
    <cfRule type="cellIs" dxfId="3" priority="3" operator="equal">
      <formula>"Nej"</formula>
    </cfRule>
  </conditionalFormatting>
  <conditionalFormatting sqref="E44:E46">
    <cfRule type="cellIs" dxfId="2" priority="4" operator="equal">
      <formula>"Ja"</formula>
    </cfRule>
  </conditionalFormatting>
  <conditionalFormatting sqref="E46">
    <cfRule type="cellIs" dxfId="1" priority="155" operator="equal">
      <formula>"Nej"</formula>
    </cfRule>
    <cfRule type="cellIs" dxfId="0" priority="156" operator="equal">
      <formula>"Nej"</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7ED4E4F-FA89-4727-BCEE-7F6C1DDE3145}">
          <x14:formula1>
            <xm:f>Blad1!$B$2:$B$4</xm:f>
          </x14:formula1>
          <xm:sqref>E39 E25 E44</xm:sqref>
        </x14:dataValidation>
        <x14:dataValidation type="list" allowBlank="1" showInputMessage="1" showErrorMessage="1" xr:uid="{386502A6-3DA8-40C6-A654-1C235263FD89}">
          <x14:formula1>
            <xm:f>Blad1!$E$2:$E$3</xm:f>
          </x14:formula1>
          <xm:sqref>E24 E27 E30 E32:E33 E45 E40:E42 E35:E38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FADA-C33B-4B7D-9169-2780515DA400}">
  <sheetPr>
    <tabColor rgb="FFFF0000"/>
  </sheetPr>
  <dimension ref="A1:DJ2621"/>
  <sheetViews>
    <sheetView tabSelected="1" workbookViewId="0">
      <pane ySplit="8" topLeftCell="A1295" activePane="bottomLeft" state="frozen"/>
      <selection pane="bottomLeft" activeCell="D1304" sqref="D1304"/>
    </sheetView>
  </sheetViews>
  <sheetFormatPr defaultColWidth="11.42578125" defaultRowHeight="12.6"/>
  <cols>
    <col min="1" max="2" width="11.42578125" style="154"/>
    <col min="3" max="3" width="60.28515625" style="165" customWidth="1"/>
    <col min="4" max="4" width="11.42578125" style="163"/>
    <col min="5" max="5" width="11.42578125" style="164"/>
    <col min="6" max="7" width="14.7109375" style="164" bestFit="1" customWidth="1"/>
    <col min="8" max="114" width="11.42578125" style="165"/>
    <col min="115" max="16384" width="11.42578125" style="166"/>
  </cols>
  <sheetData>
    <row r="1" spans="1:114" s="70" customFormat="1" ht="11.25" customHeight="1">
      <c r="A1" s="305" t="e" vm="1">
        <v>#VALUE!</v>
      </c>
      <c r="B1" s="305"/>
      <c r="C1" s="144" t="s">
        <v>98</v>
      </c>
      <c r="D1" s="144" t="s">
        <v>99</v>
      </c>
      <c r="E1" s="145"/>
      <c r="F1" s="145"/>
      <c r="G1" s="146"/>
      <c r="H1" s="301" t="s">
        <v>100</v>
      </c>
      <c r="I1" s="302"/>
      <c r="J1" s="302"/>
      <c r="K1" s="302"/>
      <c r="L1" s="302"/>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33"/>
      <c r="CD1" s="233"/>
      <c r="CE1" s="233"/>
      <c r="CF1" s="233"/>
      <c r="CG1" s="233"/>
      <c r="CH1" s="233"/>
      <c r="CI1" s="233"/>
      <c r="CJ1" s="233"/>
      <c r="CK1" s="233"/>
      <c r="CL1" s="233"/>
      <c r="CM1" s="233"/>
      <c r="CN1" s="233"/>
      <c r="CO1" s="233"/>
      <c r="CP1" s="233"/>
      <c r="CQ1" s="233"/>
      <c r="CR1" s="233"/>
      <c r="CS1" s="233"/>
      <c r="CT1" s="233"/>
      <c r="CU1" s="233"/>
      <c r="CV1" s="233"/>
      <c r="CW1" s="233"/>
      <c r="CX1" s="233"/>
      <c r="CY1" s="233"/>
      <c r="CZ1" s="233"/>
      <c r="DA1" s="233"/>
      <c r="DB1" s="233"/>
      <c r="DC1" s="233"/>
      <c r="DD1" s="233"/>
      <c r="DE1" s="233"/>
      <c r="DF1" s="233"/>
      <c r="DG1" s="233"/>
      <c r="DH1" s="233"/>
      <c r="DI1" s="233"/>
      <c r="DJ1" s="233"/>
    </row>
    <row r="2" spans="1:114" s="69" customFormat="1" ht="11.25" customHeight="1">
      <c r="A2" s="305"/>
      <c r="B2" s="305"/>
      <c r="C2" s="147" t="s">
        <v>101</v>
      </c>
      <c r="D2" s="148" t="s">
        <v>102</v>
      </c>
      <c r="E2" s="149"/>
      <c r="F2" s="149"/>
      <c r="G2" s="150"/>
      <c r="H2" s="302"/>
      <c r="I2" s="302"/>
      <c r="J2" s="302"/>
      <c r="K2" s="302"/>
      <c r="L2" s="302"/>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4"/>
      <c r="AV2" s="234"/>
      <c r="AW2" s="234"/>
      <c r="AX2" s="234"/>
      <c r="AY2" s="234"/>
      <c r="AZ2" s="234"/>
      <c r="BA2" s="234"/>
      <c r="BB2" s="234"/>
      <c r="BC2" s="234"/>
      <c r="BD2" s="234"/>
      <c r="BE2" s="234"/>
      <c r="BF2" s="234"/>
      <c r="BG2" s="234"/>
      <c r="BH2" s="234"/>
      <c r="BI2" s="234"/>
      <c r="BJ2" s="234"/>
      <c r="BK2" s="234"/>
      <c r="BL2" s="234"/>
      <c r="BM2" s="234"/>
      <c r="BN2" s="234"/>
      <c r="BO2" s="234"/>
      <c r="BP2" s="234"/>
      <c r="BQ2" s="234"/>
      <c r="BR2" s="234"/>
      <c r="BS2" s="234"/>
      <c r="BT2" s="234"/>
      <c r="BU2" s="234"/>
      <c r="BV2" s="234"/>
      <c r="BW2" s="234"/>
      <c r="BX2" s="234"/>
      <c r="BY2" s="234"/>
      <c r="BZ2" s="234"/>
      <c r="CA2" s="234"/>
      <c r="CB2" s="234"/>
      <c r="CC2" s="234"/>
      <c r="CD2" s="234"/>
      <c r="CE2" s="234"/>
      <c r="CF2" s="234"/>
      <c r="CG2" s="234"/>
      <c r="CH2" s="234"/>
      <c r="CI2" s="234"/>
      <c r="CJ2" s="234"/>
      <c r="CK2" s="234"/>
      <c r="CL2" s="234"/>
      <c r="CM2" s="234"/>
      <c r="CN2" s="234"/>
      <c r="CO2" s="234"/>
      <c r="CP2" s="234"/>
      <c r="CQ2" s="234"/>
      <c r="CR2" s="234"/>
      <c r="CS2" s="234"/>
      <c r="CT2" s="234"/>
      <c r="CU2" s="234"/>
      <c r="CV2" s="234"/>
      <c r="CW2" s="234"/>
      <c r="CX2" s="234"/>
      <c r="CY2" s="234"/>
      <c r="CZ2" s="234"/>
      <c r="DA2" s="234"/>
      <c r="DB2" s="234"/>
      <c r="DC2" s="234"/>
      <c r="DD2" s="234"/>
      <c r="DE2" s="234"/>
      <c r="DF2" s="234"/>
      <c r="DG2" s="234"/>
      <c r="DH2" s="234"/>
      <c r="DI2" s="234"/>
      <c r="DJ2" s="234"/>
    </row>
    <row r="3" spans="1:114" s="69" customFormat="1" ht="11.25" customHeight="1">
      <c r="A3" s="305"/>
      <c r="B3" s="305"/>
      <c r="C3" s="144" t="s">
        <v>103</v>
      </c>
      <c r="D3" s="144" t="s">
        <v>104</v>
      </c>
      <c r="E3" s="145"/>
      <c r="F3" s="151"/>
      <c r="G3" s="146"/>
      <c r="H3" s="302"/>
      <c r="I3" s="302"/>
      <c r="J3" s="302"/>
      <c r="K3" s="302"/>
      <c r="L3" s="302"/>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c r="CP3" s="234"/>
      <c r="CQ3" s="234"/>
      <c r="CR3" s="234"/>
      <c r="CS3" s="234"/>
      <c r="CT3" s="234"/>
      <c r="CU3" s="234"/>
      <c r="CV3" s="234"/>
      <c r="CW3" s="234"/>
      <c r="CX3" s="234"/>
      <c r="CY3" s="234"/>
      <c r="CZ3" s="234"/>
      <c r="DA3" s="234"/>
      <c r="DB3" s="234"/>
      <c r="DC3" s="234"/>
      <c r="DD3" s="234"/>
      <c r="DE3" s="234"/>
      <c r="DF3" s="234"/>
      <c r="DG3" s="234"/>
      <c r="DH3" s="234"/>
      <c r="DI3" s="234"/>
      <c r="DJ3" s="234"/>
    </row>
    <row r="4" spans="1:114" s="69" customFormat="1" ht="11.25" customHeight="1">
      <c r="A4" s="305"/>
      <c r="B4" s="305"/>
      <c r="C4" s="152" t="s">
        <v>105</v>
      </c>
      <c r="D4" s="148" t="s">
        <v>106</v>
      </c>
      <c r="E4" s="149"/>
      <c r="F4" s="149"/>
      <c r="G4" s="150"/>
      <c r="H4" s="302"/>
      <c r="I4" s="302"/>
      <c r="J4" s="302"/>
      <c r="K4" s="302"/>
      <c r="L4" s="302"/>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row>
    <row r="5" spans="1:114" s="69" customFormat="1" ht="11.25" customHeight="1">
      <c r="A5" s="305"/>
      <c r="B5" s="305"/>
      <c r="C5" s="152"/>
      <c r="D5" s="153" t="s">
        <v>107</v>
      </c>
      <c r="E5" s="154"/>
      <c r="F5" s="155" t="s">
        <v>108</v>
      </c>
      <c r="G5" s="155" t="s">
        <v>109</v>
      </c>
      <c r="H5" s="302"/>
      <c r="I5" s="302"/>
      <c r="J5" s="302"/>
      <c r="K5" s="302"/>
      <c r="L5" s="302"/>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34"/>
      <c r="AM5" s="234"/>
      <c r="AN5" s="234"/>
      <c r="AO5" s="234"/>
      <c r="AP5" s="234"/>
      <c r="AQ5" s="234"/>
      <c r="AR5" s="234"/>
      <c r="AS5" s="234"/>
      <c r="AT5" s="234"/>
      <c r="AU5" s="234"/>
      <c r="AV5" s="234"/>
      <c r="AW5" s="234"/>
      <c r="AX5" s="234"/>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c r="CB5" s="234"/>
      <c r="CC5" s="234"/>
      <c r="CD5" s="234"/>
      <c r="CE5" s="234"/>
      <c r="CF5" s="234"/>
      <c r="CG5" s="234"/>
      <c r="CH5" s="234"/>
      <c r="CI5" s="234"/>
      <c r="CJ5" s="234"/>
      <c r="CK5" s="234"/>
      <c r="CL5" s="234"/>
      <c r="CM5" s="234"/>
      <c r="CN5" s="234"/>
      <c r="CO5" s="234"/>
      <c r="CP5" s="234"/>
      <c r="CQ5" s="234"/>
      <c r="CR5" s="234"/>
      <c r="CS5" s="234"/>
      <c r="CT5" s="234"/>
      <c r="CU5" s="234"/>
      <c r="CV5" s="234"/>
      <c r="CW5" s="234"/>
      <c r="CX5" s="234"/>
      <c r="CY5" s="234"/>
      <c r="CZ5" s="234"/>
      <c r="DA5" s="234"/>
      <c r="DB5" s="234"/>
      <c r="DC5" s="234"/>
      <c r="DD5" s="234"/>
      <c r="DE5" s="234"/>
      <c r="DF5" s="234"/>
      <c r="DG5" s="234"/>
      <c r="DH5" s="234"/>
      <c r="DI5" s="234"/>
      <c r="DJ5" s="234"/>
    </row>
    <row r="6" spans="1:114" s="69" customFormat="1" ht="11.25" customHeight="1">
      <c r="A6" s="305"/>
      <c r="B6" s="305"/>
      <c r="C6" s="148"/>
      <c r="D6" s="148" t="s">
        <v>110</v>
      </c>
      <c r="E6" s="149"/>
      <c r="F6" s="156" t="s">
        <v>111</v>
      </c>
      <c r="G6" s="156"/>
      <c r="H6" s="302"/>
      <c r="I6" s="302"/>
      <c r="J6" s="302"/>
      <c r="K6" s="302"/>
      <c r="L6" s="302"/>
      <c r="M6" s="234"/>
      <c r="N6" s="234"/>
      <c r="O6" s="234"/>
      <c r="P6" s="234"/>
      <c r="Q6" s="234"/>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4"/>
      <c r="AX6" s="234"/>
      <c r="AY6" s="234"/>
      <c r="AZ6" s="234"/>
      <c r="BA6" s="234"/>
      <c r="BB6" s="234"/>
      <c r="BC6" s="23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34"/>
      <c r="CP6" s="234"/>
      <c r="CQ6" s="234"/>
      <c r="CR6" s="234"/>
      <c r="CS6" s="234"/>
      <c r="CT6" s="234"/>
      <c r="CU6" s="234"/>
      <c r="CV6" s="234"/>
      <c r="CW6" s="234"/>
      <c r="CX6" s="234"/>
      <c r="CY6" s="234"/>
      <c r="CZ6" s="234"/>
      <c r="DA6" s="234"/>
      <c r="DB6" s="234"/>
      <c r="DC6" s="234"/>
      <c r="DD6" s="234"/>
      <c r="DE6" s="234"/>
      <c r="DF6" s="234"/>
      <c r="DG6" s="234"/>
      <c r="DH6" s="234"/>
      <c r="DI6" s="234"/>
      <c r="DJ6" s="234"/>
    </row>
    <row r="7" spans="1:114" s="69" customFormat="1" ht="11.25" customHeight="1" thickBot="1">
      <c r="A7" s="155" t="s">
        <v>112</v>
      </c>
      <c r="B7" s="155" t="s">
        <v>113</v>
      </c>
      <c r="C7" s="155" t="s">
        <v>114</v>
      </c>
      <c r="D7" s="144" t="s">
        <v>115</v>
      </c>
      <c r="E7" s="151" t="s">
        <v>116</v>
      </c>
      <c r="F7" s="303" t="s">
        <v>117</v>
      </c>
      <c r="G7" s="304"/>
      <c r="H7" s="302"/>
      <c r="I7" s="302"/>
      <c r="J7" s="302"/>
      <c r="K7" s="302"/>
      <c r="L7" s="302"/>
      <c r="M7" s="234"/>
      <c r="N7" s="234"/>
      <c r="O7" s="234"/>
      <c r="P7" s="234"/>
      <c r="Q7" s="234"/>
      <c r="R7" s="234"/>
      <c r="S7" s="234"/>
      <c r="T7" s="234"/>
      <c r="U7" s="234"/>
      <c r="V7" s="234"/>
      <c r="W7" s="234"/>
      <c r="X7" s="234"/>
      <c r="Y7" s="234"/>
      <c r="Z7" s="234"/>
      <c r="AA7" s="234"/>
      <c r="AB7" s="234"/>
      <c r="AC7" s="234"/>
      <c r="AD7" s="234"/>
      <c r="AE7" s="234"/>
      <c r="AF7" s="234"/>
      <c r="AG7" s="234"/>
      <c r="AH7" s="234"/>
      <c r="AI7" s="234"/>
      <c r="AJ7" s="234"/>
      <c r="AK7" s="234"/>
      <c r="AL7" s="234"/>
      <c r="AM7" s="234"/>
      <c r="AN7" s="234"/>
      <c r="AO7" s="234"/>
      <c r="AP7" s="234"/>
      <c r="AQ7" s="234"/>
      <c r="AR7" s="234"/>
      <c r="AS7" s="234"/>
      <c r="AT7" s="234"/>
      <c r="AU7" s="234"/>
      <c r="AV7" s="234"/>
      <c r="AW7" s="234"/>
      <c r="AX7" s="234"/>
      <c r="AY7" s="234"/>
      <c r="AZ7" s="234"/>
      <c r="BA7" s="234"/>
      <c r="BB7" s="234"/>
      <c r="BC7" s="234"/>
      <c r="BD7" s="234"/>
      <c r="BE7" s="234"/>
      <c r="BF7" s="234"/>
      <c r="BG7" s="234"/>
      <c r="BH7" s="234"/>
      <c r="BI7" s="234"/>
      <c r="BJ7" s="234"/>
      <c r="BK7" s="234"/>
      <c r="BL7" s="234"/>
      <c r="BM7" s="234"/>
      <c r="BN7" s="234"/>
      <c r="BO7" s="234"/>
      <c r="BP7" s="234"/>
      <c r="BQ7" s="234"/>
      <c r="BR7" s="234"/>
      <c r="BS7" s="234"/>
      <c r="BT7" s="234"/>
      <c r="BU7" s="234"/>
      <c r="BV7" s="234"/>
      <c r="BW7" s="234"/>
      <c r="BX7" s="234"/>
      <c r="BY7" s="234"/>
      <c r="BZ7" s="234"/>
      <c r="CA7" s="234"/>
      <c r="CB7" s="234"/>
      <c r="CC7" s="234"/>
      <c r="CD7" s="234"/>
      <c r="CE7" s="234"/>
      <c r="CF7" s="234"/>
      <c r="CG7" s="234"/>
      <c r="CH7" s="234"/>
      <c r="CI7" s="234"/>
      <c r="CJ7" s="234"/>
      <c r="CK7" s="234"/>
      <c r="CL7" s="234"/>
      <c r="CM7" s="234"/>
      <c r="CN7" s="234"/>
      <c r="CO7" s="234"/>
      <c r="CP7" s="234"/>
      <c r="CQ7" s="234"/>
      <c r="CR7" s="234"/>
      <c r="CS7" s="234"/>
      <c r="CT7" s="234"/>
      <c r="CU7" s="234"/>
      <c r="CV7" s="234"/>
      <c r="CW7" s="234"/>
      <c r="CX7" s="234"/>
      <c r="CY7" s="234"/>
      <c r="CZ7" s="234"/>
      <c r="DA7" s="234"/>
      <c r="DB7" s="234"/>
      <c r="DC7" s="234"/>
      <c r="DD7" s="234"/>
      <c r="DE7" s="234"/>
      <c r="DF7" s="234"/>
      <c r="DG7" s="234"/>
      <c r="DH7" s="234"/>
      <c r="DI7" s="234"/>
      <c r="DJ7" s="234"/>
    </row>
    <row r="8" spans="1:114" s="69" customFormat="1" ht="21.6" customHeight="1" thickBot="1">
      <c r="A8" s="157" t="s">
        <v>118</v>
      </c>
      <c r="B8" s="157" t="s">
        <v>119</v>
      </c>
      <c r="C8" s="157" t="s">
        <v>111</v>
      </c>
      <c r="D8" s="148" t="s">
        <v>111</v>
      </c>
      <c r="E8" s="149"/>
      <c r="F8" s="306">
        <f>SUM(G10:G2619)</f>
        <v>0</v>
      </c>
      <c r="G8" s="307"/>
      <c r="H8" s="302"/>
      <c r="I8" s="302"/>
      <c r="J8" s="302"/>
      <c r="K8" s="302"/>
      <c r="L8" s="302"/>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4"/>
      <c r="BK8" s="234"/>
      <c r="BL8" s="234"/>
      <c r="BM8" s="234"/>
      <c r="BN8" s="234"/>
      <c r="BO8" s="234"/>
      <c r="BP8" s="234"/>
      <c r="BQ8" s="234"/>
      <c r="BR8" s="234"/>
      <c r="BS8" s="234"/>
      <c r="BT8" s="234"/>
      <c r="BU8" s="234"/>
      <c r="BV8" s="234"/>
      <c r="BW8" s="234"/>
      <c r="BX8" s="234"/>
      <c r="BY8" s="234"/>
      <c r="BZ8" s="234"/>
      <c r="CA8" s="234"/>
      <c r="CB8" s="234"/>
      <c r="CC8" s="234"/>
      <c r="CD8" s="234"/>
      <c r="CE8" s="234"/>
      <c r="CF8" s="234"/>
      <c r="CG8" s="234"/>
      <c r="CH8" s="234"/>
      <c r="CI8" s="234"/>
      <c r="CJ8" s="234"/>
      <c r="CK8" s="234"/>
      <c r="CL8" s="234"/>
      <c r="CM8" s="234"/>
      <c r="CN8" s="234"/>
      <c r="CO8" s="234"/>
      <c r="CP8" s="234"/>
      <c r="CQ8" s="234"/>
      <c r="CR8" s="234"/>
      <c r="CS8" s="234"/>
      <c r="CT8" s="234"/>
      <c r="CU8" s="234"/>
      <c r="CV8" s="234"/>
      <c r="CW8" s="234"/>
      <c r="CX8" s="234"/>
      <c r="CY8" s="234"/>
      <c r="CZ8" s="234"/>
      <c r="DA8" s="234"/>
      <c r="DB8" s="234"/>
      <c r="DC8" s="234"/>
      <c r="DD8" s="234"/>
      <c r="DE8" s="234"/>
      <c r="DF8" s="234"/>
      <c r="DG8" s="234"/>
      <c r="DH8" s="234"/>
      <c r="DI8" s="234"/>
      <c r="DJ8" s="234"/>
    </row>
    <row r="9" spans="1:114" s="69" customFormat="1" ht="11.25" customHeight="1">
      <c r="A9" s="158" t="s">
        <v>120</v>
      </c>
      <c r="B9" s="159"/>
      <c r="C9" s="160" t="s">
        <v>121</v>
      </c>
      <c r="D9" s="161" t="s">
        <v>122</v>
      </c>
      <c r="E9" s="161" t="s">
        <v>123</v>
      </c>
      <c r="F9" s="231" t="s">
        <v>124</v>
      </c>
      <c r="G9" s="232" t="s">
        <v>125</v>
      </c>
      <c r="H9" s="235"/>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234"/>
      <c r="CR9" s="234"/>
      <c r="CS9" s="234"/>
      <c r="CT9" s="234"/>
      <c r="CU9" s="234"/>
      <c r="CV9" s="234"/>
      <c r="CW9" s="234"/>
      <c r="CX9" s="234"/>
      <c r="CY9" s="234"/>
      <c r="CZ9" s="234"/>
      <c r="DA9" s="234"/>
      <c r="DB9" s="234"/>
      <c r="DC9" s="234"/>
      <c r="DD9" s="234"/>
      <c r="DE9" s="234"/>
      <c r="DF9" s="234"/>
      <c r="DG9" s="234"/>
      <c r="DH9" s="234"/>
      <c r="DI9" s="234"/>
      <c r="DJ9" s="234"/>
    </row>
    <row r="11" spans="1:114">
      <c r="A11" s="162" t="s">
        <v>111</v>
      </c>
      <c r="C11" s="162" t="s">
        <v>126</v>
      </c>
    </row>
    <row r="13" spans="1:114" ht="46.5">
      <c r="A13" s="167" t="s">
        <v>127</v>
      </c>
      <c r="C13" s="168" t="s">
        <v>128</v>
      </c>
    </row>
    <row r="14" spans="1:114" ht="99.95">
      <c r="C14" s="162" t="s">
        <v>129</v>
      </c>
    </row>
    <row r="16" spans="1:114" ht="15.6">
      <c r="A16" s="167" t="s">
        <v>130</v>
      </c>
      <c r="C16" s="168" t="s">
        <v>131</v>
      </c>
    </row>
    <row r="18" spans="1:3" ht="15.6">
      <c r="A18" s="167" t="s">
        <v>132</v>
      </c>
      <c r="C18" s="168" t="s">
        <v>133</v>
      </c>
    </row>
    <row r="20" spans="1:3" ht="30.95">
      <c r="A20" s="167" t="s">
        <v>134</v>
      </c>
      <c r="C20" s="168" t="s">
        <v>135</v>
      </c>
    </row>
    <row r="21" spans="1:3" ht="37.5">
      <c r="C21" s="162" t="s">
        <v>136</v>
      </c>
    </row>
    <row r="23" spans="1:3" ht="15.6">
      <c r="A23" s="167" t="s">
        <v>137</v>
      </c>
      <c r="C23" s="168" t="s">
        <v>138</v>
      </c>
    </row>
    <row r="25" spans="1:3" ht="15.6">
      <c r="A25" s="167" t="s">
        <v>139</v>
      </c>
      <c r="C25" s="168" t="s">
        <v>140</v>
      </c>
    </row>
    <row r="26" spans="1:3" ht="24.95">
      <c r="C26" s="162" t="s">
        <v>141</v>
      </c>
    </row>
    <row r="28" spans="1:3" ht="15.6">
      <c r="A28" s="167" t="s">
        <v>142</v>
      </c>
      <c r="C28" s="168" t="s">
        <v>143</v>
      </c>
    </row>
    <row r="29" spans="1:3" ht="24.95">
      <c r="C29" s="162" t="s">
        <v>144</v>
      </c>
    </row>
    <row r="30" spans="1:3">
      <c r="C30" s="162"/>
    </row>
    <row r="31" spans="1:3" ht="37.5">
      <c r="C31" s="162" t="s">
        <v>145</v>
      </c>
    </row>
    <row r="33" spans="1:3" ht="24.95">
      <c r="C33" s="162" t="s">
        <v>146</v>
      </c>
    </row>
    <row r="35" spans="1:3" ht="15.6">
      <c r="A35" s="167" t="s">
        <v>147</v>
      </c>
      <c r="C35" s="168" t="s">
        <v>148</v>
      </c>
    </row>
    <row r="36" spans="1:3">
      <c r="C36" s="162" t="s">
        <v>149</v>
      </c>
    </row>
    <row r="38" spans="1:3">
      <c r="C38" s="162" t="s">
        <v>150</v>
      </c>
    </row>
    <row r="39" spans="1:3">
      <c r="C39" s="162"/>
    </row>
    <row r="40" spans="1:3" ht="15.6">
      <c r="A40" s="169" t="s">
        <v>151</v>
      </c>
      <c r="C40" s="170" t="s">
        <v>152</v>
      </c>
    </row>
    <row r="41" spans="1:3" ht="282" customHeight="1">
      <c r="C41" s="162" t="s">
        <v>153</v>
      </c>
    </row>
    <row r="42" spans="1:3">
      <c r="C42" s="162"/>
    </row>
    <row r="43" spans="1:3" ht="15.6">
      <c r="A43" s="169" t="s">
        <v>154</v>
      </c>
      <c r="C43" s="170" t="s">
        <v>155</v>
      </c>
    </row>
    <row r="44" spans="1:3" ht="88.5" customHeight="1">
      <c r="A44" s="169"/>
      <c r="C44" s="171" t="s">
        <v>156</v>
      </c>
    </row>
    <row r="45" spans="1:3" ht="15.6">
      <c r="A45" s="169"/>
      <c r="C45" s="170"/>
    </row>
    <row r="47" spans="1:3" ht="15.6">
      <c r="A47" s="167" t="s">
        <v>157</v>
      </c>
      <c r="C47" s="168" t="s">
        <v>158</v>
      </c>
    </row>
    <row r="48" spans="1:3" ht="37.5">
      <c r="C48" s="162" t="s">
        <v>159</v>
      </c>
    </row>
    <row r="49" spans="1:3">
      <c r="C49" s="162"/>
    </row>
    <row r="50" spans="1:3" ht="170.1" customHeight="1">
      <c r="C50" s="162" t="s">
        <v>160</v>
      </c>
    </row>
    <row r="51" spans="1:3" ht="151.5" customHeight="1">
      <c r="C51" s="162"/>
    </row>
    <row r="53" spans="1:3" ht="37.5">
      <c r="C53" s="162" t="s">
        <v>161</v>
      </c>
    </row>
    <row r="55" spans="1:3" ht="15.6">
      <c r="A55" s="167" t="s">
        <v>162</v>
      </c>
      <c r="C55" s="168" t="s">
        <v>163</v>
      </c>
    </row>
    <row r="56" spans="1:3">
      <c r="C56" s="162" t="s">
        <v>164</v>
      </c>
    </row>
    <row r="58" spans="1:3">
      <c r="C58" s="162" t="s">
        <v>165</v>
      </c>
    </row>
    <row r="60" spans="1:3">
      <c r="C60" s="162" t="s">
        <v>166</v>
      </c>
    </row>
    <row r="62" spans="1:3" ht="15.6">
      <c r="A62" s="167" t="s">
        <v>167</v>
      </c>
      <c r="C62" s="168" t="s">
        <v>168</v>
      </c>
    </row>
    <row r="63" spans="1:3" ht="24.95">
      <c r="C63" s="162" t="s">
        <v>169</v>
      </c>
    </row>
    <row r="65" spans="1:3" ht="15.6">
      <c r="A65" s="167" t="s">
        <v>170</v>
      </c>
      <c r="C65" s="168" t="s">
        <v>171</v>
      </c>
    </row>
    <row r="67" spans="1:3" ht="15.6">
      <c r="A67" s="167" t="s">
        <v>172</v>
      </c>
      <c r="C67" s="168" t="s">
        <v>173</v>
      </c>
    </row>
    <row r="68" spans="1:3" ht="115.5" customHeight="1">
      <c r="C68" s="172" t="s">
        <v>174</v>
      </c>
    </row>
    <row r="70" spans="1:3" ht="37.5">
      <c r="C70" s="162" t="s">
        <v>175</v>
      </c>
    </row>
    <row r="72" spans="1:3" ht="53.45" customHeight="1">
      <c r="C72" s="162" t="s">
        <v>176</v>
      </c>
    </row>
    <row r="74" spans="1:3" ht="15.6">
      <c r="A74" s="167" t="s">
        <v>177</v>
      </c>
      <c r="C74" s="168" t="s">
        <v>178</v>
      </c>
    </row>
    <row r="75" spans="1:3" ht="37.5">
      <c r="C75" s="162" t="s">
        <v>179</v>
      </c>
    </row>
    <row r="77" spans="1:3" ht="15.6">
      <c r="A77" s="167" t="s">
        <v>180</v>
      </c>
      <c r="C77" s="168" t="s">
        <v>181</v>
      </c>
    </row>
    <row r="79" spans="1:3" ht="15.6">
      <c r="A79" s="167" t="s">
        <v>182</v>
      </c>
      <c r="C79" s="168" t="s">
        <v>183</v>
      </c>
    </row>
    <row r="80" spans="1:3" ht="108.6" customHeight="1">
      <c r="C80" s="162" t="s">
        <v>184</v>
      </c>
    </row>
    <row r="82" spans="1:7" ht="15.6">
      <c r="A82" s="167" t="s">
        <v>185</v>
      </c>
      <c r="C82" s="168" t="s">
        <v>186</v>
      </c>
    </row>
    <row r="83" spans="1:7" ht="15.6">
      <c r="A83" s="167"/>
      <c r="C83" s="168"/>
    </row>
    <row r="84" spans="1:7" ht="15.6">
      <c r="A84" s="167" t="s">
        <v>187</v>
      </c>
      <c r="C84" s="168" t="s">
        <v>188</v>
      </c>
    </row>
    <row r="86" spans="1:7" ht="30.95">
      <c r="A86" s="167" t="s">
        <v>189</v>
      </c>
      <c r="C86" s="168" t="s">
        <v>190</v>
      </c>
    </row>
    <row r="88" spans="1:7" ht="15.6">
      <c r="A88" s="167" t="s">
        <v>191</v>
      </c>
      <c r="C88" s="168" t="s">
        <v>192</v>
      </c>
    </row>
    <row r="89" spans="1:7">
      <c r="C89" s="162" t="s">
        <v>193</v>
      </c>
    </row>
    <row r="90" spans="1:7" ht="12.95" thickBot="1"/>
    <row r="91" spans="1:7" ht="13.5" thickBot="1">
      <c r="C91" s="173" t="s">
        <v>194</v>
      </c>
      <c r="D91" s="174" t="s">
        <v>195</v>
      </c>
      <c r="E91" s="174" t="s">
        <v>196</v>
      </c>
      <c r="F91" s="224" t="s">
        <v>196</v>
      </c>
      <c r="G91" s="229">
        <v>0</v>
      </c>
    </row>
    <row r="93" spans="1:7">
      <c r="C93" s="162" t="s">
        <v>166</v>
      </c>
    </row>
    <row r="95" spans="1:7" ht="15.6">
      <c r="A95" s="167" t="s">
        <v>197</v>
      </c>
      <c r="C95" s="168" t="s">
        <v>198</v>
      </c>
    </row>
    <row r="96" spans="1:7" ht="50.1">
      <c r="C96" s="162" t="s">
        <v>199</v>
      </c>
    </row>
    <row r="97" spans="1:7" ht="12.95" thickBot="1"/>
    <row r="98" spans="1:7" ht="12.95" thickBot="1">
      <c r="C98" s="173" t="s">
        <v>200</v>
      </c>
      <c r="D98" s="174" t="s">
        <v>195</v>
      </c>
      <c r="E98" s="174" t="s">
        <v>196</v>
      </c>
      <c r="F98" s="174" t="s">
        <v>196</v>
      </c>
      <c r="G98" s="229">
        <v>0</v>
      </c>
    </row>
    <row r="100" spans="1:7">
      <c r="C100" s="162" t="s">
        <v>166</v>
      </c>
    </row>
    <row r="102" spans="1:7" ht="15.6">
      <c r="A102" s="167" t="s">
        <v>201</v>
      </c>
      <c r="C102" s="168" t="s">
        <v>202</v>
      </c>
    </row>
    <row r="104" spans="1:7" ht="15.6">
      <c r="A104" s="167" t="s">
        <v>203</v>
      </c>
      <c r="C104" s="168" t="s">
        <v>204</v>
      </c>
    </row>
    <row r="105" spans="1:7" ht="84" customHeight="1">
      <c r="C105" s="162" t="s">
        <v>205</v>
      </c>
    </row>
    <row r="106" spans="1:7" ht="12.95" thickBot="1"/>
    <row r="107" spans="1:7" ht="13.5" thickBot="1">
      <c r="C107" s="173" t="s">
        <v>206</v>
      </c>
      <c r="D107" s="174" t="s">
        <v>195</v>
      </c>
      <c r="E107" s="174" t="s">
        <v>196</v>
      </c>
      <c r="F107" s="174" t="s">
        <v>196</v>
      </c>
      <c r="G107" s="229">
        <v>0</v>
      </c>
    </row>
    <row r="109" spans="1:7">
      <c r="C109" s="162" t="s">
        <v>166</v>
      </c>
    </row>
    <row r="111" spans="1:7">
      <c r="C111" s="162" t="s">
        <v>166</v>
      </c>
    </row>
    <row r="113" spans="1:7" ht="15.6">
      <c r="A113" s="167" t="s">
        <v>207</v>
      </c>
      <c r="C113" s="168" t="s">
        <v>208</v>
      </c>
    </row>
    <row r="114" spans="1:7" ht="63" thickBot="1">
      <c r="C114" s="162" t="s">
        <v>209</v>
      </c>
    </row>
    <row r="115" spans="1:7" ht="63" thickBot="1">
      <c r="C115" s="162" t="s">
        <v>210</v>
      </c>
      <c r="D115" s="174" t="s">
        <v>195</v>
      </c>
      <c r="E115" s="174" t="s">
        <v>196</v>
      </c>
      <c r="F115" s="174" t="s">
        <v>196</v>
      </c>
      <c r="G115" s="229">
        <v>0</v>
      </c>
    </row>
    <row r="117" spans="1:7" ht="15.6">
      <c r="A117" s="167" t="s">
        <v>211</v>
      </c>
      <c r="C117" s="168" t="s">
        <v>212</v>
      </c>
    </row>
    <row r="118" spans="1:7" ht="37.5">
      <c r="C118" s="162" t="s">
        <v>213</v>
      </c>
    </row>
    <row r="120" spans="1:7" ht="50.1">
      <c r="C120" s="162" t="s">
        <v>214</v>
      </c>
    </row>
    <row r="122" spans="1:7" ht="50.1">
      <c r="C122" s="162" t="s">
        <v>215</v>
      </c>
    </row>
    <row r="124" spans="1:7" ht="12.95">
      <c r="C124" s="176" t="s">
        <v>216</v>
      </c>
    </row>
    <row r="125" spans="1:7">
      <c r="C125" s="162"/>
    </row>
    <row r="126" spans="1:7" ht="12.95">
      <c r="C126" s="176" t="s">
        <v>217</v>
      </c>
    </row>
    <row r="128" spans="1:7" ht="12.95">
      <c r="C128" s="173" t="s">
        <v>218</v>
      </c>
      <c r="D128" s="174" t="s">
        <v>196</v>
      </c>
      <c r="E128" s="174" t="s">
        <v>196</v>
      </c>
      <c r="F128" s="174" t="s">
        <v>196</v>
      </c>
      <c r="G128" s="175" t="s">
        <v>196</v>
      </c>
    </row>
    <row r="130" spans="1:7">
      <c r="C130" s="162" t="s">
        <v>166</v>
      </c>
    </row>
    <row r="132" spans="1:7" ht="15.6">
      <c r="A132" s="167" t="s">
        <v>219</v>
      </c>
      <c r="C132" s="168" t="s">
        <v>220</v>
      </c>
    </row>
    <row r="133" spans="1:7" ht="174.95">
      <c r="C133" s="162" t="s">
        <v>221</v>
      </c>
    </row>
    <row r="134" spans="1:7" ht="12.95" thickBot="1"/>
    <row r="135" spans="1:7" ht="13.5" thickBot="1">
      <c r="C135" s="173" t="s">
        <v>222</v>
      </c>
      <c r="D135" s="174" t="s">
        <v>195</v>
      </c>
      <c r="E135" s="174" t="s">
        <v>196</v>
      </c>
      <c r="F135" s="174" t="s">
        <v>196</v>
      </c>
      <c r="G135" s="229">
        <v>0</v>
      </c>
    </row>
    <row r="137" spans="1:7">
      <c r="C137" s="162" t="s">
        <v>166</v>
      </c>
    </row>
    <row r="139" spans="1:7" ht="15.6">
      <c r="A139" s="167" t="s">
        <v>223</v>
      </c>
      <c r="C139" s="168" t="s">
        <v>224</v>
      </c>
    </row>
    <row r="141" spans="1:7" ht="15.6">
      <c r="A141" s="167" t="s">
        <v>225</v>
      </c>
      <c r="C141" s="168" t="s">
        <v>226</v>
      </c>
    </row>
    <row r="142" spans="1:7" ht="75">
      <c r="C142" s="162" t="s">
        <v>227</v>
      </c>
    </row>
    <row r="144" spans="1:7" ht="62.45">
      <c r="C144" s="162" t="s">
        <v>228</v>
      </c>
    </row>
    <row r="146" spans="1:7">
      <c r="C146" s="162" t="s">
        <v>229</v>
      </c>
    </row>
    <row r="147" spans="1:7" ht="12.95" thickBot="1"/>
    <row r="148" spans="1:7" ht="13.5" thickBot="1">
      <c r="C148" s="173" t="s">
        <v>230</v>
      </c>
      <c r="D148" s="174" t="s">
        <v>195</v>
      </c>
      <c r="E148" s="174" t="s">
        <v>196</v>
      </c>
      <c r="F148" s="174" t="s">
        <v>196</v>
      </c>
      <c r="G148" s="229">
        <v>0</v>
      </c>
    </row>
    <row r="151" spans="1:7" ht="30.95">
      <c r="A151" s="167" t="s">
        <v>231</v>
      </c>
      <c r="C151" s="168" t="s">
        <v>232</v>
      </c>
    </row>
    <row r="153" spans="1:7" ht="15.6">
      <c r="A153" s="167" t="s">
        <v>233</v>
      </c>
      <c r="C153" s="168" t="s">
        <v>234</v>
      </c>
    </row>
    <row r="155" spans="1:7" ht="15.6">
      <c r="A155" s="167" t="s">
        <v>235</v>
      </c>
      <c r="C155" s="168" t="s">
        <v>236</v>
      </c>
    </row>
    <row r="156" spans="1:7" ht="87.6">
      <c r="C156" s="162" t="s">
        <v>237</v>
      </c>
    </row>
    <row r="158" spans="1:7">
      <c r="C158" s="162" t="s">
        <v>238</v>
      </c>
    </row>
    <row r="160" spans="1:7">
      <c r="C160" s="162" t="s">
        <v>239</v>
      </c>
    </row>
    <row r="162" spans="1:7" ht="15.6">
      <c r="A162" s="167" t="s">
        <v>240</v>
      </c>
      <c r="C162" s="168" t="s">
        <v>241</v>
      </c>
    </row>
    <row r="164" spans="1:7" ht="15.6">
      <c r="A164" s="167" t="s">
        <v>242</v>
      </c>
      <c r="C164" s="168" t="s">
        <v>243</v>
      </c>
    </row>
    <row r="165" spans="1:7" ht="24.95">
      <c r="C165" s="162" t="s">
        <v>244</v>
      </c>
    </row>
    <row r="167" spans="1:7" ht="37.5">
      <c r="C167" s="162" t="s">
        <v>245</v>
      </c>
    </row>
    <row r="169" spans="1:7" ht="37.5">
      <c r="C169" s="162" t="s">
        <v>246</v>
      </c>
    </row>
    <row r="170" spans="1:7">
      <c r="C170" s="162"/>
    </row>
    <row r="171" spans="1:7" ht="12.95">
      <c r="C171" s="176" t="s">
        <v>216</v>
      </c>
    </row>
    <row r="172" spans="1:7">
      <c r="C172" s="162"/>
    </row>
    <row r="173" spans="1:7" ht="12.95">
      <c r="C173" s="176" t="s">
        <v>247</v>
      </c>
    </row>
    <row r="174" spans="1:7" ht="12.95" thickBot="1"/>
    <row r="175" spans="1:7" ht="13.5" thickBot="1">
      <c r="C175" s="173" t="s">
        <v>248</v>
      </c>
      <c r="D175" s="174" t="s">
        <v>196</v>
      </c>
      <c r="E175" s="174" t="s">
        <v>196</v>
      </c>
      <c r="F175" s="174" t="s">
        <v>196</v>
      </c>
      <c r="G175" s="229">
        <v>0</v>
      </c>
    </row>
    <row r="177" spans="1:7" ht="15.6">
      <c r="A177" s="167" t="s">
        <v>249</v>
      </c>
      <c r="C177" s="168" t="s">
        <v>250</v>
      </c>
    </row>
    <row r="178" spans="1:7">
      <c r="C178" s="162" t="s">
        <v>251</v>
      </c>
    </row>
    <row r="180" spans="1:7">
      <c r="C180" s="162" t="s">
        <v>252</v>
      </c>
    </row>
    <row r="181" spans="1:7" ht="12.95" thickBot="1"/>
    <row r="182" spans="1:7" ht="12.95" thickBot="1">
      <c r="C182" s="173" t="s">
        <v>253</v>
      </c>
      <c r="D182" s="174" t="s">
        <v>195</v>
      </c>
      <c r="E182" s="174" t="s">
        <v>196</v>
      </c>
      <c r="F182" s="174" t="s">
        <v>196</v>
      </c>
      <c r="G182" s="229">
        <v>0</v>
      </c>
    </row>
    <row r="184" spans="1:7">
      <c r="C184" s="162" t="s">
        <v>166</v>
      </c>
    </row>
    <row r="186" spans="1:7" ht="15.6">
      <c r="A186" s="167" t="s">
        <v>254</v>
      </c>
      <c r="C186" s="168" t="s">
        <v>255</v>
      </c>
    </row>
    <row r="187" spans="1:7">
      <c r="C187" s="162" t="s">
        <v>251</v>
      </c>
    </row>
    <row r="189" spans="1:7" ht="15.6">
      <c r="A189" s="167" t="s">
        <v>256</v>
      </c>
      <c r="C189" s="168" t="s">
        <v>257</v>
      </c>
    </row>
    <row r="190" spans="1:7" ht="62.45">
      <c r="C190" s="162" t="s">
        <v>258</v>
      </c>
    </row>
    <row r="192" spans="1:7" ht="24.95">
      <c r="C192" s="162" t="s">
        <v>259</v>
      </c>
    </row>
    <row r="193" spans="1:7" ht="12.95" thickBot="1"/>
    <row r="194" spans="1:7" ht="12.95" thickBot="1">
      <c r="C194" s="173" t="s">
        <v>253</v>
      </c>
      <c r="D194" s="174" t="s">
        <v>195</v>
      </c>
      <c r="E194" s="174" t="s">
        <v>196</v>
      </c>
      <c r="F194" s="174" t="s">
        <v>196</v>
      </c>
      <c r="G194" s="229">
        <v>0</v>
      </c>
    </row>
    <row r="196" spans="1:7">
      <c r="C196" s="162" t="s">
        <v>166</v>
      </c>
    </row>
    <row r="198" spans="1:7" ht="15.6">
      <c r="A198" s="167" t="s">
        <v>260</v>
      </c>
      <c r="C198" s="168" t="s">
        <v>261</v>
      </c>
    </row>
    <row r="200" spans="1:7" ht="15.6">
      <c r="A200" s="167" t="s">
        <v>262</v>
      </c>
      <c r="C200" s="168" t="s">
        <v>263</v>
      </c>
    </row>
    <row r="201" spans="1:7" ht="212.45">
      <c r="C201" s="162" t="s">
        <v>264</v>
      </c>
    </row>
    <row r="203" spans="1:7" ht="49.5" customHeight="1">
      <c r="C203" s="162" t="s">
        <v>265</v>
      </c>
    </row>
    <row r="205" spans="1:7" ht="50.1">
      <c r="C205" s="162" t="s">
        <v>266</v>
      </c>
    </row>
    <row r="207" spans="1:7" ht="50.1">
      <c r="C207" s="162" t="s">
        <v>267</v>
      </c>
    </row>
    <row r="209" spans="1:7" ht="37.5">
      <c r="C209" s="162" t="s">
        <v>268</v>
      </c>
    </row>
    <row r="210" spans="1:7" ht="12.95" thickBot="1"/>
    <row r="211" spans="1:7" ht="12.95" thickBot="1">
      <c r="C211" s="177" t="s">
        <v>269</v>
      </c>
      <c r="D211" s="163" t="s">
        <v>196</v>
      </c>
      <c r="E211" s="164" t="s">
        <v>196</v>
      </c>
      <c r="F211" s="164" t="s">
        <v>196</v>
      </c>
      <c r="G211" s="229">
        <v>0</v>
      </c>
    </row>
    <row r="213" spans="1:7">
      <c r="C213" s="162" t="s">
        <v>166</v>
      </c>
    </row>
    <row r="215" spans="1:7" ht="15.6">
      <c r="A215" s="167" t="s">
        <v>270</v>
      </c>
      <c r="C215" s="168" t="s">
        <v>271</v>
      </c>
    </row>
    <row r="216" spans="1:7" ht="87.75" customHeight="1">
      <c r="C216" s="172" t="s">
        <v>272</v>
      </c>
    </row>
    <row r="217" spans="1:7">
      <c r="C217" s="172"/>
    </row>
    <row r="218" spans="1:7" ht="51" customHeight="1">
      <c r="C218" s="162" t="s">
        <v>265</v>
      </c>
    </row>
    <row r="219" spans="1:7">
      <c r="C219" s="162"/>
    </row>
    <row r="220" spans="1:7" ht="37.5">
      <c r="C220" s="162" t="s">
        <v>268</v>
      </c>
    </row>
    <row r="221" spans="1:7" ht="12.95" thickBot="1"/>
    <row r="222" spans="1:7" ht="12.95" thickBot="1">
      <c r="C222" s="173" t="s">
        <v>273</v>
      </c>
      <c r="D222" s="174" t="s">
        <v>196</v>
      </c>
      <c r="E222" s="174" t="s">
        <v>196</v>
      </c>
      <c r="F222" s="174" t="s">
        <v>196</v>
      </c>
      <c r="G222" s="229">
        <v>0</v>
      </c>
    </row>
    <row r="224" spans="1:7" ht="30.95">
      <c r="A224" s="167" t="s">
        <v>274</v>
      </c>
      <c r="C224" s="168" t="s">
        <v>275</v>
      </c>
    </row>
    <row r="226" spans="1:7" ht="15.6">
      <c r="A226" s="167" t="s">
        <v>276</v>
      </c>
      <c r="C226" s="168" t="s">
        <v>277</v>
      </c>
    </row>
    <row r="228" spans="1:7" ht="15.6">
      <c r="A228" s="167" t="s">
        <v>278</v>
      </c>
      <c r="C228" s="168" t="s">
        <v>279</v>
      </c>
    </row>
    <row r="229" spans="1:7" ht="63" customHeight="1">
      <c r="C229" s="172" t="s">
        <v>280</v>
      </c>
    </row>
    <row r="231" spans="1:7" ht="75">
      <c r="C231" s="162" t="s">
        <v>281</v>
      </c>
    </row>
    <row r="233" spans="1:7">
      <c r="C233" s="162" t="s">
        <v>166</v>
      </c>
    </row>
    <row r="234" spans="1:7" ht="12.95" thickBot="1"/>
    <row r="235" spans="1:7" ht="13.5" thickBot="1">
      <c r="C235" s="173" t="s">
        <v>282</v>
      </c>
      <c r="D235" s="174" t="s">
        <v>283</v>
      </c>
      <c r="E235" s="174">
        <v>1</v>
      </c>
      <c r="F235" s="229">
        <v>0</v>
      </c>
      <c r="G235" s="230">
        <f>E235*F235</f>
        <v>0</v>
      </c>
    </row>
    <row r="237" spans="1:7">
      <c r="C237" s="162" t="s">
        <v>166</v>
      </c>
    </row>
    <row r="239" spans="1:7" ht="15.6">
      <c r="A239" s="167" t="s">
        <v>284</v>
      </c>
      <c r="C239" s="168" t="s">
        <v>285</v>
      </c>
    </row>
    <row r="240" spans="1:7" ht="75">
      <c r="C240" s="162" t="s">
        <v>286</v>
      </c>
    </row>
    <row r="242" spans="1:7" ht="37.5">
      <c r="C242" s="162" t="s">
        <v>287</v>
      </c>
    </row>
    <row r="244" spans="1:7" ht="50.1">
      <c r="C244" s="162" t="s">
        <v>288</v>
      </c>
    </row>
    <row r="246" spans="1:7" ht="12.95" thickBot="1"/>
    <row r="247" spans="1:7" ht="13.5" thickBot="1">
      <c r="C247" s="173" t="s">
        <v>289</v>
      </c>
      <c r="D247" s="174" t="s">
        <v>290</v>
      </c>
      <c r="E247" s="174">
        <v>1250</v>
      </c>
      <c r="F247" s="229">
        <v>0</v>
      </c>
      <c r="G247" s="230">
        <f t="shared" ref="G247:G248" si="0">E247*F247</f>
        <v>0</v>
      </c>
    </row>
    <row r="248" spans="1:7" ht="13.5" thickBot="1">
      <c r="C248" s="173" t="s">
        <v>291</v>
      </c>
      <c r="D248" s="174" t="s">
        <v>290</v>
      </c>
      <c r="E248" s="174">
        <v>400</v>
      </c>
      <c r="F248" s="229">
        <v>0</v>
      </c>
      <c r="G248" s="230">
        <f t="shared" si="0"/>
        <v>0</v>
      </c>
    </row>
    <row r="250" spans="1:7" ht="15.6">
      <c r="A250" s="167" t="s">
        <v>292</v>
      </c>
      <c r="C250" s="168" t="s">
        <v>293</v>
      </c>
    </row>
    <row r="251" spans="1:7" ht="50.1">
      <c r="C251" s="162" t="s">
        <v>294</v>
      </c>
    </row>
    <row r="253" spans="1:7">
      <c r="C253" s="162" t="s">
        <v>166</v>
      </c>
    </row>
    <row r="254" spans="1:7" ht="12.95" thickBot="1"/>
    <row r="255" spans="1:7" ht="12.95" thickBot="1">
      <c r="C255" s="173" t="s">
        <v>295</v>
      </c>
      <c r="D255" s="174" t="s">
        <v>196</v>
      </c>
      <c r="E255" s="174" t="s">
        <v>196</v>
      </c>
      <c r="F255" s="174" t="s">
        <v>196</v>
      </c>
      <c r="G255" s="229">
        <v>0</v>
      </c>
    </row>
    <row r="257" spans="1:3">
      <c r="C257" s="162" t="s">
        <v>166</v>
      </c>
    </row>
    <row r="259" spans="1:3" ht="15.6">
      <c r="A259" s="167" t="s">
        <v>296</v>
      </c>
      <c r="C259" s="168" t="s">
        <v>297</v>
      </c>
    </row>
    <row r="260" spans="1:3" ht="75">
      <c r="C260" s="162" t="s">
        <v>298</v>
      </c>
    </row>
    <row r="262" spans="1:3" ht="15.6">
      <c r="A262" s="167" t="s">
        <v>299</v>
      </c>
      <c r="C262" s="168" t="s">
        <v>300</v>
      </c>
    </row>
    <row r="264" spans="1:3" ht="15.6">
      <c r="A264" s="167" t="s">
        <v>301</v>
      </c>
      <c r="C264" s="168" t="s">
        <v>302</v>
      </c>
    </row>
    <row r="266" spans="1:3" ht="15.6">
      <c r="A266" s="167" t="s">
        <v>303</v>
      </c>
      <c r="C266" s="168" t="s">
        <v>304</v>
      </c>
    </row>
    <row r="267" spans="1:3" ht="37.5">
      <c r="C267" s="162" t="s">
        <v>305</v>
      </c>
    </row>
    <row r="269" spans="1:3" ht="62.45">
      <c r="C269" s="162" t="s">
        <v>306</v>
      </c>
    </row>
    <row r="270" spans="1:3">
      <c r="C270" s="162"/>
    </row>
    <row r="271" spans="1:3">
      <c r="C271" s="162" t="s">
        <v>166</v>
      </c>
    </row>
    <row r="272" spans="1:3" ht="12.95" thickBot="1"/>
    <row r="273" spans="1:7" ht="12.95" thickBot="1">
      <c r="C273" s="173" t="s">
        <v>307</v>
      </c>
      <c r="D273" s="174" t="s">
        <v>195</v>
      </c>
      <c r="E273" s="174" t="s">
        <v>196</v>
      </c>
      <c r="F273" s="174" t="s">
        <v>196</v>
      </c>
      <c r="G273" s="229">
        <v>0</v>
      </c>
    </row>
    <row r="274" spans="1:7" ht="15" thickBot="1">
      <c r="C274" s="173" t="s">
        <v>308</v>
      </c>
      <c r="D274" s="174" t="s">
        <v>309</v>
      </c>
      <c r="E274" s="174">
        <v>520</v>
      </c>
      <c r="F274" s="229">
        <v>0</v>
      </c>
      <c r="G274" s="230">
        <f>E274*F274</f>
        <v>0</v>
      </c>
    </row>
    <row r="276" spans="1:7">
      <c r="C276" s="162" t="s">
        <v>166</v>
      </c>
    </row>
    <row r="278" spans="1:7" ht="15.6">
      <c r="A278" s="167" t="s">
        <v>310</v>
      </c>
      <c r="C278" s="168" t="s">
        <v>311</v>
      </c>
    </row>
    <row r="279" spans="1:7">
      <c r="C279" s="162" t="s">
        <v>312</v>
      </c>
    </row>
    <row r="281" spans="1:7">
      <c r="C281" s="162" t="s">
        <v>313</v>
      </c>
    </row>
    <row r="282" spans="1:7" ht="12.95" thickBot="1"/>
    <row r="283" spans="1:7" ht="12.95" thickBot="1">
      <c r="C283" s="173" t="s">
        <v>314</v>
      </c>
      <c r="D283" s="174" t="s">
        <v>195</v>
      </c>
      <c r="E283" s="174" t="s">
        <v>196</v>
      </c>
      <c r="F283" s="174" t="s">
        <v>196</v>
      </c>
      <c r="G283" s="229">
        <v>0</v>
      </c>
    </row>
    <row r="286" spans="1:7" ht="35.450000000000003">
      <c r="A286" s="178" t="s">
        <v>315</v>
      </c>
      <c r="C286" s="179" t="s">
        <v>316</v>
      </c>
    </row>
    <row r="287" spans="1:7" ht="36" customHeight="1">
      <c r="C287" s="180" t="s">
        <v>317</v>
      </c>
    </row>
    <row r="288" spans="1:7" ht="12.95" thickBot="1">
      <c r="C288" s="162" t="s">
        <v>166</v>
      </c>
    </row>
    <row r="289" spans="1:7" ht="12.95" thickBot="1">
      <c r="C289" s="173" t="s">
        <v>316</v>
      </c>
      <c r="D289" s="174" t="s">
        <v>195</v>
      </c>
      <c r="E289" s="174" t="s">
        <v>196</v>
      </c>
      <c r="F289" s="174" t="s">
        <v>196</v>
      </c>
      <c r="G289" s="229">
        <v>0</v>
      </c>
    </row>
    <row r="291" spans="1:7" ht="15.6">
      <c r="A291" s="167" t="s">
        <v>318</v>
      </c>
      <c r="C291" s="168" t="s">
        <v>319</v>
      </c>
    </row>
    <row r="292" spans="1:7" ht="62.45">
      <c r="C292" s="162" t="s">
        <v>320</v>
      </c>
    </row>
    <row r="293" spans="1:7" ht="12.95" thickBot="1"/>
    <row r="294" spans="1:7" ht="12.95" thickBot="1">
      <c r="C294" s="173" t="s">
        <v>321</v>
      </c>
      <c r="D294" s="174" t="s">
        <v>195</v>
      </c>
      <c r="E294" s="174" t="s">
        <v>196</v>
      </c>
      <c r="F294" s="174" t="s">
        <v>196</v>
      </c>
      <c r="G294" s="229">
        <v>0</v>
      </c>
    </row>
    <row r="296" spans="1:7">
      <c r="C296" s="162" t="s">
        <v>166</v>
      </c>
    </row>
    <row r="298" spans="1:7" ht="15.6">
      <c r="A298" s="167" t="s">
        <v>322</v>
      </c>
      <c r="C298" s="168" t="s">
        <v>323</v>
      </c>
    </row>
    <row r="299" spans="1:7" ht="37.5">
      <c r="C299" s="162" t="s">
        <v>324</v>
      </c>
    </row>
    <row r="301" spans="1:7">
      <c r="C301" s="162" t="s">
        <v>312</v>
      </c>
    </row>
    <row r="302" spans="1:7" ht="12.95" thickBot="1"/>
    <row r="303" spans="1:7" ht="12.95" thickBot="1">
      <c r="C303" s="173" t="s">
        <v>325</v>
      </c>
      <c r="D303" s="174" t="s">
        <v>195</v>
      </c>
      <c r="E303" s="174" t="s">
        <v>196</v>
      </c>
      <c r="F303" s="174" t="s">
        <v>196</v>
      </c>
      <c r="G303" s="229">
        <v>0</v>
      </c>
    </row>
    <row r="305" spans="1:7">
      <c r="C305" s="162" t="s">
        <v>166</v>
      </c>
    </row>
    <row r="307" spans="1:7" ht="15.6">
      <c r="A307" s="167" t="s">
        <v>326</v>
      </c>
      <c r="C307" s="168" t="s">
        <v>327</v>
      </c>
    </row>
    <row r="309" spans="1:7" ht="15.6">
      <c r="A309" s="167" t="s">
        <v>328</v>
      </c>
      <c r="C309" s="168" t="s">
        <v>329</v>
      </c>
    </row>
    <row r="311" spans="1:7" ht="15.6">
      <c r="A311" s="167" t="s">
        <v>330</v>
      </c>
      <c r="C311" s="168" t="s">
        <v>331</v>
      </c>
    </row>
    <row r="313" spans="1:7" ht="30.95">
      <c r="A313" s="167" t="s">
        <v>332</v>
      </c>
      <c r="C313" s="168" t="s">
        <v>333</v>
      </c>
    </row>
    <row r="315" spans="1:7" ht="30.95">
      <c r="A315" s="167" t="s">
        <v>334</v>
      </c>
      <c r="C315" s="168" t="s">
        <v>335</v>
      </c>
    </row>
    <row r="316" spans="1:7" ht="45.75" customHeight="1">
      <c r="C316" s="162" t="s">
        <v>336</v>
      </c>
    </row>
    <row r="318" spans="1:7" ht="12.95" thickBot="1"/>
    <row r="319" spans="1:7" ht="12.95" thickBot="1">
      <c r="C319" s="173" t="s">
        <v>337</v>
      </c>
      <c r="D319" s="174" t="s">
        <v>338</v>
      </c>
      <c r="E319" s="174">
        <v>1</v>
      </c>
      <c r="F319" s="229">
        <v>0</v>
      </c>
      <c r="G319" s="230">
        <f>E319*F319</f>
        <v>0</v>
      </c>
    </row>
    <row r="321" spans="1:7">
      <c r="C321" s="162" t="s">
        <v>166</v>
      </c>
    </row>
    <row r="323" spans="1:7">
      <c r="C323" s="162"/>
      <c r="D323" s="181"/>
      <c r="E323" s="181"/>
      <c r="F323" s="181"/>
      <c r="G323" s="182"/>
    </row>
    <row r="324" spans="1:7">
      <c r="C324" s="162"/>
      <c r="D324" s="181"/>
      <c r="E324" s="181"/>
      <c r="F324" s="181"/>
      <c r="G324" s="182"/>
    </row>
    <row r="325" spans="1:7" ht="15.6">
      <c r="A325" s="167" t="s">
        <v>339</v>
      </c>
      <c r="C325" s="168" t="s">
        <v>340</v>
      </c>
      <c r="D325" s="181"/>
      <c r="E325" s="181"/>
      <c r="F325" s="181"/>
      <c r="G325" s="182"/>
    </row>
    <row r="326" spans="1:7">
      <c r="C326" s="162"/>
      <c r="D326" s="181"/>
      <c r="E326" s="181"/>
      <c r="F326" s="181"/>
      <c r="G326" s="182"/>
    </row>
    <row r="327" spans="1:7" ht="15.6">
      <c r="A327" s="167" t="s">
        <v>341</v>
      </c>
      <c r="C327" s="168" t="s">
        <v>342</v>
      </c>
      <c r="D327" s="181"/>
      <c r="E327" s="181"/>
      <c r="F327" s="181"/>
      <c r="G327" s="182"/>
    </row>
    <row r="328" spans="1:7">
      <c r="C328" s="162"/>
      <c r="D328" s="181"/>
      <c r="E328" s="181"/>
      <c r="F328" s="181"/>
      <c r="G328" s="182"/>
    </row>
    <row r="329" spans="1:7" ht="30.95">
      <c r="A329" s="167" t="s">
        <v>343</v>
      </c>
      <c r="C329" s="168" t="s">
        <v>344</v>
      </c>
      <c r="D329" s="181"/>
      <c r="E329" s="181"/>
      <c r="F329" s="181"/>
      <c r="G329" s="182"/>
    </row>
    <row r="330" spans="1:7">
      <c r="C330" s="162"/>
      <c r="D330" s="181"/>
      <c r="E330" s="181"/>
      <c r="F330" s="181"/>
      <c r="G330" s="182"/>
    </row>
    <row r="331" spans="1:7" ht="15.6">
      <c r="A331" s="167" t="s">
        <v>345</v>
      </c>
      <c r="C331" s="168" t="s">
        <v>346</v>
      </c>
      <c r="D331" s="181"/>
      <c r="E331" s="181"/>
      <c r="F331" s="181"/>
      <c r="G331" s="182"/>
    </row>
    <row r="332" spans="1:7" ht="51">
      <c r="A332" s="167"/>
      <c r="C332" s="162" t="s">
        <v>347</v>
      </c>
      <c r="F332" s="181"/>
      <c r="G332" s="182"/>
    </row>
    <row r="333" spans="1:7" ht="15.6">
      <c r="A333" s="167"/>
      <c r="F333" s="181"/>
      <c r="G333" s="182"/>
    </row>
    <row r="334" spans="1:7" ht="15.6">
      <c r="A334" s="167"/>
      <c r="F334" s="181"/>
      <c r="G334" s="182"/>
    </row>
    <row r="335" spans="1:7" ht="15.6">
      <c r="A335" s="167"/>
      <c r="C335" s="162" t="s">
        <v>348</v>
      </c>
      <c r="F335" s="181"/>
      <c r="G335" s="182"/>
    </row>
    <row r="336" spans="1:7" ht="15.95" thickBot="1">
      <c r="A336" s="167"/>
      <c r="F336" s="181"/>
      <c r="G336" s="182"/>
    </row>
    <row r="337" spans="1:7" ht="15.95" thickBot="1">
      <c r="A337" s="167"/>
      <c r="C337" s="173" t="s">
        <v>349</v>
      </c>
      <c r="D337" s="174" t="s">
        <v>350</v>
      </c>
      <c r="E337" s="174">
        <v>2200</v>
      </c>
      <c r="F337" s="229">
        <v>0</v>
      </c>
      <c r="G337" s="230">
        <f>E337*F337</f>
        <v>0</v>
      </c>
    </row>
    <row r="338" spans="1:7" ht="15.95" thickBot="1">
      <c r="A338" s="167"/>
      <c r="F338" s="181"/>
      <c r="G338" s="182"/>
    </row>
    <row r="339" spans="1:7" ht="12.95" thickBot="1">
      <c r="C339" s="173" t="s">
        <v>351</v>
      </c>
      <c r="D339" s="174" t="s">
        <v>338</v>
      </c>
      <c r="E339" s="174">
        <v>11</v>
      </c>
      <c r="F339" s="229">
        <v>0</v>
      </c>
      <c r="G339" s="230">
        <f>E339*F339</f>
        <v>0</v>
      </c>
    </row>
    <row r="341" spans="1:7">
      <c r="C341" s="162" t="s">
        <v>116</v>
      </c>
    </row>
    <row r="343" spans="1:7" ht="15.6">
      <c r="A343" s="167" t="s">
        <v>352</v>
      </c>
      <c r="C343" s="168" t="s">
        <v>353</v>
      </c>
    </row>
    <row r="345" spans="1:7" ht="15.6">
      <c r="A345" s="167" t="s">
        <v>354</v>
      </c>
      <c r="C345" s="168" t="s">
        <v>355</v>
      </c>
    </row>
    <row r="347" spans="1:7" ht="15.6">
      <c r="A347" s="167" t="s">
        <v>356</v>
      </c>
      <c r="C347" s="168" t="s">
        <v>357</v>
      </c>
    </row>
    <row r="349" spans="1:7" ht="15.6">
      <c r="A349" s="167" t="s">
        <v>358</v>
      </c>
      <c r="C349" s="168" t="s">
        <v>359</v>
      </c>
    </row>
    <row r="351" spans="1:7" ht="15.6">
      <c r="A351" s="167" t="s">
        <v>360</v>
      </c>
      <c r="C351" s="168" t="s">
        <v>361</v>
      </c>
    </row>
    <row r="353" spans="1:7" ht="15.6">
      <c r="A353" s="167" t="s">
        <v>362</v>
      </c>
      <c r="C353" s="168" t="s">
        <v>363</v>
      </c>
    </row>
    <row r="354" spans="1:7" ht="15.6">
      <c r="A354" s="167"/>
      <c r="C354" s="168"/>
    </row>
    <row r="355" spans="1:7">
      <c r="C355" s="162" t="s">
        <v>364</v>
      </c>
    </row>
    <row r="357" spans="1:7">
      <c r="C357" s="162" t="s">
        <v>365</v>
      </c>
    </row>
    <row r="358" spans="1:7" ht="12.95" thickBot="1"/>
    <row r="359" spans="1:7" ht="15" thickBot="1">
      <c r="C359" s="173" t="s">
        <v>366</v>
      </c>
      <c r="D359" s="174" t="s">
        <v>367</v>
      </c>
      <c r="E359" s="174">
        <v>50</v>
      </c>
      <c r="F359" s="229">
        <v>0</v>
      </c>
      <c r="G359" s="230">
        <f t="shared" ref="G359:G361" si="1">E359*F359</f>
        <v>0</v>
      </c>
    </row>
    <row r="360" spans="1:7" ht="15" thickBot="1">
      <c r="C360" s="173" t="s">
        <v>368</v>
      </c>
      <c r="D360" s="174" t="s">
        <v>367</v>
      </c>
      <c r="E360" s="174">
        <v>550</v>
      </c>
      <c r="F360" s="229">
        <v>0</v>
      </c>
      <c r="G360" s="230">
        <f t="shared" si="1"/>
        <v>0</v>
      </c>
    </row>
    <row r="361" spans="1:7" ht="12.95" thickBot="1">
      <c r="C361" s="173" t="s">
        <v>369</v>
      </c>
      <c r="D361" s="174" t="s">
        <v>350</v>
      </c>
      <c r="E361" s="174">
        <v>16</v>
      </c>
      <c r="F361" s="229">
        <v>0</v>
      </c>
      <c r="G361" s="230">
        <f t="shared" si="1"/>
        <v>0</v>
      </c>
    </row>
    <row r="363" spans="1:7">
      <c r="C363" s="162"/>
    </row>
    <row r="365" spans="1:7" ht="30.95">
      <c r="A365" s="167" t="s">
        <v>370</v>
      </c>
      <c r="C365" s="168" t="s">
        <v>371</v>
      </c>
    </row>
    <row r="366" spans="1:7" ht="50.1">
      <c r="C366" s="162" t="s">
        <v>372</v>
      </c>
    </row>
    <row r="368" spans="1:7">
      <c r="C368" s="162" t="s">
        <v>166</v>
      </c>
    </row>
    <row r="369" spans="1:7" ht="12.95" thickBot="1"/>
    <row r="370" spans="1:7" ht="25.5" thickBot="1">
      <c r="C370" s="173" t="s">
        <v>373</v>
      </c>
      <c r="D370" s="174" t="s">
        <v>367</v>
      </c>
      <c r="E370" s="174">
        <v>980</v>
      </c>
      <c r="F370" s="229">
        <v>0</v>
      </c>
      <c r="G370" s="230">
        <f t="shared" ref="G370:G371" si="2">E370*F370</f>
        <v>0</v>
      </c>
    </row>
    <row r="371" spans="1:7" ht="15" thickBot="1">
      <c r="C371" s="173" t="s">
        <v>374</v>
      </c>
      <c r="D371" s="174" t="s">
        <v>367</v>
      </c>
      <c r="E371" s="174">
        <v>50</v>
      </c>
      <c r="F371" s="229">
        <v>0</v>
      </c>
      <c r="G371" s="230">
        <f t="shared" si="2"/>
        <v>0</v>
      </c>
    </row>
    <row r="373" spans="1:7">
      <c r="C373" s="162" t="s">
        <v>166</v>
      </c>
    </row>
    <row r="375" spans="1:7" ht="15.6">
      <c r="A375" s="167" t="s">
        <v>375</v>
      </c>
      <c r="C375" s="168" t="s">
        <v>376</v>
      </c>
    </row>
    <row r="377" spans="1:7" ht="15.6">
      <c r="A377" s="167" t="s">
        <v>377</v>
      </c>
      <c r="C377" s="168" t="s">
        <v>378</v>
      </c>
    </row>
    <row r="379" spans="1:7" ht="15.6">
      <c r="A379" s="167" t="s">
        <v>379</v>
      </c>
      <c r="C379" s="168" t="s">
        <v>380</v>
      </c>
    </row>
    <row r="380" spans="1:7" ht="63" customHeight="1">
      <c r="C380" s="162" t="s">
        <v>381</v>
      </c>
    </row>
    <row r="382" spans="1:7" ht="37.5">
      <c r="C382" s="162" t="s">
        <v>382</v>
      </c>
    </row>
    <row r="384" spans="1:7" ht="12.95">
      <c r="C384" s="176" t="s">
        <v>216</v>
      </c>
    </row>
    <row r="385" spans="1:7" ht="12.95">
      <c r="C385" s="176"/>
    </row>
    <row r="386" spans="1:7" ht="12.95">
      <c r="C386" s="176" t="s">
        <v>383</v>
      </c>
    </row>
    <row r="388" spans="1:7" ht="12.95">
      <c r="C388" s="176" t="s">
        <v>384</v>
      </c>
    </row>
    <row r="389" spans="1:7" ht="12.95" thickBot="1"/>
    <row r="390" spans="1:7" ht="53.25" customHeight="1" thickBot="1">
      <c r="C390" s="173" t="s">
        <v>385</v>
      </c>
      <c r="D390" s="174" t="s">
        <v>386</v>
      </c>
      <c r="E390" s="174">
        <v>16</v>
      </c>
      <c r="F390" s="229">
        <v>0</v>
      </c>
      <c r="G390" s="230">
        <f t="shared" ref="G390:G391" si="3">E390*F390</f>
        <v>0</v>
      </c>
    </row>
    <row r="391" spans="1:7" ht="15" thickBot="1">
      <c r="C391" s="173" t="s">
        <v>387</v>
      </c>
      <c r="D391" s="174" t="s">
        <v>367</v>
      </c>
      <c r="E391" s="174">
        <v>880</v>
      </c>
      <c r="F391" s="229">
        <v>0</v>
      </c>
      <c r="G391" s="230">
        <f t="shared" si="3"/>
        <v>0</v>
      </c>
    </row>
    <row r="393" spans="1:7">
      <c r="C393" s="162" t="s">
        <v>166</v>
      </c>
    </row>
    <row r="395" spans="1:7" ht="15.6">
      <c r="A395" s="167" t="s">
        <v>388</v>
      </c>
      <c r="C395" s="168" t="s">
        <v>389</v>
      </c>
    </row>
    <row r="396" spans="1:7" ht="37.5">
      <c r="C396" s="162" t="s">
        <v>390</v>
      </c>
    </row>
    <row r="398" spans="1:7">
      <c r="C398" s="162" t="s">
        <v>166</v>
      </c>
    </row>
    <row r="399" spans="1:7" ht="12.95" thickBot="1"/>
    <row r="400" spans="1:7" ht="12.95" thickBot="1">
      <c r="C400" s="173" t="s">
        <v>391</v>
      </c>
      <c r="D400" s="174" t="s">
        <v>338</v>
      </c>
      <c r="E400" s="174">
        <v>7</v>
      </c>
      <c r="F400" s="229">
        <v>0</v>
      </c>
      <c r="G400" s="230">
        <f>E400*F400</f>
        <v>0</v>
      </c>
    </row>
    <row r="402" spans="1:7">
      <c r="C402" s="162" t="s">
        <v>166</v>
      </c>
    </row>
    <row r="404" spans="1:7" ht="15.6">
      <c r="A404" s="167" t="s">
        <v>392</v>
      </c>
      <c r="C404" s="168" t="s">
        <v>393</v>
      </c>
    </row>
    <row r="405" spans="1:7" ht="50.1">
      <c r="C405" s="162" t="s">
        <v>394</v>
      </c>
    </row>
    <row r="406" spans="1:7" ht="12.95" thickBot="1"/>
    <row r="407" spans="1:7" ht="15" thickBot="1">
      <c r="C407" s="173" t="s">
        <v>395</v>
      </c>
      <c r="D407" s="174" t="s">
        <v>367</v>
      </c>
      <c r="E407" s="174">
        <v>900</v>
      </c>
      <c r="F407" s="229">
        <v>0</v>
      </c>
      <c r="G407" s="230">
        <f>E407*F407</f>
        <v>0</v>
      </c>
    </row>
    <row r="409" spans="1:7">
      <c r="C409" s="162" t="s">
        <v>166</v>
      </c>
    </row>
    <row r="411" spans="1:7" ht="15.6">
      <c r="A411" s="167" t="s">
        <v>396</v>
      </c>
      <c r="C411" s="168" t="s">
        <v>397</v>
      </c>
    </row>
    <row r="413" spans="1:7" ht="15.6">
      <c r="A413" s="167" t="s">
        <v>398</v>
      </c>
      <c r="C413" s="168" t="s">
        <v>399</v>
      </c>
    </row>
    <row r="415" spans="1:7" ht="15.6">
      <c r="A415" s="167" t="s">
        <v>400</v>
      </c>
      <c r="C415" s="168" t="s">
        <v>401</v>
      </c>
    </row>
    <row r="416" spans="1:7" ht="37.5">
      <c r="C416" s="162" t="s">
        <v>402</v>
      </c>
    </row>
    <row r="418" spans="1:7" ht="12.95">
      <c r="C418" s="176" t="s">
        <v>216</v>
      </c>
    </row>
    <row r="420" spans="1:7" ht="12.95">
      <c r="C420" s="176" t="s">
        <v>403</v>
      </c>
    </row>
    <row r="422" spans="1:7">
      <c r="C422" s="173" t="s">
        <v>166</v>
      </c>
      <c r="D422" s="174" t="s">
        <v>195</v>
      </c>
      <c r="E422" s="174" t="s">
        <v>196</v>
      </c>
      <c r="F422" s="174" t="s">
        <v>196</v>
      </c>
      <c r="G422" s="175" t="s">
        <v>196</v>
      </c>
    </row>
    <row r="424" spans="1:7">
      <c r="C424" s="162" t="s">
        <v>166</v>
      </c>
    </row>
    <row r="426" spans="1:7" ht="15.6">
      <c r="A426" s="167" t="s">
        <v>404</v>
      </c>
      <c r="C426" s="168" t="s">
        <v>405</v>
      </c>
    </row>
    <row r="428" spans="1:7" ht="30.95">
      <c r="A428" s="167" t="s">
        <v>406</v>
      </c>
      <c r="C428" s="168" t="s">
        <v>407</v>
      </c>
    </row>
    <row r="429" spans="1:7" ht="24.95">
      <c r="C429" s="172" t="s">
        <v>408</v>
      </c>
    </row>
    <row r="430" spans="1:7">
      <c r="C430" s="172"/>
    </row>
    <row r="431" spans="1:7" ht="30.95">
      <c r="A431" s="167" t="s">
        <v>409</v>
      </c>
      <c r="C431" s="168" t="s">
        <v>410</v>
      </c>
    </row>
    <row r="432" spans="1:7" ht="80.25" customHeight="1">
      <c r="C432" s="162" t="s">
        <v>411</v>
      </c>
    </row>
    <row r="434" spans="3:3" ht="24.95">
      <c r="C434" s="162" t="s">
        <v>412</v>
      </c>
    </row>
    <row r="436" spans="3:3" ht="24.95">
      <c r="C436" s="162" t="s">
        <v>413</v>
      </c>
    </row>
    <row r="438" spans="3:3" ht="41.25" customHeight="1">
      <c r="C438" s="162" t="s">
        <v>414</v>
      </c>
    </row>
    <row r="439" spans="3:3">
      <c r="C439" s="162"/>
    </row>
    <row r="440" spans="3:3">
      <c r="C440" s="162" t="s">
        <v>415</v>
      </c>
    </row>
    <row r="442" spans="3:3">
      <c r="C442" s="162" t="s">
        <v>416</v>
      </c>
    </row>
    <row r="443" spans="3:3">
      <c r="C443" s="162"/>
    </row>
    <row r="444" spans="3:3" ht="50.1">
      <c r="C444" s="162" t="s">
        <v>417</v>
      </c>
    </row>
    <row r="446" spans="3:3" ht="76.5" customHeight="1">
      <c r="C446" s="172" t="s">
        <v>418</v>
      </c>
    </row>
    <row r="448" spans="3:3" ht="24.95">
      <c r="C448" s="162" t="s">
        <v>419</v>
      </c>
    </row>
    <row r="450" spans="3:7" ht="24.95">
      <c r="C450" s="162" t="s">
        <v>420</v>
      </c>
    </row>
    <row r="452" spans="3:7">
      <c r="C452" s="162" t="s">
        <v>421</v>
      </c>
    </row>
    <row r="454" spans="3:7">
      <c r="C454" s="162" t="s">
        <v>422</v>
      </c>
    </row>
    <row r="455" spans="3:7">
      <c r="C455" s="162"/>
    </row>
    <row r="456" spans="3:7" ht="24.95">
      <c r="C456" s="162" t="s">
        <v>423</v>
      </c>
    </row>
    <row r="458" spans="3:7" ht="12.95">
      <c r="C458" s="176" t="s">
        <v>216</v>
      </c>
    </row>
    <row r="460" spans="3:7" ht="12.95">
      <c r="C460" s="176" t="s">
        <v>424</v>
      </c>
    </row>
    <row r="461" spans="3:7" ht="12.95" thickBot="1">
      <c r="C461" s="162"/>
    </row>
    <row r="462" spans="3:7" ht="15" thickBot="1">
      <c r="C462" s="162" t="s">
        <v>425</v>
      </c>
      <c r="D462" s="174" t="s">
        <v>386</v>
      </c>
      <c r="E462" s="164">
        <v>57500</v>
      </c>
      <c r="F462" s="229">
        <v>0</v>
      </c>
      <c r="G462" s="230">
        <f t="shared" ref="G462:G464" si="4">E462*F462</f>
        <v>0</v>
      </c>
    </row>
    <row r="463" spans="3:7" ht="15" thickBot="1">
      <c r="C463" s="162" t="s">
        <v>426</v>
      </c>
      <c r="D463" s="174" t="s">
        <v>386</v>
      </c>
      <c r="E463" s="164">
        <v>16000</v>
      </c>
      <c r="F463" s="229">
        <v>0</v>
      </c>
      <c r="G463" s="230">
        <f t="shared" si="4"/>
        <v>0</v>
      </c>
    </row>
    <row r="464" spans="3:7" ht="15" thickBot="1">
      <c r="C464" s="162" t="s">
        <v>427</v>
      </c>
      <c r="D464" s="174" t="s">
        <v>386</v>
      </c>
      <c r="E464" s="164">
        <v>221500</v>
      </c>
      <c r="F464" s="229">
        <v>0</v>
      </c>
      <c r="G464" s="230">
        <f t="shared" si="4"/>
        <v>0</v>
      </c>
    </row>
    <row r="465" spans="1:7">
      <c r="C465" s="162"/>
    </row>
    <row r="467" spans="1:7" ht="30.95">
      <c r="A467" s="167" t="s">
        <v>428</v>
      </c>
      <c r="C467" s="168" t="s">
        <v>429</v>
      </c>
    </row>
    <row r="468" spans="1:7" ht="24.95">
      <c r="A468" s="167"/>
      <c r="C468" s="172" t="s">
        <v>430</v>
      </c>
    </row>
    <row r="470" spans="1:7" ht="46.5">
      <c r="A470" s="167" t="s">
        <v>431</v>
      </c>
      <c r="C470" s="168" t="s">
        <v>432</v>
      </c>
    </row>
    <row r="471" spans="1:7" ht="73.5" customHeight="1">
      <c r="C471" s="172" t="s">
        <v>433</v>
      </c>
    </row>
    <row r="473" spans="1:7" ht="12.95">
      <c r="C473" s="176" t="s">
        <v>216</v>
      </c>
    </row>
    <row r="475" spans="1:7" ht="12.95">
      <c r="C475" s="176" t="s">
        <v>434</v>
      </c>
    </row>
    <row r="477" spans="1:7">
      <c r="C477" s="173" t="s">
        <v>166</v>
      </c>
      <c r="D477" s="174" t="s">
        <v>195</v>
      </c>
      <c r="E477" s="174" t="s">
        <v>196</v>
      </c>
      <c r="F477" s="174" t="s">
        <v>196</v>
      </c>
      <c r="G477" s="175" t="s">
        <v>196</v>
      </c>
    </row>
    <row r="479" spans="1:7">
      <c r="C479" s="162" t="s">
        <v>166</v>
      </c>
    </row>
    <row r="481" spans="1:7" ht="30.95">
      <c r="A481" s="167" t="s">
        <v>435</v>
      </c>
      <c r="C481" s="168" t="s">
        <v>436</v>
      </c>
    </row>
    <row r="483" spans="1:7" ht="30.95">
      <c r="A483" s="167" t="s">
        <v>437</v>
      </c>
      <c r="C483" s="168" t="s">
        <v>438</v>
      </c>
    </row>
    <row r="484" spans="1:7" ht="24.95">
      <c r="C484" s="162" t="s">
        <v>439</v>
      </c>
    </row>
    <row r="486" spans="1:7" ht="12.95">
      <c r="C486" s="176" t="s">
        <v>216</v>
      </c>
    </row>
    <row r="488" spans="1:7" ht="12.95">
      <c r="C488" s="176" t="s">
        <v>440</v>
      </c>
      <c r="D488" s="163" t="s">
        <v>196</v>
      </c>
      <c r="E488" s="164" t="s">
        <v>196</v>
      </c>
      <c r="F488" s="164" t="s">
        <v>196</v>
      </c>
      <c r="G488" s="164" t="s">
        <v>196</v>
      </c>
    </row>
    <row r="490" spans="1:7" ht="15.6">
      <c r="A490" s="167" t="s">
        <v>441</v>
      </c>
      <c r="C490" s="168" t="s">
        <v>442</v>
      </c>
    </row>
    <row r="492" spans="1:7" ht="30.95">
      <c r="A492" s="167" t="s">
        <v>443</v>
      </c>
      <c r="C492" s="168" t="s">
        <v>444</v>
      </c>
    </row>
    <row r="493" spans="1:7" ht="99.75" customHeight="1">
      <c r="C493" s="162" t="s">
        <v>445</v>
      </c>
    </row>
    <row r="495" spans="1:7" ht="136.5" customHeight="1">
      <c r="C495" s="162" t="s">
        <v>446</v>
      </c>
    </row>
    <row r="496" spans="1:7" ht="37.5">
      <c r="C496" s="162" t="s">
        <v>447</v>
      </c>
    </row>
    <row r="498" spans="1:7" ht="15.6">
      <c r="A498" s="167" t="s">
        <v>448</v>
      </c>
      <c r="C498" s="168" t="s">
        <v>449</v>
      </c>
    </row>
    <row r="499" spans="1:7" ht="50.1">
      <c r="C499" s="162" t="s">
        <v>450</v>
      </c>
    </row>
    <row r="500" spans="1:7" ht="24.95">
      <c r="C500" s="183" t="s">
        <v>451</v>
      </c>
    </row>
    <row r="502" spans="1:7" ht="15.6">
      <c r="A502" s="167" t="s">
        <v>452</v>
      </c>
      <c r="C502" s="168" t="s">
        <v>453</v>
      </c>
    </row>
    <row r="503" spans="1:7" ht="91.5" customHeight="1">
      <c r="C503" s="162" t="s">
        <v>454</v>
      </c>
    </row>
    <row r="505" spans="1:7" ht="37.5">
      <c r="C505" s="162" t="s">
        <v>455</v>
      </c>
    </row>
    <row r="506" spans="1:7" ht="12.95" thickBot="1"/>
    <row r="507" spans="1:7" ht="12.95" thickBot="1">
      <c r="C507" s="173" t="s">
        <v>456</v>
      </c>
      <c r="D507" s="174" t="s">
        <v>195</v>
      </c>
      <c r="E507" s="174" t="s">
        <v>196</v>
      </c>
      <c r="F507" s="174" t="s">
        <v>196</v>
      </c>
      <c r="G507" s="229">
        <v>0</v>
      </c>
    </row>
    <row r="509" spans="1:7">
      <c r="C509" s="162" t="s">
        <v>166</v>
      </c>
    </row>
    <row r="511" spans="1:7" ht="15.6">
      <c r="A511" s="167" t="s">
        <v>457</v>
      </c>
      <c r="C511" s="168" t="s">
        <v>458</v>
      </c>
    </row>
    <row r="512" spans="1:7" ht="37.5">
      <c r="C512" s="162" t="s">
        <v>459</v>
      </c>
    </row>
    <row r="514" spans="1:7" ht="37.5">
      <c r="C514" s="165" t="s">
        <v>460</v>
      </c>
    </row>
    <row r="516" spans="1:7" ht="24.95">
      <c r="C516" s="165" t="s">
        <v>461</v>
      </c>
      <c r="E516" s="184"/>
    </row>
    <row r="518" spans="1:7" ht="24.95">
      <c r="C518" s="162" t="s">
        <v>462</v>
      </c>
    </row>
    <row r="519" spans="1:7" ht="12.95" thickBot="1"/>
    <row r="520" spans="1:7" ht="12.95" thickBot="1">
      <c r="C520" s="173" t="s">
        <v>463</v>
      </c>
      <c r="D520" s="174" t="s">
        <v>195</v>
      </c>
      <c r="E520" s="174" t="s">
        <v>196</v>
      </c>
      <c r="F520" s="174" t="s">
        <v>196</v>
      </c>
      <c r="G520" s="229">
        <v>0</v>
      </c>
    </row>
    <row r="521" spans="1:7" ht="12.95" thickBot="1">
      <c r="C521" s="173" t="s">
        <v>464</v>
      </c>
      <c r="D521" s="174" t="s">
        <v>195</v>
      </c>
      <c r="E521" s="174" t="s">
        <v>196</v>
      </c>
      <c r="F521" s="174" t="s">
        <v>196</v>
      </c>
      <c r="G521" s="229">
        <v>0</v>
      </c>
    </row>
    <row r="522" spans="1:7" ht="12.95" thickBot="1">
      <c r="C522" s="173" t="s">
        <v>465</v>
      </c>
      <c r="D522" s="174" t="s">
        <v>195</v>
      </c>
      <c r="E522" s="174" t="s">
        <v>196</v>
      </c>
      <c r="F522" s="174" t="s">
        <v>196</v>
      </c>
      <c r="G522" s="229">
        <v>0</v>
      </c>
    </row>
    <row r="524" spans="1:7" ht="15.6">
      <c r="A524" s="167" t="s">
        <v>466</v>
      </c>
      <c r="C524" s="168" t="s">
        <v>467</v>
      </c>
    </row>
    <row r="525" spans="1:7">
      <c r="C525" s="162" t="s">
        <v>468</v>
      </c>
    </row>
    <row r="527" spans="1:7" ht="15.6">
      <c r="A527" s="167" t="s">
        <v>469</v>
      </c>
      <c r="C527" s="168" t="s">
        <v>470</v>
      </c>
    </row>
    <row r="528" spans="1:7" ht="99.75" customHeight="1">
      <c r="C528" s="162" t="s">
        <v>471</v>
      </c>
    </row>
    <row r="530" spans="1:7">
      <c r="C530" s="162" t="s">
        <v>472</v>
      </c>
    </row>
    <row r="532" spans="1:7">
      <c r="C532" s="162" t="s">
        <v>473</v>
      </c>
    </row>
    <row r="534" spans="1:7">
      <c r="C534" s="162" t="s">
        <v>166</v>
      </c>
    </row>
    <row r="535" spans="1:7" ht="12.95" thickBot="1"/>
    <row r="536" spans="1:7" ht="12.95" thickBot="1">
      <c r="C536" s="173" t="s">
        <v>474</v>
      </c>
      <c r="D536" s="174" t="s">
        <v>195</v>
      </c>
      <c r="E536" s="174" t="s">
        <v>196</v>
      </c>
      <c r="F536" s="174" t="s">
        <v>196</v>
      </c>
      <c r="G536" s="229">
        <v>0</v>
      </c>
    </row>
    <row r="538" spans="1:7">
      <c r="C538" s="162" t="s">
        <v>166</v>
      </c>
    </row>
    <row r="540" spans="1:7" ht="15.6">
      <c r="A540" s="167" t="s">
        <v>475</v>
      </c>
      <c r="C540" s="168" t="s">
        <v>476</v>
      </c>
    </row>
    <row r="541" spans="1:7" ht="75">
      <c r="C541" s="162" t="s">
        <v>477</v>
      </c>
    </row>
    <row r="542" spans="1:7">
      <c r="C542" s="162"/>
    </row>
    <row r="543" spans="1:7" ht="24.95">
      <c r="C543" s="162" t="s">
        <v>478</v>
      </c>
    </row>
    <row r="544" spans="1:7" ht="12.95" thickBot="1"/>
    <row r="545" spans="1:7" ht="13.5" thickBot="1">
      <c r="C545" s="173" t="s">
        <v>479</v>
      </c>
      <c r="D545" s="174" t="s">
        <v>195</v>
      </c>
      <c r="E545" s="174" t="s">
        <v>196</v>
      </c>
      <c r="F545" s="174" t="s">
        <v>196</v>
      </c>
      <c r="G545" s="229">
        <v>0</v>
      </c>
    </row>
    <row r="547" spans="1:7">
      <c r="C547" s="162" t="s">
        <v>166</v>
      </c>
    </row>
    <row r="549" spans="1:7" ht="15.6">
      <c r="A549" s="167" t="s">
        <v>480</v>
      </c>
      <c r="C549" s="168" t="s">
        <v>481</v>
      </c>
    </row>
    <row r="551" spans="1:7" ht="15.6">
      <c r="A551" s="167" t="s">
        <v>482</v>
      </c>
      <c r="C551" s="168" t="s">
        <v>483</v>
      </c>
    </row>
    <row r="552" spans="1:7" ht="99.95">
      <c r="C552" s="162" t="s">
        <v>484</v>
      </c>
    </row>
    <row r="553" spans="1:7" ht="12.95" thickBot="1"/>
    <row r="554" spans="1:7" ht="13.5" thickBot="1">
      <c r="C554" s="173" t="s">
        <v>485</v>
      </c>
      <c r="D554" s="174" t="s">
        <v>195</v>
      </c>
      <c r="E554" s="174" t="s">
        <v>196</v>
      </c>
      <c r="F554" s="174" t="s">
        <v>196</v>
      </c>
      <c r="G554" s="229">
        <v>0</v>
      </c>
    </row>
    <row r="556" spans="1:7">
      <c r="C556" s="162" t="s">
        <v>166</v>
      </c>
    </row>
    <row r="558" spans="1:7" ht="15.6">
      <c r="A558" s="167" t="s">
        <v>486</v>
      </c>
      <c r="C558" s="168" t="s">
        <v>487</v>
      </c>
    </row>
    <row r="559" spans="1:7" ht="50.1">
      <c r="C559" s="162" t="s">
        <v>488</v>
      </c>
    </row>
    <row r="561" spans="1:7" ht="37.5">
      <c r="C561" s="162" t="s">
        <v>489</v>
      </c>
    </row>
    <row r="562" spans="1:7" ht="12.95" thickBot="1"/>
    <row r="563" spans="1:7" ht="13.5" thickBot="1">
      <c r="C563" s="173" t="s">
        <v>479</v>
      </c>
      <c r="D563" s="174" t="s">
        <v>195</v>
      </c>
      <c r="E563" s="174" t="s">
        <v>196</v>
      </c>
      <c r="F563" s="174" t="s">
        <v>196</v>
      </c>
      <c r="G563" s="229">
        <v>0</v>
      </c>
    </row>
    <row r="565" spans="1:7">
      <c r="C565" s="162" t="s">
        <v>166</v>
      </c>
    </row>
    <row r="567" spans="1:7" ht="15.6">
      <c r="A567" s="167" t="s">
        <v>490</v>
      </c>
      <c r="C567" s="168" t="s">
        <v>491</v>
      </c>
    </row>
    <row r="568" spans="1:7" ht="50.1">
      <c r="C568" s="162" t="s">
        <v>492</v>
      </c>
    </row>
    <row r="569" spans="1:7" ht="12.95" thickBot="1"/>
    <row r="570" spans="1:7" ht="13.5" thickBot="1">
      <c r="C570" s="173" t="s">
        <v>485</v>
      </c>
      <c r="D570" s="174" t="s">
        <v>195</v>
      </c>
      <c r="E570" s="174" t="s">
        <v>196</v>
      </c>
      <c r="F570" s="174" t="s">
        <v>196</v>
      </c>
      <c r="G570" s="229">
        <v>0</v>
      </c>
    </row>
    <row r="572" spans="1:7">
      <c r="C572" s="162" t="s">
        <v>166</v>
      </c>
    </row>
    <row r="574" spans="1:7" ht="15.6">
      <c r="A574" s="167" t="s">
        <v>493</v>
      </c>
      <c r="C574" s="168" t="s">
        <v>494</v>
      </c>
    </row>
    <row r="576" spans="1:7" ht="15.6">
      <c r="A576" s="167" t="s">
        <v>495</v>
      </c>
      <c r="C576" s="168" t="s">
        <v>496</v>
      </c>
    </row>
    <row r="577" spans="1:7" ht="37.5">
      <c r="C577" s="162" t="s">
        <v>497</v>
      </c>
    </row>
    <row r="579" spans="1:7" ht="24.95">
      <c r="C579" s="162" t="s">
        <v>498</v>
      </c>
    </row>
    <row r="580" spans="1:7" ht="12.95" thickBot="1"/>
    <row r="581" spans="1:7" ht="12.95" thickBot="1">
      <c r="C581" s="173" t="s">
        <v>499</v>
      </c>
      <c r="D581" s="174" t="s">
        <v>195</v>
      </c>
      <c r="E581" s="174" t="s">
        <v>196</v>
      </c>
      <c r="F581" s="174" t="s">
        <v>196</v>
      </c>
      <c r="G581" s="229">
        <v>0</v>
      </c>
    </row>
    <row r="583" spans="1:7">
      <c r="C583" s="162" t="s">
        <v>166</v>
      </c>
    </row>
    <row r="585" spans="1:7" ht="15.6">
      <c r="A585" s="167" t="s">
        <v>500</v>
      </c>
      <c r="C585" s="168" t="s">
        <v>501</v>
      </c>
    </row>
    <row r="586" spans="1:7" ht="62.45">
      <c r="C586" s="162" t="s">
        <v>502</v>
      </c>
    </row>
    <row r="588" spans="1:7">
      <c r="C588" s="162" t="s">
        <v>166</v>
      </c>
    </row>
    <row r="590" spans="1:7">
      <c r="C590" s="162" t="s">
        <v>166</v>
      </c>
    </row>
    <row r="591" spans="1:7" ht="12.95" thickBot="1"/>
    <row r="592" spans="1:7" ht="12.95" thickBot="1">
      <c r="C592" s="173" t="s">
        <v>503</v>
      </c>
      <c r="D592" s="174" t="s">
        <v>195</v>
      </c>
      <c r="E592" s="174" t="s">
        <v>196</v>
      </c>
      <c r="F592" s="174" t="s">
        <v>196</v>
      </c>
      <c r="G592" s="229">
        <v>0</v>
      </c>
    </row>
    <row r="594" spans="1:3">
      <c r="C594" s="162" t="s">
        <v>166</v>
      </c>
    </row>
    <row r="596" spans="1:3" ht="30.95">
      <c r="A596" s="167" t="s">
        <v>504</v>
      </c>
      <c r="C596" s="168" t="s">
        <v>505</v>
      </c>
    </row>
    <row r="597" spans="1:3" ht="24.95">
      <c r="C597" s="162" t="s">
        <v>506</v>
      </c>
    </row>
    <row r="599" spans="1:3" ht="50.1">
      <c r="C599" s="162" t="s">
        <v>507</v>
      </c>
    </row>
    <row r="601" spans="1:3" ht="51.75" customHeight="1">
      <c r="C601" s="162" t="s">
        <v>508</v>
      </c>
    </row>
    <row r="603" spans="1:3" ht="50.1">
      <c r="C603" s="162" t="s">
        <v>509</v>
      </c>
    </row>
    <row r="605" spans="1:3" ht="24.95">
      <c r="C605" s="162" t="s">
        <v>510</v>
      </c>
    </row>
    <row r="607" spans="1:3" ht="24.95">
      <c r="C607" s="162" t="s">
        <v>511</v>
      </c>
    </row>
    <row r="609" spans="1:3" ht="50.1">
      <c r="C609" s="162" t="s">
        <v>512</v>
      </c>
    </row>
    <row r="611" spans="1:3">
      <c r="C611" s="162" t="s">
        <v>166</v>
      </c>
    </row>
    <row r="613" spans="1:3">
      <c r="C613" s="162" t="s">
        <v>166</v>
      </c>
    </row>
    <row r="615" spans="1:3" ht="15.6">
      <c r="A615" s="167" t="s">
        <v>513</v>
      </c>
      <c r="C615" s="168" t="s">
        <v>514</v>
      </c>
    </row>
    <row r="616" spans="1:3" ht="24.95">
      <c r="C616" s="162" t="s">
        <v>515</v>
      </c>
    </row>
    <row r="618" spans="1:3" ht="15.6">
      <c r="A618" s="167" t="s">
        <v>516</v>
      </c>
      <c r="C618" s="168" t="s">
        <v>517</v>
      </c>
    </row>
    <row r="619" spans="1:3" ht="329.25" customHeight="1">
      <c r="C619" s="172" t="s">
        <v>518</v>
      </c>
    </row>
    <row r="621" spans="1:3" ht="62.45">
      <c r="C621" s="162" t="s">
        <v>519</v>
      </c>
    </row>
    <row r="623" spans="1:3">
      <c r="C623" s="162" t="s">
        <v>520</v>
      </c>
    </row>
    <row r="625" spans="1:7" ht="15.6">
      <c r="A625" s="167" t="s">
        <v>521</v>
      </c>
      <c r="C625" s="168" t="s">
        <v>522</v>
      </c>
    </row>
    <row r="627" spans="1:7" ht="15.6">
      <c r="A627" s="167" t="s">
        <v>523</v>
      </c>
      <c r="C627" s="168" t="s">
        <v>524</v>
      </c>
    </row>
    <row r="629" spans="1:7" ht="15.6">
      <c r="A629" s="167" t="s">
        <v>525</v>
      </c>
      <c r="C629" s="168" t="s">
        <v>526</v>
      </c>
    </row>
    <row r="630" spans="1:7" ht="87.6">
      <c r="C630" s="162" t="s">
        <v>527</v>
      </c>
    </row>
    <row r="631" spans="1:7" ht="12.95" thickBot="1"/>
    <row r="632" spans="1:7" ht="15" thickBot="1">
      <c r="C632" s="173" t="s">
        <v>528</v>
      </c>
      <c r="D632" s="174" t="s">
        <v>386</v>
      </c>
      <c r="E632" s="174">
        <f>46852-6573+1680</f>
        <v>41959</v>
      </c>
      <c r="F632" s="229">
        <v>0</v>
      </c>
      <c r="G632" s="230">
        <f>E632*F632</f>
        <v>0</v>
      </c>
    </row>
    <row r="634" spans="1:7">
      <c r="C634" s="162" t="s">
        <v>166</v>
      </c>
    </row>
    <row r="636" spans="1:7" ht="30.95">
      <c r="A636" s="167" t="s">
        <v>529</v>
      </c>
      <c r="C636" s="168" t="s">
        <v>530</v>
      </c>
    </row>
    <row r="637" spans="1:7" ht="86.25" customHeight="1">
      <c r="C637" s="162" t="s">
        <v>531</v>
      </c>
    </row>
    <row r="638" spans="1:7" ht="12.95" thickBot="1"/>
    <row r="639" spans="1:7" ht="15" thickBot="1">
      <c r="C639" s="173" t="s">
        <v>528</v>
      </c>
      <c r="D639" s="174" t="s">
        <v>386</v>
      </c>
      <c r="E639" s="174">
        <f>317716-19586-E640+((1233*0.325+(290+531)*0.325))</f>
        <v>253797.55</v>
      </c>
      <c r="F639" s="229">
        <v>0</v>
      </c>
      <c r="G639" s="230">
        <f t="shared" ref="G639:G640" si="5">E639*F639</f>
        <v>0</v>
      </c>
    </row>
    <row r="640" spans="1:7" ht="15" thickBot="1">
      <c r="C640" s="173" t="s">
        <v>532</v>
      </c>
      <c r="D640" s="174" t="s">
        <v>386</v>
      </c>
      <c r="E640" s="174">
        <v>45000</v>
      </c>
      <c r="F640" s="229">
        <v>0</v>
      </c>
      <c r="G640" s="230">
        <f t="shared" si="5"/>
        <v>0</v>
      </c>
    </row>
    <row r="642" spans="1:7">
      <c r="C642" s="162" t="s">
        <v>166</v>
      </c>
    </row>
    <row r="644" spans="1:7" ht="15.6">
      <c r="A644" s="167" t="s">
        <v>533</v>
      </c>
      <c r="C644" s="168" t="s">
        <v>534</v>
      </c>
    </row>
    <row r="646" spans="1:7" ht="15.6">
      <c r="A646" s="167" t="s">
        <v>535</v>
      </c>
      <c r="C646" s="168" t="s">
        <v>536</v>
      </c>
    </row>
    <row r="647" spans="1:7" ht="24.95">
      <c r="C647" s="162" t="s">
        <v>537</v>
      </c>
    </row>
    <row r="648" spans="1:7" ht="12.95" thickBot="1"/>
    <row r="649" spans="1:7" ht="15" thickBot="1">
      <c r="C649" s="173" t="s">
        <v>538</v>
      </c>
      <c r="D649" s="174" t="s">
        <v>367</v>
      </c>
      <c r="E649" s="174">
        <v>40000</v>
      </c>
      <c r="F649" s="229">
        <v>0</v>
      </c>
      <c r="G649" s="230">
        <f>E649*F649</f>
        <v>0</v>
      </c>
    </row>
    <row r="651" spans="1:7">
      <c r="C651" s="162" t="s">
        <v>166</v>
      </c>
    </row>
    <row r="653" spans="1:7" ht="15.6">
      <c r="A653" s="167" t="s">
        <v>539</v>
      </c>
      <c r="C653" s="168" t="s">
        <v>540</v>
      </c>
    </row>
    <row r="654" spans="1:7" ht="112.5">
      <c r="C654" s="162" t="s">
        <v>541</v>
      </c>
    </row>
    <row r="656" spans="1:7" ht="12.95">
      <c r="C656" s="176" t="s">
        <v>216</v>
      </c>
    </row>
    <row r="658" spans="1:7" ht="12.95">
      <c r="C658" s="176" t="s">
        <v>542</v>
      </c>
    </row>
    <row r="659" spans="1:7" ht="12.95" thickBot="1"/>
    <row r="660" spans="1:7" ht="15" thickBot="1">
      <c r="C660" s="173" t="s">
        <v>528</v>
      </c>
      <c r="D660" s="174" t="s">
        <v>386</v>
      </c>
      <c r="E660" s="174">
        <f>93122-5176</f>
        <v>87946</v>
      </c>
      <c r="F660" s="229">
        <v>0</v>
      </c>
      <c r="G660" s="230">
        <f>E660*F660</f>
        <v>0</v>
      </c>
    </row>
    <row r="662" spans="1:7">
      <c r="C662" s="162" t="s">
        <v>166</v>
      </c>
    </row>
    <row r="664" spans="1:7" ht="15.6">
      <c r="A664" s="167" t="s">
        <v>543</v>
      </c>
      <c r="C664" s="168" t="s">
        <v>544</v>
      </c>
    </row>
    <row r="666" spans="1:7" ht="15.6">
      <c r="A666" s="167" t="s">
        <v>545</v>
      </c>
      <c r="C666" s="168" t="s">
        <v>546</v>
      </c>
    </row>
    <row r="668" spans="1:7" ht="15.6">
      <c r="A668" s="167" t="s">
        <v>547</v>
      </c>
      <c r="C668" s="168" t="s">
        <v>548</v>
      </c>
    </row>
    <row r="669" spans="1:7">
      <c r="C669" s="185" t="s">
        <v>549</v>
      </c>
    </row>
    <row r="671" spans="1:7" ht="37.5">
      <c r="C671" s="162" t="s">
        <v>550</v>
      </c>
    </row>
    <row r="673" spans="1:7" ht="15.6">
      <c r="A673" s="167" t="s">
        <v>551</v>
      </c>
      <c r="C673" s="168" t="s">
        <v>552</v>
      </c>
    </row>
    <row r="674" spans="1:7">
      <c r="C674" s="162" t="s">
        <v>553</v>
      </c>
    </row>
    <row r="675" spans="1:7" ht="12.95" thickBot="1"/>
    <row r="676" spans="1:7" ht="15" thickBot="1">
      <c r="C676" s="173" t="s">
        <v>554</v>
      </c>
      <c r="D676" s="174" t="s">
        <v>386</v>
      </c>
      <c r="E676" s="186">
        <v>65995</v>
      </c>
      <c r="F676" s="229">
        <v>0</v>
      </c>
      <c r="G676" s="230">
        <f>E676*F676</f>
        <v>0</v>
      </c>
    </row>
    <row r="678" spans="1:7">
      <c r="C678" s="162" t="s">
        <v>166</v>
      </c>
    </row>
    <row r="680" spans="1:7" ht="15.6">
      <c r="A680" s="167" t="s">
        <v>555</v>
      </c>
      <c r="C680" s="168" t="s">
        <v>556</v>
      </c>
    </row>
    <row r="681" spans="1:7">
      <c r="C681" s="162" t="s">
        <v>557</v>
      </c>
    </row>
    <row r="682" spans="1:7" ht="12.95" thickBot="1"/>
    <row r="683" spans="1:7" ht="15" thickBot="1">
      <c r="C683" s="173" t="s">
        <v>558</v>
      </c>
      <c r="D683" s="174" t="s">
        <v>386</v>
      </c>
      <c r="E683" s="174">
        <v>2400</v>
      </c>
      <c r="F683" s="229">
        <v>0</v>
      </c>
      <c r="G683" s="230">
        <f>E683*F683</f>
        <v>0</v>
      </c>
    </row>
    <row r="684" spans="1:7">
      <c r="C684" s="173"/>
      <c r="D684" s="174"/>
      <c r="E684" s="174"/>
      <c r="F684" s="174" t="s">
        <v>111</v>
      </c>
      <c r="G684" s="175" t="s">
        <v>111</v>
      </c>
    </row>
    <row r="685" spans="1:7">
      <c r="C685" s="162" t="s">
        <v>166</v>
      </c>
    </row>
    <row r="687" spans="1:7" ht="15.6">
      <c r="A687" s="167" t="s">
        <v>559</v>
      </c>
      <c r="C687" s="168" t="s">
        <v>560</v>
      </c>
    </row>
    <row r="689" spans="1:7" ht="15.6">
      <c r="A689" s="167" t="s">
        <v>561</v>
      </c>
      <c r="C689" s="168" t="s">
        <v>562</v>
      </c>
    </row>
    <row r="690" spans="1:7">
      <c r="C690" s="162" t="s">
        <v>563</v>
      </c>
    </row>
    <row r="692" spans="1:7" ht="24.95">
      <c r="C692" s="162" t="s">
        <v>564</v>
      </c>
    </row>
    <row r="694" spans="1:7" ht="12.95" thickBot="1"/>
    <row r="695" spans="1:7" ht="12.95" thickBot="1">
      <c r="C695" s="173" t="s">
        <v>558</v>
      </c>
      <c r="D695" s="174" t="s">
        <v>565</v>
      </c>
      <c r="E695" s="174">
        <v>2820</v>
      </c>
      <c r="F695" s="229">
        <v>0</v>
      </c>
      <c r="G695" s="230">
        <f>E695*F695</f>
        <v>0</v>
      </c>
    </row>
    <row r="698" spans="1:7" ht="15.6">
      <c r="A698" s="167" t="s">
        <v>566</v>
      </c>
      <c r="C698" s="168" t="s">
        <v>567</v>
      </c>
    </row>
    <row r="700" spans="1:7" ht="15.6">
      <c r="A700" s="167" t="s">
        <v>568</v>
      </c>
      <c r="C700" s="168" t="s">
        <v>569</v>
      </c>
    </row>
    <row r="701" spans="1:7" ht="24.95">
      <c r="C701" s="162" t="s">
        <v>570</v>
      </c>
    </row>
    <row r="703" spans="1:7" ht="12.95">
      <c r="C703" s="176" t="s">
        <v>216</v>
      </c>
    </row>
    <row r="704" spans="1:7">
      <c r="C704" s="162"/>
    </row>
    <row r="705" spans="1:7" ht="12.95">
      <c r="C705" s="187" t="s">
        <v>571</v>
      </c>
    </row>
    <row r="706" spans="1:7">
      <c r="C706" s="177"/>
    </row>
    <row r="707" spans="1:7">
      <c r="C707" s="177"/>
      <c r="D707" s="163" t="s">
        <v>196</v>
      </c>
      <c r="E707" s="164" t="s">
        <v>196</v>
      </c>
      <c r="F707" s="164" t="s">
        <v>196</v>
      </c>
      <c r="G707" s="164" t="s">
        <v>196</v>
      </c>
    </row>
    <row r="709" spans="1:7" ht="15.6">
      <c r="A709" s="167" t="s">
        <v>572</v>
      </c>
      <c r="C709" s="168" t="s">
        <v>573</v>
      </c>
    </row>
    <row r="710" spans="1:7" ht="24.95">
      <c r="C710" s="162" t="s">
        <v>574</v>
      </c>
    </row>
    <row r="712" spans="1:7" ht="50.1">
      <c r="C712" s="185" t="s">
        <v>575</v>
      </c>
    </row>
    <row r="713" spans="1:7">
      <c r="C713" s="185"/>
    </row>
    <row r="714" spans="1:7">
      <c r="C714" s="185" t="s">
        <v>576</v>
      </c>
    </row>
    <row r="716" spans="1:7" ht="12.95">
      <c r="C716" s="176" t="s">
        <v>216</v>
      </c>
    </row>
    <row r="717" spans="1:7">
      <c r="C717" s="162"/>
    </row>
    <row r="718" spans="1:7" ht="12.95">
      <c r="C718" s="187" t="s">
        <v>577</v>
      </c>
    </row>
    <row r="719" spans="1:7" ht="12.95" thickBot="1">
      <c r="C719" s="177"/>
    </row>
    <row r="720" spans="1:7" ht="15" thickBot="1">
      <c r="C720" s="173" t="s">
        <v>554</v>
      </c>
      <c r="D720" s="174" t="s">
        <v>386</v>
      </c>
      <c r="E720" s="174">
        <v>163</v>
      </c>
      <c r="F720" s="229">
        <v>0</v>
      </c>
      <c r="G720" s="230">
        <f>E720*F720</f>
        <v>0</v>
      </c>
    </row>
    <row r="722" spans="1:7" ht="15.6">
      <c r="A722" s="167" t="s">
        <v>578</v>
      </c>
      <c r="C722" s="168" t="s">
        <v>579</v>
      </c>
    </row>
    <row r="723" spans="1:7" ht="37.5">
      <c r="C723" s="162" t="s">
        <v>580</v>
      </c>
    </row>
    <row r="725" spans="1:7" ht="24.95">
      <c r="C725" s="162" t="s">
        <v>581</v>
      </c>
    </row>
    <row r="726" spans="1:7" ht="12.95" thickBot="1"/>
    <row r="727" spans="1:7" ht="15" thickBot="1">
      <c r="C727" s="173" t="s">
        <v>582</v>
      </c>
      <c r="D727" s="174" t="s">
        <v>386</v>
      </c>
      <c r="E727" s="174">
        <f>0.36*(E1968)+(0.51*E1970)</f>
        <v>811.5</v>
      </c>
      <c r="F727" s="229">
        <v>0</v>
      </c>
      <c r="G727" s="230">
        <f>E727*F727</f>
        <v>0</v>
      </c>
    </row>
    <row r="729" spans="1:7">
      <c r="C729" s="162" t="s">
        <v>166</v>
      </c>
    </row>
    <row r="731" spans="1:7" ht="15.6">
      <c r="A731" s="167" t="s">
        <v>583</v>
      </c>
      <c r="C731" s="168" t="s">
        <v>584</v>
      </c>
    </row>
    <row r="732" spans="1:7">
      <c r="C732" s="162" t="s">
        <v>585</v>
      </c>
    </row>
    <row r="734" spans="1:7">
      <c r="C734" s="162" t="s">
        <v>586</v>
      </c>
    </row>
    <row r="735" spans="1:7" ht="12.95" thickBot="1">
      <c r="C735" s="162" t="s">
        <v>166</v>
      </c>
    </row>
    <row r="736" spans="1:7" ht="15" thickBot="1">
      <c r="C736" s="173" t="s">
        <v>554</v>
      </c>
      <c r="D736" s="174" t="s">
        <v>386</v>
      </c>
      <c r="E736" s="174">
        <f>2*(E1743)</f>
        <v>234</v>
      </c>
      <c r="F736" s="229">
        <v>0</v>
      </c>
      <c r="G736" s="230">
        <f>E736*F736</f>
        <v>0</v>
      </c>
    </row>
    <row r="738" spans="1:3" ht="15.6">
      <c r="A738" s="167" t="s">
        <v>587</v>
      </c>
      <c r="C738" s="168" t="s">
        <v>588</v>
      </c>
    </row>
    <row r="739" spans="1:3" ht="24.95">
      <c r="C739" s="162" t="s">
        <v>589</v>
      </c>
    </row>
    <row r="741" spans="1:3" ht="24.95">
      <c r="C741" s="162" t="s">
        <v>590</v>
      </c>
    </row>
    <row r="743" spans="1:3" ht="15.6">
      <c r="A743" s="167" t="s">
        <v>591</v>
      </c>
      <c r="C743" s="168" t="s">
        <v>592</v>
      </c>
    </row>
    <row r="744" spans="1:3" ht="24.95">
      <c r="C744" s="162" t="s">
        <v>593</v>
      </c>
    </row>
    <row r="746" spans="1:3" ht="15.6">
      <c r="A746" s="167" t="s">
        <v>594</v>
      </c>
      <c r="C746" s="168" t="s">
        <v>595</v>
      </c>
    </row>
    <row r="747" spans="1:3" ht="37.5">
      <c r="C747" s="162" t="s">
        <v>596</v>
      </c>
    </row>
    <row r="749" spans="1:3" ht="87.6">
      <c r="C749" s="162" t="s">
        <v>597</v>
      </c>
    </row>
    <row r="751" spans="1:3" ht="12.95">
      <c r="C751" s="176" t="s">
        <v>216</v>
      </c>
    </row>
    <row r="753" spans="1:7" ht="12.95">
      <c r="C753" s="176" t="s">
        <v>598</v>
      </c>
    </row>
    <row r="755" spans="1:7">
      <c r="C755" s="173" t="s">
        <v>166</v>
      </c>
      <c r="D755" s="174" t="s">
        <v>195</v>
      </c>
      <c r="E755" s="174" t="s">
        <v>196</v>
      </c>
      <c r="F755" s="174" t="s">
        <v>196</v>
      </c>
      <c r="G755" s="175" t="s">
        <v>196</v>
      </c>
    </row>
    <row r="757" spans="1:7">
      <c r="C757" s="162" t="s">
        <v>166</v>
      </c>
    </row>
    <row r="759" spans="1:7" ht="15.6">
      <c r="A759" s="167" t="s">
        <v>599</v>
      </c>
      <c r="C759" s="168" t="s">
        <v>600</v>
      </c>
    </row>
    <row r="761" spans="1:7" ht="15.6">
      <c r="A761" s="167" t="s">
        <v>601</v>
      </c>
      <c r="C761" s="168" t="s">
        <v>602</v>
      </c>
    </row>
    <row r="762" spans="1:7">
      <c r="C762" s="162" t="s">
        <v>603</v>
      </c>
    </row>
    <row r="764" spans="1:7" ht="24.95">
      <c r="C764" s="162" t="s">
        <v>604</v>
      </c>
    </row>
    <row r="766" spans="1:7" ht="24.95">
      <c r="C766" s="162" t="s">
        <v>605</v>
      </c>
    </row>
    <row r="768" spans="1:7" ht="12.95">
      <c r="C768" s="176" t="s">
        <v>216</v>
      </c>
    </row>
    <row r="770" spans="1:7" ht="12.95">
      <c r="C770" s="176" t="s">
        <v>606</v>
      </c>
    </row>
    <row r="772" spans="1:7">
      <c r="C772" s="173" t="s">
        <v>166</v>
      </c>
      <c r="D772" s="174" t="s">
        <v>195</v>
      </c>
      <c r="E772" s="174" t="s">
        <v>196</v>
      </c>
      <c r="F772" s="174" t="s">
        <v>196</v>
      </c>
      <c r="G772" s="175" t="s">
        <v>196</v>
      </c>
    </row>
    <row r="774" spans="1:7" ht="15.6">
      <c r="A774" s="167" t="s">
        <v>607</v>
      </c>
      <c r="C774" s="168" t="s">
        <v>608</v>
      </c>
    </row>
    <row r="776" spans="1:7" ht="15.6">
      <c r="A776" s="167" t="s">
        <v>609</v>
      </c>
      <c r="C776" s="168" t="s">
        <v>610</v>
      </c>
    </row>
    <row r="778" spans="1:7" ht="15.6">
      <c r="A778" s="167" t="s">
        <v>611</v>
      </c>
      <c r="C778" s="168" t="s">
        <v>612</v>
      </c>
    </row>
    <row r="779" spans="1:7">
      <c r="C779" s="162" t="s">
        <v>613</v>
      </c>
    </row>
    <row r="781" spans="1:7">
      <c r="C781" s="162" t="s">
        <v>614</v>
      </c>
    </row>
    <row r="783" spans="1:7" ht="24.95">
      <c r="C783" s="162" t="s">
        <v>615</v>
      </c>
    </row>
    <row r="785" spans="1:7">
      <c r="C785" s="162" t="s">
        <v>616</v>
      </c>
    </row>
    <row r="787" spans="1:7">
      <c r="C787" s="162" t="s">
        <v>617</v>
      </c>
    </row>
    <row r="788" spans="1:7" ht="12.95" thickBot="1"/>
    <row r="789" spans="1:7" ht="15" thickBot="1">
      <c r="C789" s="173" t="s">
        <v>618</v>
      </c>
      <c r="D789" s="174" t="s">
        <v>367</v>
      </c>
      <c r="E789" s="174">
        <f>24000+5000</f>
        <v>29000</v>
      </c>
      <c r="F789" s="229">
        <v>0</v>
      </c>
      <c r="G789" s="230">
        <f>E789*F789</f>
        <v>0</v>
      </c>
    </row>
    <row r="791" spans="1:7" ht="15.6">
      <c r="A791" s="167" t="s">
        <v>619</v>
      </c>
      <c r="C791" s="168" t="s">
        <v>620</v>
      </c>
    </row>
    <row r="793" spans="1:7" ht="15.6">
      <c r="A793" s="167" t="s">
        <v>621</v>
      </c>
      <c r="C793" s="168" t="s">
        <v>622</v>
      </c>
    </row>
    <row r="794" spans="1:7">
      <c r="C794" s="162" t="s">
        <v>623</v>
      </c>
    </row>
    <row r="796" spans="1:7" ht="24.95">
      <c r="C796" s="162" t="s">
        <v>624</v>
      </c>
    </row>
    <row r="797" spans="1:7" ht="12.95" thickBot="1"/>
    <row r="798" spans="1:7" ht="15" thickBot="1">
      <c r="C798" s="173" t="s">
        <v>554</v>
      </c>
      <c r="D798" s="174" t="s">
        <v>386</v>
      </c>
      <c r="E798" s="174">
        <v>10</v>
      </c>
      <c r="F798" s="229">
        <v>0</v>
      </c>
      <c r="G798" s="230">
        <f>E798*F798</f>
        <v>0</v>
      </c>
    </row>
    <row r="800" spans="1:7">
      <c r="C800" s="162" t="s">
        <v>166</v>
      </c>
    </row>
    <row r="802" spans="1:3" ht="15.6">
      <c r="A802" s="167" t="s">
        <v>625</v>
      </c>
      <c r="C802" s="168" t="s">
        <v>626</v>
      </c>
    </row>
    <row r="803" spans="1:3" ht="37.5">
      <c r="C803" s="185" t="s">
        <v>627</v>
      </c>
    </row>
    <row r="804" spans="1:3" ht="24.95">
      <c r="C804" s="165" t="s">
        <v>628</v>
      </c>
    </row>
    <row r="805" spans="1:3" ht="15.6">
      <c r="A805" s="167" t="s">
        <v>629</v>
      </c>
      <c r="C805" s="168" t="s">
        <v>630</v>
      </c>
    </row>
    <row r="807" spans="1:3" ht="15.6">
      <c r="A807" s="167" t="s">
        <v>631</v>
      </c>
      <c r="C807" s="168" t="s">
        <v>632</v>
      </c>
    </row>
    <row r="809" spans="1:3" ht="30.95">
      <c r="A809" s="167" t="s">
        <v>633</v>
      </c>
      <c r="C809" s="168" t="s">
        <v>634</v>
      </c>
    </row>
    <row r="810" spans="1:3" ht="24.95">
      <c r="C810" s="162" t="s">
        <v>635</v>
      </c>
    </row>
    <row r="812" spans="1:3">
      <c r="C812" s="162" t="s">
        <v>636</v>
      </c>
    </row>
    <row r="813" spans="1:3">
      <c r="C813" s="162"/>
    </row>
    <row r="814" spans="1:3" ht="12.95">
      <c r="C814" s="187" t="s">
        <v>637</v>
      </c>
    </row>
    <row r="815" spans="1:3" ht="12.95">
      <c r="C815" s="187"/>
    </row>
    <row r="816" spans="1:3" ht="15" customHeight="1">
      <c r="C816" s="176" t="s">
        <v>638</v>
      </c>
    </row>
    <row r="817" spans="1:7" ht="12.95" thickBot="1"/>
    <row r="818" spans="1:7" ht="15" thickBot="1">
      <c r="C818" s="173" t="s">
        <v>554</v>
      </c>
      <c r="D818" s="174" t="s">
        <v>386</v>
      </c>
      <c r="E818" s="174">
        <f>6573+19586</f>
        <v>26159</v>
      </c>
      <c r="F818" s="229">
        <v>0</v>
      </c>
      <c r="G818" s="230">
        <f>E818*F818</f>
        <v>0</v>
      </c>
    </row>
    <row r="819" spans="1:7">
      <c r="C819" s="162"/>
      <c r="D819" s="181"/>
      <c r="E819" s="181"/>
      <c r="F819" s="181"/>
      <c r="G819" s="182"/>
    </row>
    <row r="820" spans="1:7" ht="15.6">
      <c r="A820" s="167" t="s">
        <v>639</v>
      </c>
      <c r="C820" s="168" t="s">
        <v>640</v>
      </c>
      <c r="D820" s="181"/>
      <c r="E820" s="181"/>
      <c r="F820" s="181"/>
      <c r="G820" s="182"/>
    </row>
    <row r="821" spans="1:7" ht="12.95" thickBot="1">
      <c r="C821" s="162"/>
      <c r="D821" s="181"/>
      <c r="E821" s="181"/>
      <c r="F821" s="181"/>
      <c r="G821" s="182"/>
    </row>
    <row r="822" spans="1:7" ht="15" thickBot="1">
      <c r="C822" s="173" t="s">
        <v>554</v>
      </c>
      <c r="D822" s="174" t="s">
        <v>386</v>
      </c>
      <c r="E822" s="181">
        <v>5175</v>
      </c>
      <c r="F822" s="229">
        <v>0</v>
      </c>
      <c r="G822" s="230">
        <f>E822*F822</f>
        <v>0</v>
      </c>
    </row>
    <row r="824" spans="1:7" ht="15.6">
      <c r="A824" s="167" t="s">
        <v>641</v>
      </c>
      <c r="C824" s="168" t="s">
        <v>642</v>
      </c>
    </row>
    <row r="826" spans="1:7" ht="15.6">
      <c r="A826" s="167" t="s">
        <v>643</v>
      </c>
      <c r="C826" s="168" t="s">
        <v>644</v>
      </c>
    </row>
    <row r="828" spans="1:7" ht="15.6">
      <c r="A828" s="167" t="s">
        <v>645</v>
      </c>
      <c r="C828" s="168" t="s">
        <v>646</v>
      </c>
    </row>
    <row r="830" spans="1:7" ht="15.6">
      <c r="A830" s="167" t="s">
        <v>647</v>
      </c>
      <c r="C830" s="168" t="s">
        <v>648</v>
      </c>
    </row>
    <row r="831" spans="1:7" ht="24.95">
      <c r="C831" s="162" t="s">
        <v>649</v>
      </c>
    </row>
    <row r="833" spans="1:114">
      <c r="C833" s="162" t="s">
        <v>650</v>
      </c>
    </row>
    <row r="834" spans="1:114" ht="12.95" thickBot="1"/>
    <row r="835" spans="1:114" ht="15" thickBot="1">
      <c r="C835" s="173" t="s">
        <v>554</v>
      </c>
      <c r="D835" s="174" t="s">
        <v>386</v>
      </c>
      <c r="E835" s="174">
        <v>3750</v>
      </c>
      <c r="F835" s="229">
        <v>0</v>
      </c>
      <c r="G835" s="230">
        <f>E835*F835</f>
        <v>0</v>
      </c>
    </row>
    <row r="837" spans="1:114" ht="15.6">
      <c r="A837" s="167" t="s">
        <v>651</v>
      </c>
      <c r="C837" s="168" t="s">
        <v>652</v>
      </c>
    </row>
    <row r="839" spans="1:114" ht="15.6">
      <c r="A839" s="167" t="s">
        <v>653</v>
      </c>
      <c r="C839" s="168" t="s">
        <v>654</v>
      </c>
    </row>
    <row r="840" spans="1:114">
      <c r="C840" s="162" t="s">
        <v>655</v>
      </c>
    </row>
    <row r="841" spans="1:114">
      <c r="C841" s="162"/>
    </row>
    <row r="842" spans="1:114" ht="12.95">
      <c r="C842" s="176" t="s">
        <v>216</v>
      </c>
    </row>
    <row r="844" spans="1:114" ht="12.95">
      <c r="C844" s="176" t="s">
        <v>656</v>
      </c>
    </row>
    <row r="846" spans="1:114">
      <c r="C846" s="173" t="s">
        <v>166</v>
      </c>
      <c r="D846" s="174" t="s">
        <v>195</v>
      </c>
      <c r="E846" s="174" t="s">
        <v>196</v>
      </c>
      <c r="F846" s="174" t="s">
        <v>196</v>
      </c>
      <c r="G846" s="175" t="s">
        <v>196</v>
      </c>
    </row>
    <row r="847" spans="1:114" s="192" customFormat="1">
      <c r="A847" s="188"/>
      <c r="B847" s="188"/>
      <c r="C847" s="189"/>
      <c r="D847" s="190"/>
      <c r="E847" s="191"/>
      <c r="F847" s="191"/>
      <c r="G847" s="191"/>
      <c r="H847" s="189"/>
      <c r="I847" s="189"/>
      <c r="J847" s="189"/>
      <c r="K847" s="189"/>
      <c r="L847" s="189"/>
      <c r="M847" s="189"/>
      <c r="N847" s="189"/>
      <c r="O847" s="189"/>
      <c r="P847" s="189"/>
      <c r="Q847" s="189"/>
      <c r="R847" s="189"/>
      <c r="S847" s="189"/>
      <c r="T847" s="189"/>
      <c r="U847" s="189"/>
      <c r="V847" s="189"/>
      <c r="W847" s="189"/>
      <c r="X847" s="189"/>
      <c r="Y847" s="189"/>
      <c r="Z847" s="189"/>
      <c r="AA847" s="189"/>
      <c r="AB847" s="189"/>
      <c r="AC847" s="189"/>
      <c r="AD847" s="189"/>
      <c r="AE847" s="189"/>
      <c r="AF847" s="189"/>
      <c r="AG847" s="189"/>
      <c r="AH847" s="189"/>
      <c r="AI847" s="189"/>
      <c r="AJ847" s="189"/>
      <c r="AK847" s="189"/>
      <c r="AL847" s="189"/>
      <c r="AM847" s="189"/>
      <c r="AN847" s="189"/>
      <c r="AO847" s="189"/>
      <c r="AP847" s="189"/>
      <c r="AQ847" s="189"/>
      <c r="AR847" s="189"/>
      <c r="AS847" s="189"/>
      <c r="AT847" s="189"/>
      <c r="AU847" s="189"/>
      <c r="AV847" s="189"/>
      <c r="AW847" s="189"/>
      <c r="AX847" s="189"/>
      <c r="AY847" s="189"/>
      <c r="AZ847" s="189"/>
      <c r="BA847" s="189"/>
      <c r="BB847" s="189"/>
      <c r="BC847" s="189"/>
      <c r="BD847" s="189"/>
      <c r="BE847" s="189"/>
      <c r="BF847" s="189"/>
      <c r="BG847" s="189"/>
      <c r="BH847" s="189"/>
      <c r="BI847" s="189"/>
      <c r="BJ847" s="189"/>
      <c r="BK847" s="189"/>
      <c r="BL847" s="189"/>
      <c r="BM847" s="189"/>
      <c r="BN847" s="189"/>
      <c r="BO847" s="189"/>
      <c r="BP847" s="189"/>
      <c r="BQ847" s="189"/>
      <c r="BR847" s="189"/>
      <c r="BS847" s="189"/>
      <c r="BT847" s="189"/>
      <c r="BU847" s="189"/>
      <c r="BV847" s="189"/>
      <c r="BW847" s="189"/>
      <c r="BX847" s="189"/>
      <c r="BY847" s="189"/>
      <c r="BZ847" s="189"/>
      <c r="CA847" s="189"/>
      <c r="CB847" s="189"/>
      <c r="CC847" s="189"/>
      <c r="CD847" s="189"/>
      <c r="CE847" s="189"/>
      <c r="CF847" s="189"/>
      <c r="CG847" s="189"/>
      <c r="CH847" s="189"/>
      <c r="CI847" s="189"/>
      <c r="CJ847" s="189"/>
      <c r="CK847" s="189"/>
      <c r="CL847" s="189"/>
      <c r="CM847" s="189"/>
      <c r="CN847" s="189"/>
      <c r="CO847" s="189"/>
      <c r="CP847" s="189"/>
      <c r="CQ847" s="189"/>
      <c r="CR847" s="189"/>
      <c r="CS847" s="189"/>
      <c r="CT847" s="189"/>
      <c r="CU847" s="189"/>
      <c r="CV847" s="189"/>
      <c r="CW847" s="189"/>
      <c r="CX847" s="189"/>
      <c r="CY847" s="189"/>
      <c r="CZ847" s="189"/>
      <c r="DA847" s="189"/>
      <c r="DB847" s="189"/>
      <c r="DC847" s="189"/>
      <c r="DD847" s="189"/>
      <c r="DE847" s="189"/>
      <c r="DF847" s="189"/>
      <c r="DG847" s="189"/>
      <c r="DH847" s="189"/>
      <c r="DI847" s="189"/>
      <c r="DJ847" s="189"/>
    </row>
    <row r="848" spans="1:114" s="192" customFormat="1">
      <c r="A848" s="188"/>
      <c r="B848" s="188"/>
      <c r="C848" s="162" t="s">
        <v>166</v>
      </c>
      <c r="D848" s="190"/>
      <c r="E848" s="191"/>
      <c r="F848" s="191"/>
      <c r="G848" s="191"/>
      <c r="H848" s="189"/>
      <c r="I848" s="189"/>
      <c r="J848" s="189"/>
      <c r="K848" s="189"/>
      <c r="L848" s="189"/>
      <c r="M848" s="189"/>
      <c r="N848" s="189"/>
      <c r="O848" s="189"/>
      <c r="P848" s="189"/>
      <c r="Q848" s="189"/>
      <c r="R848" s="189"/>
      <c r="S848" s="189"/>
      <c r="T848" s="189"/>
      <c r="U848" s="189"/>
      <c r="V848" s="189"/>
      <c r="W848" s="189"/>
      <c r="X848" s="189"/>
      <c r="Y848" s="189"/>
      <c r="Z848" s="189"/>
      <c r="AA848" s="189"/>
      <c r="AB848" s="189"/>
      <c r="AC848" s="189"/>
      <c r="AD848" s="189"/>
      <c r="AE848" s="189"/>
      <c r="AF848" s="189"/>
      <c r="AG848" s="189"/>
      <c r="AH848" s="189"/>
      <c r="AI848" s="189"/>
      <c r="AJ848" s="189"/>
      <c r="AK848" s="189"/>
      <c r="AL848" s="189"/>
      <c r="AM848" s="189"/>
      <c r="AN848" s="189"/>
      <c r="AO848" s="189"/>
      <c r="AP848" s="189"/>
      <c r="AQ848" s="189"/>
      <c r="AR848" s="189"/>
      <c r="AS848" s="189"/>
      <c r="AT848" s="189"/>
      <c r="AU848" s="189"/>
      <c r="AV848" s="189"/>
      <c r="AW848" s="189"/>
      <c r="AX848" s="189"/>
      <c r="AY848" s="189"/>
      <c r="AZ848" s="189"/>
      <c r="BA848" s="189"/>
      <c r="BB848" s="189"/>
      <c r="BC848" s="189"/>
      <c r="BD848" s="189"/>
      <c r="BE848" s="189"/>
      <c r="BF848" s="189"/>
      <c r="BG848" s="189"/>
      <c r="BH848" s="189"/>
      <c r="BI848" s="189"/>
      <c r="BJ848" s="189"/>
      <c r="BK848" s="189"/>
      <c r="BL848" s="189"/>
      <c r="BM848" s="189"/>
      <c r="BN848" s="189"/>
      <c r="BO848" s="189"/>
      <c r="BP848" s="189"/>
      <c r="BQ848" s="189"/>
      <c r="BR848" s="189"/>
      <c r="BS848" s="189"/>
      <c r="BT848" s="189"/>
      <c r="BU848" s="189"/>
      <c r="BV848" s="189"/>
      <c r="BW848" s="189"/>
      <c r="BX848" s="189"/>
      <c r="BY848" s="189"/>
      <c r="BZ848" s="189"/>
      <c r="CA848" s="189"/>
      <c r="CB848" s="189"/>
      <c r="CC848" s="189"/>
      <c r="CD848" s="189"/>
      <c r="CE848" s="189"/>
      <c r="CF848" s="189"/>
      <c r="CG848" s="189"/>
      <c r="CH848" s="189"/>
      <c r="CI848" s="189"/>
      <c r="CJ848" s="189"/>
      <c r="CK848" s="189"/>
      <c r="CL848" s="189"/>
      <c r="CM848" s="189"/>
      <c r="CN848" s="189"/>
      <c r="CO848" s="189"/>
      <c r="CP848" s="189"/>
      <c r="CQ848" s="189"/>
      <c r="CR848" s="189"/>
      <c r="CS848" s="189"/>
      <c r="CT848" s="189"/>
      <c r="CU848" s="189"/>
      <c r="CV848" s="189"/>
      <c r="CW848" s="189"/>
      <c r="CX848" s="189"/>
      <c r="CY848" s="189"/>
      <c r="CZ848" s="189"/>
      <c r="DA848" s="189"/>
      <c r="DB848" s="189"/>
      <c r="DC848" s="189"/>
      <c r="DD848" s="189"/>
      <c r="DE848" s="189"/>
      <c r="DF848" s="189"/>
      <c r="DG848" s="189"/>
      <c r="DH848" s="189"/>
      <c r="DI848" s="189"/>
      <c r="DJ848" s="189"/>
    </row>
    <row r="850" spans="1:3" ht="15.6">
      <c r="A850" s="167" t="s">
        <v>657</v>
      </c>
      <c r="C850" s="168" t="s">
        <v>658</v>
      </c>
    </row>
    <row r="851" spans="1:3" ht="24.95">
      <c r="C851" s="162" t="s">
        <v>659</v>
      </c>
    </row>
    <row r="853" spans="1:3" ht="15.6">
      <c r="A853" s="167" t="s">
        <v>660</v>
      </c>
      <c r="C853" s="168" t="s">
        <v>661</v>
      </c>
    </row>
    <row r="855" spans="1:3" ht="15.6">
      <c r="A855" s="167" t="s">
        <v>662</v>
      </c>
      <c r="C855" s="168" t="s">
        <v>663</v>
      </c>
    </row>
    <row r="857" spans="1:3" ht="15.6">
      <c r="A857" s="167" t="s">
        <v>664</v>
      </c>
      <c r="C857" s="168" t="s">
        <v>665</v>
      </c>
    </row>
    <row r="859" spans="1:3" ht="15.6">
      <c r="A859" s="167" t="s">
        <v>666</v>
      </c>
      <c r="C859" s="168" t="s">
        <v>667</v>
      </c>
    </row>
    <row r="861" spans="1:3" ht="30.95">
      <c r="A861" s="167" t="s">
        <v>668</v>
      </c>
      <c r="C861" s="168" t="s">
        <v>669</v>
      </c>
    </row>
    <row r="863" spans="1:3" ht="30.95">
      <c r="A863" s="167" t="s">
        <v>670</v>
      </c>
      <c r="C863" s="168" t="s">
        <v>671</v>
      </c>
    </row>
    <row r="864" spans="1:3">
      <c r="C864" s="162" t="s">
        <v>672</v>
      </c>
    </row>
    <row r="866" spans="1:7" ht="50.1">
      <c r="C866" s="162" t="s">
        <v>673</v>
      </c>
    </row>
    <row r="868" spans="1:7" ht="37.5">
      <c r="C868" s="162" t="s">
        <v>674</v>
      </c>
    </row>
    <row r="870" spans="1:7" ht="12.95">
      <c r="C870" s="176" t="s">
        <v>216</v>
      </c>
    </row>
    <row r="872" spans="1:7" ht="12.95">
      <c r="C872" s="176" t="s">
        <v>675</v>
      </c>
      <c r="D872" s="190"/>
      <c r="E872" s="191"/>
      <c r="F872" s="191"/>
      <c r="G872" s="191"/>
    </row>
    <row r="873" spans="1:7" ht="12.95" thickBot="1"/>
    <row r="874" spans="1:7" ht="15" thickBot="1">
      <c r="C874" s="173" t="s">
        <v>554</v>
      </c>
      <c r="D874" s="174" t="s">
        <v>386</v>
      </c>
      <c r="E874" s="174">
        <f>18924-E875</f>
        <v>8224</v>
      </c>
      <c r="F874" s="229">
        <v>0</v>
      </c>
      <c r="G874" s="230">
        <f t="shared" ref="G874:G875" si="6">E874*F874</f>
        <v>0</v>
      </c>
    </row>
    <row r="875" spans="1:7" ht="15" thickBot="1">
      <c r="C875" s="173" t="s">
        <v>676</v>
      </c>
      <c r="D875" s="174" t="s">
        <v>386</v>
      </c>
      <c r="E875" s="174">
        <v>10700</v>
      </c>
      <c r="F875" s="229">
        <v>0</v>
      </c>
      <c r="G875" s="230">
        <f t="shared" si="6"/>
        <v>0</v>
      </c>
    </row>
    <row r="877" spans="1:7">
      <c r="C877" s="162" t="s">
        <v>166</v>
      </c>
    </row>
    <row r="879" spans="1:7" ht="30.95">
      <c r="A879" s="167" t="s">
        <v>677</v>
      </c>
      <c r="C879" s="168" t="s">
        <v>678</v>
      </c>
    </row>
    <row r="880" spans="1:7" ht="24.95">
      <c r="C880" s="162" t="s">
        <v>679</v>
      </c>
    </row>
    <row r="882" spans="1:7" ht="50.1">
      <c r="C882" s="183" t="s">
        <v>680</v>
      </c>
    </row>
    <row r="884" spans="1:7" ht="37.5">
      <c r="C884" s="162" t="s">
        <v>674</v>
      </c>
    </row>
    <row r="886" spans="1:7" ht="12.95" thickBot="1">
      <c r="E886" s="191"/>
    </row>
    <row r="887" spans="1:7" ht="15" thickBot="1">
      <c r="C887" s="173" t="s">
        <v>554</v>
      </c>
      <c r="D887" s="174" t="s">
        <v>386</v>
      </c>
      <c r="E887" s="174">
        <v>379559</v>
      </c>
      <c r="F887" s="229">
        <v>0</v>
      </c>
      <c r="G887" s="230">
        <f>E887*F887</f>
        <v>0</v>
      </c>
    </row>
    <row r="889" spans="1:7">
      <c r="C889" s="162" t="s">
        <v>166</v>
      </c>
    </row>
    <row r="891" spans="1:7" ht="15.6">
      <c r="A891" s="167" t="s">
        <v>681</v>
      </c>
      <c r="C891" s="168" t="s">
        <v>682</v>
      </c>
    </row>
    <row r="893" spans="1:7" ht="15.6">
      <c r="A893" s="167" t="s">
        <v>683</v>
      </c>
      <c r="C893" s="168" t="s">
        <v>684</v>
      </c>
    </row>
    <row r="894" spans="1:7" ht="24.95">
      <c r="C894" s="162" t="s">
        <v>685</v>
      </c>
    </row>
    <row r="895" spans="1:7" ht="12.95" thickBot="1"/>
    <row r="896" spans="1:7" ht="15" thickBot="1">
      <c r="C896" s="173" t="s">
        <v>686</v>
      </c>
      <c r="D896" s="174" t="s">
        <v>386</v>
      </c>
      <c r="E896" s="174">
        <v>30500</v>
      </c>
      <c r="F896" s="229">
        <v>0</v>
      </c>
      <c r="G896" s="230">
        <f t="shared" ref="G896:G900" si="7">E896*F896</f>
        <v>0</v>
      </c>
    </row>
    <row r="897" spans="1:7" ht="15" thickBot="1">
      <c r="C897" s="173" t="s">
        <v>687</v>
      </c>
      <c r="D897" s="174" t="s">
        <v>386</v>
      </c>
      <c r="E897" s="174">
        <v>16000</v>
      </c>
      <c r="F897" s="229">
        <v>0</v>
      </c>
      <c r="G897" s="230">
        <f t="shared" si="7"/>
        <v>0</v>
      </c>
    </row>
    <row r="898" spans="1:7" ht="15" thickBot="1">
      <c r="C898" s="173" t="s">
        <v>688</v>
      </c>
      <c r="D898" s="174" t="s">
        <v>386</v>
      </c>
      <c r="E898" s="174">
        <v>85000</v>
      </c>
      <c r="F898" s="229">
        <v>0</v>
      </c>
      <c r="G898" s="230">
        <f t="shared" si="7"/>
        <v>0</v>
      </c>
    </row>
    <row r="899" spans="1:7" ht="15" thickBot="1">
      <c r="C899" s="173" t="s">
        <v>689</v>
      </c>
      <c r="D899" s="174" t="s">
        <v>386</v>
      </c>
      <c r="E899" s="174">
        <v>34000</v>
      </c>
      <c r="F899" s="229">
        <v>0</v>
      </c>
      <c r="G899" s="230">
        <f t="shared" si="7"/>
        <v>0</v>
      </c>
    </row>
    <row r="900" spans="1:7" ht="15" thickBot="1">
      <c r="C900" s="173" t="s">
        <v>690</v>
      </c>
      <c r="D900" s="174" t="s">
        <v>386</v>
      </c>
      <c r="E900" s="174">
        <v>136500</v>
      </c>
      <c r="F900" s="229">
        <v>0</v>
      </c>
      <c r="G900" s="230">
        <f t="shared" si="7"/>
        <v>0</v>
      </c>
    </row>
    <row r="901" spans="1:7">
      <c r="C901" s="162"/>
      <c r="D901" s="181"/>
      <c r="E901" s="181"/>
      <c r="F901" s="181"/>
      <c r="G901" s="181"/>
    </row>
    <row r="902" spans="1:7" ht="30.95">
      <c r="A902" s="167" t="s">
        <v>691</v>
      </c>
      <c r="C902" s="168" t="s">
        <v>692</v>
      </c>
      <c r="D902" s="190"/>
      <c r="E902" s="191"/>
    </row>
    <row r="904" spans="1:7" ht="15.6">
      <c r="A904" s="167" t="s">
        <v>693</v>
      </c>
      <c r="C904" s="168" t="s">
        <v>694</v>
      </c>
    </row>
    <row r="906" spans="1:7" ht="30.95">
      <c r="A906" s="167" t="s">
        <v>695</v>
      </c>
      <c r="C906" s="168" t="s">
        <v>696</v>
      </c>
    </row>
    <row r="907" spans="1:7" ht="24.95">
      <c r="C907" s="162" t="s">
        <v>697</v>
      </c>
    </row>
    <row r="908" spans="1:7" ht="12.95" thickBot="1"/>
    <row r="909" spans="1:7" ht="15" thickBot="1">
      <c r="C909" s="173" t="s">
        <v>698</v>
      </c>
      <c r="D909" s="174" t="s">
        <v>386</v>
      </c>
      <c r="E909" s="174">
        <v>100</v>
      </c>
      <c r="F909" s="229">
        <v>0</v>
      </c>
      <c r="G909" s="230">
        <f>E909*F909</f>
        <v>0</v>
      </c>
    </row>
    <row r="911" spans="1:7">
      <c r="C911" s="162" t="s">
        <v>166</v>
      </c>
    </row>
    <row r="913" spans="1:7" ht="15.6">
      <c r="A913" s="167" t="s">
        <v>699</v>
      </c>
      <c r="C913" s="168" t="s">
        <v>700</v>
      </c>
    </row>
    <row r="914" spans="1:7" ht="24.95">
      <c r="C914" s="162" t="s">
        <v>701</v>
      </c>
    </row>
    <row r="916" spans="1:7">
      <c r="C916" s="162" t="s">
        <v>702</v>
      </c>
    </row>
    <row r="918" spans="1:7" ht="12.95">
      <c r="C918" s="176" t="s">
        <v>703</v>
      </c>
    </row>
    <row r="920" spans="1:7" ht="12.95">
      <c r="C920" s="176" t="s">
        <v>704</v>
      </c>
    </row>
    <row r="921" spans="1:7" ht="12.95" thickBot="1"/>
    <row r="922" spans="1:7" ht="15" thickBot="1">
      <c r="C922" s="173" t="s">
        <v>705</v>
      </c>
      <c r="D922" s="174" t="s">
        <v>386</v>
      </c>
      <c r="E922" s="174">
        <f>1.3*E1743</f>
        <v>152.1</v>
      </c>
      <c r="F922" s="229">
        <v>0</v>
      </c>
      <c r="G922" s="230">
        <f>E922*F922</f>
        <v>0</v>
      </c>
    </row>
    <row r="924" spans="1:7" ht="15.6">
      <c r="A924" s="167" t="s">
        <v>706</v>
      </c>
      <c r="C924" s="168" t="s">
        <v>707</v>
      </c>
    </row>
    <row r="926" spans="1:7" ht="15.6">
      <c r="A926" s="167" t="s">
        <v>708</v>
      </c>
      <c r="C926" s="168" t="s">
        <v>709</v>
      </c>
    </row>
    <row r="927" spans="1:7">
      <c r="C927" s="162" t="s">
        <v>710</v>
      </c>
    </row>
    <row r="929" spans="1:7">
      <c r="C929" s="162" t="s">
        <v>711</v>
      </c>
    </row>
    <row r="931" spans="1:7" ht="12.95">
      <c r="C931" s="176" t="s">
        <v>703</v>
      </c>
    </row>
    <row r="933" spans="1:7" ht="12.95">
      <c r="C933" s="176" t="s">
        <v>712</v>
      </c>
    </row>
    <row r="934" spans="1:7" ht="12.95">
      <c r="C934" s="176"/>
    </row>
    <row r="935" spans="1:7" ht="12.95">
      <c r="C935" s="176"/>
      <c r="D935" s="163" t="s">
        <v>196</v>
      </c>
      <c r="E935" s="164" t="s">
        <v>196</v>
      </c>
      <c r="F935" s="164" t="s">
        <v>196</v>
      </c>
      <c r="G935" s="164" t="s">
        <v>196</v>
      </c>
    </row>
    <row r="937" spans="1:7" ht="15.6">
      <c r="A937" s="167" t="s">
        <v>713</v>
      </c>
      <c r="C937" s="168" t="s">
        <v>714</v>
      </c>
    </row>
    <row r="939" spans="1:7" ht="15.6">
      <c r="A939" s="167" t="s">
        <v>715</v>
      </c>
      <c r="C939" s="168" t="s">
        <v>716</v>
      </c>
    </row>
    <row r="941" spans="1:7" ht="15.6">
      <c r="A941" s="167" t="s">
        <v>717</v>
      </c>
      <c r="C941" s="168" t="s">
        <v>718</v>
      </c>
    </row>
    <row r="943" spans="1:7" ht="15.6">
      <c r="A943" s="167" t="s">
        <v>719</v>
      </c>
      <c r="C943" s="168" t="s">
        <v>720</v>
      </c>
    </row>
    <row r="945" spans="1:7" ht="15.6">
      <c r="A945" s="167" t="s">
        <v>721</v>
      </c>
      <c r="C945" s="168" t="s">
        <v>722</v>
      </c>
    </row>
    <row r="946" spans="1:7" ht="125.1">
      <c r="C946" s="162" t="s">
        <v>723</v>
      </c>
    </row>
    <row r="947" spans="1:7" ht="12.95" thickBot="1"/>
    <row r="948" spans="1:7" ht="15" thickBot="1">
      <c r="C948" s="193" t="s">
        <v>724</v>
      </c>
      <c r="D948" s="174" t="s">
        <v>367</v>
      </c>
      <c r="E948" s="174">
        <v>6254</v>
      </c>
      <c r="F948" s="229">
        <v>0</v>
      </c>
      <c r="G948" s="230">
        <f>E948*F948</f>
        <v>0</v>
      </c>
    </row>
    <row r="950" spans="1:7" ht="15.6">
      <c r="A950" s="167" t="s">
        <v>725</v>
      </c>
      <c r="C950" s="168" t="s">
        <v>726</v>
      </c>
    </row>
    <row r="951" spans="1:7" ht="37.5">
      <c r="C951" s="162" t="s">
        <v>727</v>
      </c>
    </row>
    <row r="952" spans="1:7" ht="12.95" thickBot="1"/>
    <row r="953" spans="1:7" ht="15" thickBot="1">
      <c r="C953" s="193" t="s">
        <v>724</v>
      </c>
      <c r="D953" s="174" t="s">
        <v>367</v>
      </c>
      <c r="E953" s="174">
        <v>4420</v>
      </c>
      <c r="F953" s="229">
        <v>0</v>
      </c>
      <c r="G953" s="230">
        <f>E953*F953</f>
        <v>0</v>
      </c>
    </row>
    <row r="955" spans="1:7" ht="15.6">
      <c r="A955" s="167" t="s">
        <v>728</v>
      </c>
      <c r="C955" s="168" t="s">
        <v>729</v>
      </c>
    </row>
    <row r="957" spans="1:7" ht="15.6">
      <c r="A957" s="167" t="s">
        <v>730</v>
      </c>
      <c r="C957" s="168" t="s">
        <v>731</v>
      </c>
    </row>
    <row r="958" spans="1:7">
      <c r="C958" s="162" t="s">
        <v>732</v>
      </c>
    </row>
    <row r="959" spans="1:7" ht="12.95" thickBot="1"/>
    <row r="960" spans="1:7" ht="15" thickBot="1">
      <c r="C960" s="173" t="s">
        <v>733</v>
      </c>
      <c r="D960" s="174" t="s">
        <v>367</v>
      </c>
      <c r="E960" s="174">
        <v>690</v>
      </c>
      <c r="F960" s="229">
        <v>0</v>
      </c>
      <c r="G960" s="230">
        <f>E960*F960</f>
        <v>0</v>
      </c>
    </row>
    <row r="962" spans="1:7" ht="15.6">
      <c r="A962" s="167" t="s">
        <v>734</v>
      </c>
      <c r="C962" s="168" t="s">
        <v>735</v>
      </c>
    </row>
    <row r="964" spans="1:7" ht="15.6">
      <c r="A964" s="167" t="s">
        <v>736</v>
      </c>
      <c r="C964" s="168" t="s">
        <v>737</v>
      </c>
    </row>
    <row r="965" spans="1:7" ht="37.5">
      <c r="C965" s="162" t="s">
        <v>738</v>
      </c>
    </row>
    <row r="966" spans="1:7" ht="12.95" thickBot="1"/>
    <row r="967" spans="1:7" ht="15" thickBot="1">
      <c r="C967" s="193" t="s">
        <v>739</v>
      </c>
      <c r="D967" s="174" t="s">
        <v>367</v>
      </c>
      <c r="E967" s="174">
        <v>312</v>
      </c>
      <c r="F967" s="229">
        <v>0</v>
      </c>
      <c r="G967" s="230">
        <f>E967*F967</f>
        <v>0</v>
      </c>
    </row>
    <row r="969" spans="1:7" ht="15.6">
      <c r="A969" s="167" t="s">
        <v>740</v>
      </c>
      <c r="C969" s="168" t="s">
        <v>741</v>
      </c>
    </row>
    <row r="970" spans="1:7">
      <c r="C970" s="162" t="s">
        <v>742</v>
      </c>
    </row>
    <row r="972" spans="1:7" ht="24.95">
      <c r="C972" s="162" t="s">
        <v>743</v>
      </c>
    </row>
    <row r="973" spans="1:7" ht="12.95" thickBot="1"/>
    <row r="974" spans="1:7" ht="15" thickBot="1">
      <c r="C974" s="173" t="s">
        <v>744</v>
      </c>
      <c r="D974" s="174" t="s">
        <v>367</v>
      </c>
      <c r="E974" s="174">
        <v>288</v>
      </c>
      <c r="F974" s="229">
        <v>0</v>
      </c>
      <c r="G974" s="230">
        <f>E974*F974</f>
        <v>0</v>
      </c>
    </row>
    <row r="976" spans="1:7" ht="15.6">
      <c r="A976" s="167" t="s">
        <v>745</v>
      </c>
      <c r="C976" s="168" t="s">
        <v>746</v>
      </c>
    </row>
    <row r="977" spans="1:7" ht="37.5">
      <c r="C977" s="162" t="s">
        <v>747</v>
      </c>
    </row>
    <row r="979" spans="1:7" ht="75">
      <c r="C979" s="162" t="s">
        <v>748</v>
      </c>
    </row>
    <row r="980" spans="1:7">
      <c r="C980" s="162"/>
    </row>
    <row r="981" spans="1:7" ht="34.5">
      <c r="C981" s="180" t="s">
        <v>749</v>
      </c>
    </row>
    <row r="983" spans="1:7" ht="15.6">
      <c r="A983" s="167" t="s">
        <v>750</v>
      </c>
      <c r="C983" s="168" t="s">
        <v>751</v>
      </c>
    </row>
    <row r="985" spans="1:7" ht="15.6">
      <c r="A985" s="167" t="s">
        <v>752</v>
      </c>
      <c r="C985" s="168" t="s">
        <v>753</v>
      </c>
    </row>
    <row r="987" spans="1:7" ht="15.6">
      <c r="A987" s="167" t="s">
        <v>754</v>
      </c>
      <c r="C987" s="168" t="s">
        <v>755</v>
      </c>
    </row>
    <row r="988" spans="1:7" ht="12.95" thickBot="1">
      <c r="C988" s="162" t="s">
        <v>166</v>
      </c>
    </row>
    <row r="989" spans="1:7" ht="15" thickBot="1">
      <c r="C989" s="173" t="s">
        <v>756</v>
      </c>
      <c r="D989" s="174" t="s">
        <v>386</v>
      </c>
      <c r="E989" s="174">
        <v>21000</v>
      </c>
      <c r="F989" s="229">
        <v>0</v>
      </c>
      <c r="G989" s="230">
        <f t="shared" ref="G989:G990" si="8">E989*F989</f>
        <v>0</v>
      </c>
    </row>
    <row r="990" spans="1:7" ht="15" thickBot="1">
      <c r="C990" s="173" t="s">
        <v>744</v>
      </c>
      <c r="D990" s="174" t="s">
        <v>386</v>
      </c>
      <c r="E990" s="174">
        <f>26110-E989</f>
        <v>5110</v>
      </c>
      <c r="F990" s="229">
        <v>0</v>
      </c>
      <c r="G990" s="230">
        <f t="shared" si="8"/>
        <v>0</v>
      </c>
    </row>
    <row r="992" spans="1:7" ht="15.6">
      <c r="A992" s="167" t="s">
        <v>757</v>
      </c>
      <c r="C992" s="168" t="s">
        <v>758</v>
      </c>
    </row>
    <row r="993" spans="1:7" ht="24.95">
      <c r="C993" s="162" t="s">
        <v>759</v>
      </c>
    </row>
    <row r="995" spans="1:7">
      <c r="C995" s="162" t="s">
        <v>760</v>
      </c>
    </row>
    <row r="996" spans="1:7" ht="12.95" thickBot="1"/>
    <row r="997" spans="1:7" ht="15" thickBot="1">
      <c r="C997" s="173" t="s">
        <v>761</v>
      </c>
      <c r="D997" s="174" t="s">
        <v>386</v>
      </c>
      <c r="E997" s="174">
        <v>1847</v>
      </c>
      <c r="F997" s="229">
        <v>0</v>
      </c>
      <c r="G997" s="230">
        <f>E997*F997</f>
        <v>0</v>
      </c>
    </row>
    <row r="1000" spans="1:7" ht="15.6">
      <c r="A1000" s="167" t="s">
        <v>762</v>
      </c>
      <c r="C1000" s="168" t="s">
        <v>763</v>
      </c>
    </row>
    <row r="1002" spans="1:7" ht="15.6">
      <c r="A1002" s="167" t="s">
        <v>764</v>
      </c>
      <c r="C1002" s="168" t="s">
        <v>765</v>
      </c>
    </row>
    <row r="1003" spans="1:7">
      <c r="C1003" s="162" t="s">
        <v>766</v>
      </c>
    </row>
    <row r="1004" spans="1:7" ht="12.95" thickBot="1"/>
    <row r="1005" spans="1:7" ht="15" thickBot="1">
      <c r="C1005" s="173" t="s">
        <v>744</v>
      </c>
      <c r="D1005" s="174" t="s">
        <v>386</v>
      </c>
      <c r="E1005" s="174">
        <v>840</v>
      </c>
      <c r="F1005" s="229">
        <v>0</v>
      </c>
      <c r="G1005" s="230">
        <f>E1005*F1005</f>
        <v>0</v>
      </c>
    </row>
    <row r="1007" spans="1:7" ht="15.6">
      <c r="A1007" s="167" t="s">
        <v>767</v>
      </c>
      <c r="C1007" s="168" t="s">
        <v>768</v>
      </c>
    </row>
    <row r="1009" spans="1:7" ht="15.6">
      <c r="A1009" s="167" t="s">
        <v>769</v>
      </c>
      <c r="C1009" s="168" t="s">
        <v>770</v>
      </c>
    </row>
    <row r="1010" spans="1:7" ht="24.95">
      <c r="C1010" s="162" t="s">
        <v>771</v>
      </c>
    </row>
    <row r="1012" spans="1:7">
      <c r="C1012" s="162" t="s">
        <v>772</v>
      </c>
    </row>
    <row r="1014" spans="1:7">
      <c r="C1014" s="162" t="s">
        <v>773</v>
      </c>
    </row>
    <row r="1015" spans="1:7" ht="12.95" thickBot="1"/>
    <row r="1016" spans="1:7" ht="15" thickBot="1">
      <c r="C1016" s="173" t="s">
        <v>744</v>
      </c>
      <c r="D1016" s="174" t="s">
        <v>386</v>
      </c>
      <c r="E1016" s="174">
        <v>280</v>
      </c>
      <c r="F1016" s="229">
        <v>0</v>
      </c>
      <c r="G1016" s="230">
        <f>E1016*F1016</f>
        <v>0</v>
      </c>
    </row>
    <row r="1018" spans="1:7" ht="15.6">
      <c r="A1018" s="167" t="s">
        <v>774</v>
      </c>
      <c r="C1018" s="168" t="s">
        <v>775</v>
      </c>
    </row>
    <row r="1019" spans="1:7">
      <c r="C1019" s="162" t="s">
        <v>776</v>
      </c>
    </row>
    <row r="1021" spans="1:7" ht="24.95">
      <c r="C1021" s="162" t="s">
        <v>777</v>
      </c>
    </row>
    <row r="1022" spans="1:7" ht="12.95" thickBot="1"/>
    <row r="1023" spans="1:7" ht="15" thickBot="1">
      <c r="C1023" s="173" t="s">
        <v>744</v>
      </c>
      <c r="D1023" s="174" t="s">
        <v>386</v>
      </c>
      <c r="E1023" s="174">
        <v>160</v>
      </c>
      <c r="F1023" s="229">
        <v>0</v>
      </c>
      <c r="G1023" s="230">
        <f>E1023*F1023</f>
        <v>0</v>
      </c>
    </row>
    <row r="1025" spans="1:7" ht="30.95">
      <c r="A1025" s="167" t="s">
        <v>778</v>
      </c>
      <c r="C1025" s="168" t="s">
        <v>779</v>
      </c>
    </row>
    <row r="1026" spans="1:7" ht="50.1">
      <c r="C1026" s="162" t="s">
        <v>780</v>
      </c>
    </row>
    <row r="1027" spans="1:7" ht="12.95" thickBot="1"/>
    <row r="1028" spans="1:7" ht="15" thickBot="1">
      <c r="C1028" s="173" t="s">
        <v>744</v>
      </c>
      <c r="D1028" s="174" t="s">
        <v>386</v>
      </c>
      <c r="E1028" s="174">
        <v>1340</v>
      </c>
      <c r="F1028" s="229">
        <v>0</v>
      </c>
      <c r="G1028" s="230">
        <f>E1028*F1028</f>
        <v>0</v>
      </c>
    </row>
    <row r="1029" spans="1:7" ht="27">
      <c r="C1029" s="173" t="s">
        <v>781</v>
      </c>
      <c r="D1029" s="174" t="s">
        <v>195</v>
      </c>
      <c r="E1029" s="174" t="s">
        <v>196</v>
      </c>
      <c r="F1029" s="174" t="s">
        <v>196</v>
      </c>
      <c r="G1029" s="175" t="s">
        <v>196</v>
      </c>
    </row>
    <row r="1031" spans="1:7" ht="15.6">
      <c r="A1031" s="167" t="s">
        <v>782</v>
      </c>
      <c r="C1031" s="168" t="s">
        <v>783</v>
      </c>
    </row>
    <row r="1033" spans="1:7" ht="15.6">
      <c r="A1033" s="167" t="s">
        <v>784</v>
      </c>
      <c r="C1033" s="168" t="s">
        <v>785</v>
      </c>
    </row>
    <row r="1034" spans="1:7" ht="25.5">
      <c r="C1034" s="162" t="s">
        <v>786</v>
      </c>
    </row>
    <row r="1036" spans="1:7" ht="38.1">
      <c r="C1036" s="162" t="s">
        <v>787</v>
      </c>
    </row>
    <row r="1038" spans="1:7" ht="15.6">
      <c r="A1038" s="167" t="s">
        <v>788</v>
      </c>
      <c r="C1038" s="168" t="s">
        <v>789</v>
      </c>
    </row>
    <row r="1040" spans="1:7" ht="15.6">
      <c r="A1040" s="167" t="s">
        <v>790</v>
      </c>
      <c r="C1040" s="168" t="s">
        <v>791</v>
      </c>
    </row>
    <row r="1041" spans="1:7">
      <c r="C1041" s="162" t="s">
        <v>166</v>
      </c>
    </row>
    <row r="1042" spans="1:7" ht="12.95" thickBot="1"/>
    <row r="1043" spans="1:7" ht="15" thickBot="1">
      <c r="C1043" s="173" t="s">
        <v>554</v>
      </c>
      <c r="D1043" s="174" t="s">
        <v>386</v>
      </c>
      <c r="E1043" s="174">
        <v>31090</v>
      </c>
      <c r="F1043" s="229">
        <v>0</v>
      </c>
      <c r="G1043" s="230">
        <f>E1043*F1043</f>
        <v>0</v>
      </c>
    </row>
    <row r="1045" spans="1:7" ht="15.6">
      <c r="A1045" s="167" t="s">
        <v>792</v>
      </c>
      <c r="C1045" s="168" t="s">
        <v>793</v>
      </c>
    </row>
    <row r="1046" spans="1:7">
      <c r="C1046" s="162" t="s">
        <v>166</v>
      </c>
    </row>
    <row r="1047" spans="1:7" ht="12.95" thickBot="1"/>
    <row r="1048" spans="1:7" ht="15" thickBot="1">
      <c r="C1048" s="173" t="s">
        <v>554</v>
      </c>
      <c r="D1048" s="174" t="s">
        <v>386</v>
      </c>
      <c r="E1048" s="174">
        <v>300</v>
      </c>
      <c r="F1048" s="229">
        <v>0</v>
      </c>
      <c r="G1048" s="230">
        <f>E1048*F1048</f>
        <v>0</v>
      </c>
    </row>
    <row r="1050" spans="1:7" ht="15.6">
      <c r="A1050" s="167" t="s">
        <v>794</v>
      </c>
      <c r="C1050" s="168" t="s">
        <v>795</v>
      </c>
    </row>
    <row r="1052" spans="1:7" ht="15.6">
      <c r="A1052" s="167" t="s">
        <v>796</v>
      </c>
      <c r="C1052" s="168" t="s">
        <v>797</v>
      </c>
    </row>
    <row r="1053" spans="1:7">
      <c r="C1053" s="162" t="s">
        <v>798</v>
      </c>
    </row>
    <row r="1054" spans="1:7" ht="12.95" thickBot="1"/>
    <row r="1055" spans="1:7" ht="15" thickBot="1">
      <c r="C1055" s="173" t="s">
        <v>554</v>
      </c>
      <c r="D1055" s="174" t="s">
        <v>386</v>
      </c>
      <c r="E1055" s="174">
        <v>1860</v>
      </c>
      <c r="F1055" s="229">
        <v>0</v>
      </c>
      <c r="G1055" s="230">
        <f>E1055*F1055</f>
        <v>0</v>
      </c>
    </row>
    <row r="1057" spans="1:7" ht="15.6">
      <c r="A1057" s="167" t="s">
        <v>799</v>
      </c>
      <c r="C1057" s="168" t="s">
        <v>800</v>
      </c>
    </row>
    <row r="1059" spans="1:7" ht="15.6">
      <c r="A1059" s="167" t="s">
        <v>801</v>
      </c>
      <c r="C1059" s="168" t="s">
        <v>802</v>
      </c>
    </row>
    <row r="1060" spans="1:7" ht="12.95" thickBot="1">
      <c r="C1060" s="162" t="s">
        <v>166</v>
      </c>
    </row>
    <row r="1061" spans="1:7" ht="15" thickBot="1">
      <c r="C1061" s="173" t="s">
        <v>554</v>
      </c>
      <c r="D1061" s="174" t="s">
        <v>386</v>
      </c>
      <c r="E1061" s="174">
        <v>453</v>
      </c>
      <c r="F1061" s="229">
        <v>0</v>
      </c>
      <c r="G1061" s="230">
        <f>E1061*F1061</f>
        <v>0</v>
      </c>
    </row>
    <row r="1063" spans="1:7" ht="15.6">
      <c r="A1063" s="167" t="s">
        <v>803</v>
      </c>
      <c r="C1063" s="168" t="s">
        <v>804</v>
      </c>
    </row>
    <row r="1064" spans="1:7" ht="15.6">
      <c r="A1064" s="167"/>
      <c r="C1064" s="176" t="s">
        <v>216</v>
      </c>
    </row>
    <row r="1065" spans="1:7" ht="15.6">
      <c r="A1065" s="167"/>
      <c r="C1065" s="194"/>
    </row>
    <row r="1066" spans="1:7" ht="12.95">
      <c r="C1066" s="195" t="s">
        <v>805</v>
      </c>
      <c r="D1066" s="174" t="s">
        <v>196</v>
      </c>
      <c r="E1066" s="174" t="s">
        <v>196</v>
      </c>
      <c r="F1066" s="174" t="s">
        <v>196</v>
      </c>
      <c r="G1066" s="175" t="s">
        <v>196</v>
      </c>
    </row>
    <row r="1068" spans="1:7" ht="30.95">
      <c r="A1068" s="167" t="s">
        <v>806</v>
      </c>
      <c r="C1068" s="168" t="s">
        <v>807</v>
      </c>
      <c r="E1068" s="196"/>
    </row>
    <row r="1070" spans="1:7" ht="30.95">
      <c r="A1070" s="167" t="s">
        <v>808</v>
      </c>
      <c r="C1070" s="168" t="s">
        <v>809</v>
      </c>
    </row>
    <row r="1072" spans="1:7" ht="15.6">
      <c r="A1072" s="167" t="s">
        <v>810</v>
      </c>
      <c r="C1072" s="168" t="s">
        <v>811</v>
      </c>
    </row>
    <row r="1074" spans="1:7" ht="30.95">
      <c r="A1074" s="167" t="s">
        <v>812</v>
      </c>
      <c r="C1074" s="168" t="s">
        <v>813</v>
      </c>
    </row>
    <row r="1075" spans="1:7">
      <c r="C1075" s="162" t="s">
        <v>166</v>
      </c>
    </row>
    <row r="1077" spans="1:7" ht="12.95" thickBot="1">
      <c r="C1077" s="162" t="s">
        <v>814</v>
      </c>
      <c r="D1077" s="197"/>
      <c r="E1077" s="197"/>
      <c r="F1077" s="197" t="s">
        <v>111</v>
      </c>
      <c r="G1077" s="182" t="s">
        <v>111</v>
      </c>
    </row>
    <row r="1078" spans="1:7" ht="15" thickBot="1">
      <c r="C1078" s="165" t="s">
        <v>756</v>
      </c>
      <c r="D1078" s="198" t="s">
        <v>367</v>
      </c>
      <c r="E1078" s="199">
        <f>18000-E1079</f>
        <v>14000</v>
      </c>
      <c r="F1078" s="229">
        <v>0</v>
      </c>
      <c r="G1078" s="230">
        <f t="shared" ref="G1078:G1079" si="9">E1078*F1078</f>
        <v>0</v>
      </c>
    </row>
    <row r="1079" spans="1:7" ht="15" thickBot="1">
      <c r="C1079" s="162" t="s">
        <v>698</v>
      </c>
      <c r="D1079" s="174" t="s">
        <v>367</v>
      </c>
      <c r="E1079" s="200">
        <v>4000</v>
      </c>
      <c r="F1079" s="229">
        <v>0</v>
      </c>
      <c r="G1079" s="230">
        <f t="shared" si="9"/>
        <v>0</v>
      </c>
    </row>
    <row r="1081" spans="1:7" ht="15.6">
      <c r="A1081" s="167" t="s">
        <v>815</v>
      </c>
      <c r="C1081" s="168" t="s">
        <v>816</v>
      </c>
    </row>
    <row r="1083" spans="1:7" ht="15.6">
      <c r="A1083" s="167" t="s">
        <v>817</v>
      </c>
      <c r="C1083" s="168" t="s">
        <v>818</v>
      </c>
    </row>
    <row r="1084" spans="1:7" ht="37.5">
      <c r="C1084" s="162" t="s">
        <v>819</v>
      </c>
    </row>
    <row r="1086" spans="1:7" ht="75">
      <c r="C1086" s="162" t="s">
        <v>820</v>
      </c>
    </row>
    <row r="1088" spans="1:7" ht="24.95">
      <c r="C1088" s="162" t="s">
        <v>419</v>
      </c>
    </row>
    <row r="1090" spans="1:7" ht="24.95">
      <c r="C1090" s="162" t="s">
        <v>420</v>
      </c>
    </row>
    <row r="1092" spans="1:7">
      <c r="C1092" s="162" t="s">
        <v>421</v>
      </c>
    </row>
    <row r="1093" spans="1:7">
      <c r="C1093" s="162"/>
    </row>
    <row r="1094" spans="1:7" ht="37.5">
      <c r="C1094" s="162" t="s">
        <v>821</v>
      </c>
    </row>
    <row r="1095" spans="1:7">
      <c r="C1095" s="162"/>
    </row>
    <row r="1096" spans="1:7">
      <c r="C1096" s="165" t="s">
        <v>822</v>
      </c>
    </row>
    <row r="1098" spans="1:7" ht="25.5" thickBot="1">
      <c r="C1098" s="173" t="s">
        <v>823</v>
      </c>
    </row>
    <row r="1099" spans="1:7" ht="15" thickBot="1">
      <c r="C1099" s="173" t="s">
        <v>698</v>
      </c>
      <c r="D1099" s="174" t="s">
        <v>386</v>
      </c>
      <c r="E1099" s="174">
        <v>45000</v>
      </c>
      <c r="F1099" s="229">
        <v>0</v>
      </c>
      <c r="G1099" s="230">
        <f>E1099*F1099</f>
        <v>0</v>
      </c>
    </row>
    <row r="1102" spans="1:7" ht="30.95">
      <c r="A1102" s="167" t="s">
        <v>824</v>
      </c>
      <c r="C1102" s="168" t="s">
        <v>825</v>
      </c>
    </row>
    <row r="1104" spans="1:7" ht="30.95">
      <c r="A1104" s="167" t="s">
        <v>826</v>
      </c>
      <c r="C1104" s="168" t="s">
        <v>827</v>
      </c>
    </row>
    <row r="1106" spans="1:7" ht="15.6">
      <c r="A1106" s="167" t="s">
        <v>828</v>
      </c>
      <c r="C1106" s="168" t="s">
        <v>829</v>
      </c>
    </row>
    <row r="1108" spans="1:7" ht="15.6">
      <c r="A1108" s="167" t="s">
        <v>830</v>
      </c>
      <c r="C1108" s="168" t="s">
        <v>831</v>
      </c>
    </row>
    <row r="1110" spans="1:7" ht="15.6">
      <c r="A1110" s="167" t="s">
        <v>832</v>
      </c>
      <c r="C1110" s="168" t="s">
        <v>833</v>
      </c>
    </row>
    <row r="1112" spans="1:7" ht="30.95">
      <c r="A1112" s="167" t="s">
        <v>834</v>
      </c>
      <c r="C1112" s="168" t="s">
        <v>835</v>
      </c>
    </row>
    <row r="1114" spans="1:7" ht="30.95">
      <c r="A1114" s="167" t="s">
        <v>836</v>
      </c>
      <c r="C1114" s="168" t="s">
        <v>837</v>
      </c>
    </row>
    <row r="1115" spans="1:7" ht="37.5">
      <c r="C1115" s="162" t="s">
        <v>838</v>
      </c>
    </row>
    <row r="1116" spans="1:7" ht="12.95" thickBot="1"/>
    <row r="1117" spans="1:7" ht="15" thickBot="1">
      <c r="C1117" s="173" t="s">
        <v>839</v>
      </c>
      <c r="D1117" s="174" t="s">
        <v>367</v>
      </c>
      <c r="E1117" s="174">
        <v>12350</v>
      </c>
      <c r="F1117" s="229">
        <v>0</v>
      </c>
      <c r="G1117" s="230">
        <f>E1117*F1117</f>
        <v>0</v>
      </c>
    </row>
    <row r="1120" spans="1:7" ht="15.6">
      <c r="A1120" s="167" t="s">
        <v>840</v>
      </c>
      <c r="C1120" s="168" t="s">
        <v>841</v>
      </c>
    </row>
    <row r="1122" spans="1:7" ht="30.95">
      <c r="A1122" s="167" t="s">
        <v>842</v>
      </c>
      <c r="C1122" s="168" t="s">
        <v>843</v>
      </c>
    </row>
    <row r="1123" spans="1:7" ht="61.5" customHeight="1">
      <c r="C1123" s="162" t="s">
        <v>844</v>
      </c>
    </row>
    <row r="1125" spans="1:7">
      <c r="C1125" s="162" t="s">
        <v>845</v>
      </c>
    </row>
    <row r="1126" spans="1:7" ht="12.95" thickBot="1">
      <c r="C1126" s="162"/>
    </row>
    <row r="1127" spans="1:7" ht="15" thickBot="1">
      <c r="C1127" s="173" t="s">
        <v>846</v>
      </c>
      <c r="D1127" s="174" t="s">
        <v>367</v>
      </c>
      <c r="E1127" s="174">
        <f>55100+4110</f>
        <v>59210</v>
      </c>
      <c r="F1127" s="229">
        <v>0</v>
      </c>
      <c r="G1127" s="230">
        <f>E1127*F1127</f>
        <v>0</v>
      </c>
    </row>
    <row r="1129" spans="1:7" ht="15.6">
      <c r="A1129" s="167" t="s">
        <v>847</v>
      </c>
      <c r="C1129" s="168" t="s">
        <v>848</v>
      </c>
    </row>
    <row r="1131" spans="1:7" ht="30.95">
      <c r="A1131" s="167" t="s">
        <v>849</v>
      </c>
      <c r="C1131" s="168" t="s">
        <v>850</v>
      </c>
    </row>
    <row r="1132" spans="1:7" ht="24.95">
      <c r="C1132" s="162" t="s">
        <v>851</v>
      </c>
    </row>
    <row r="1134" spans="1:7" ht="15.6">
      <c r="A1134" s="167" t="s">
        <v>852</v>
      </c>
      <c r="C1134" s="168" t="s">
        <v>853</v>
      </c>
    </row>
    <row r="1136" spans="1:7" ht="46.5">
      <c r="A1136" s="167" t="s">
        <v>854</v>
      </c>
      <c r="C1136" s="168" t="s">
        <v>855</v>
      </c>
    </row>
    <row r="1137" spans="1:7">
      <c r="C1137" s="162" t="s">
        <v>856</v>
      </c>
    </row>
    <row r="1139" spans="1:7" ht="12.95" thickBot="1">
      <c r="C1139" s="162" t="s">
        <v>857</v>
      </c>
    </row>
    <row r="1140" spans="1:7" ht="15" thickBot="1">
      <c r="C1140" s="173" t="s">
        <v>858</v>
      </c>
      <c r="D1140" s="174" t="s">
        <v>386</v>
      </c>
      <c r="E1140" s="174">
        <v>14000</v>
      </c>
      <c r="F1140" s="229">
        <v>0</v>
      </c>
      <c r="G1140" s="230">
        <f t="shared" ref="G1140:G1142" si="10">E1140*F1140</f>
        <v>0</v>
      </c>
    </row>
    <row r="1141" spans="1:7" ht="15" thickBot="1">
      <c r="C1141" s="173" t="s">
        <v>859</v>
      </c>
      <c r="D1141" s="174" t="s">
        <v>386</v>
      </c>
      <c r="E1141" s="174">
        <f>39320*0.42+1060-E1140</f>
        <v>3574.3999999999978</v>
      </c>
      <c r="F1141" s="229">
        <v>0</v>
      </c>
      <c r="G1141" s="230">
        <f t="shared" si="10"/>
        <v>0</v>
      </c>
    </row>
    <row r="1142" spans="1:7" ht="15" thickBot="1">
      <c r="C1142" s="173" t="s">
        <v>860</v>
      </c>
      <c r="D1142" s="174" t="s">
        <v>386</v>
      </c>
      <c r="E1142" s="174">
        <v>51</v>
      </c>
      <c r="F1142" s="229">
        <v>0</v>
      </c>
      <c r="G1142" s="230">
        <f t="shared" si="10"/>
        <v>0</v>
      </c>
    </row>
    <row r="1144" spans="1:7">
      <c r="C1144" s="162" t="s">
        <v>166</v>
      </c>
    </row>
    <row r="1146" spans="1:7" ht="46.5">
      <c r="A1146" s="167" t="s">
        <v>861</v>
      </c>
      <c r="C1146" s="168" t="s">
        <v>862</v>
      </c>
    </row>
    <row r="1147" spans="1:7">
      <c r="C1147" s="162" t="s">
        <v>863</v>
      </c>
    </row>
    <row r="1149" spans="1:7" ht="12.95" thickBot="1">
      <c r="C1149" s="162" t="s">
        <v>857</v>
      </c>
    </row>
    <row r="1150" spans="1:7" ht="15" thickBot="1">
      <c r="C1150" s="165" t="s">
        <v>864</v>
      </c>
      <c r="D1150" s="174" t="s">
        <v>386</v>
      </c>
      <c r="E1150" s="164">
        <v>800</v>
      </c>
      <c r="F1150" s="229">
        <v>0</v>
      </c>
      <c r="G1150" s="230">
        <f t="shared" ref="G1150:G1152" si="11">E1150*F1150</f>
        <v>0</v>
      </c>
    </row>
    <row r="1151" spans="1:7" ht="15" thickBot="1">
      <c r="C1151" s="173" t="s">
        <v>865</v>
      </c>
      <c r="D1151" s="174" t="s">
        <v>386</v>
      </c>
      <c r="E1151" s="174">
        <f>2570*0.35-E1150</f>
        <v>99.499999999999886</v>
      </c>
      <c r="F1151" s="229">
        <v>0</v>
      </c>
      <c r="G1151" s="230">
        <f t="shared" si="11"/>
        <v>0</v>
      </c>
    </row>
    <row r="1152" spans="1:7" ht="15" thickBot="1">
      <c r="C1152" s="173" t="s">
        <v>866</v>
      </c>
      <c r="D1152" s="174" t="s">
        <v>386</v>
      </c>
      <c r="E1152" s="174">
        <v>250</v>
      </c>
      <c r="F1152" s="229">
        <v>0</v>
      </c>
      <c r="G1152" s="230">
        <f t="shared" si="11"/>
        <v>0</v>
      </c>
    </row>
    <row r="1154" spans="1:7">
      <c r="C1154" s="162" t="s">
        <v>166</v>
      </c>
    </row>
    <row r="1156" spans="1:7" ht="30.95">
      <c r="A1156" s="167" t="s">
        <v>867</v>
      </c>
      <c r="C1156" s="168" t="s">
        <v>868</v>
      </c>
    </row>
    <row r="1158" spans="1:7" ht="30.95">
      <c r="A1158" s="167" t="s">
        <v>869</v>
      </c>
      <c r="C1158" s="168" t="s">
        <v>870</v>
      </c>
    </row>
    <row r="1159" spans="1:7">
      <c r="C1159" s="162" t="s">
        <v>871</v>
      </c>
    </row>
    <row r="1160" spans="1:7">
      <c r="C1160" s="173"/>
    </row>
    <row r="1161" spans="1:7" ht="12.95" thickBot="1">
      <c r="C1161" s="173" t="s">
        <v>872</v>
      </c>
      <c r="D1161" s="174"/>
    </row>
    <row r="1162" spans="1:7" ht="12.95" thickBot="1">
      <c r="C1162" s="173" t="s">
        <v>873</v>
      </c>
      <c r="D1162" s="174" t="s">
        <v>874</v>
      </c>
      <c r="E1162" s="174">
        <v>200</v>
      </c>
      <c r="F1162" s="229">
        <v>0</v>
      </c>
      <c r="G1162" s="230">
        <f t="shared" ref="G1162:G1163" si="12">E1162*F1162</f>
        <v>0</v>
      </c>
    </row>
    <row r="1163" spans="1:7" ht="12.95" thickBot="1">
      <c r="C1163" s="173" t="s">
        <v>875</v>
      </c>
      <c r="D1163" s="174" t="s">
        <v>874</v>
      </c>
      <c r="E1163" s="174">
        <f>350+(50*0.18)-E1162</f>
        <v>159</v>
      </c>
      <c r="F1163" s="229">
        <v>0</v>
      </c>
      <c r="G1163" s="230">
        <f t="shared" si="12"/>
        <v>0</v>
      </c>
    </row>
    <row r="1165" spans="1:7">
      <c r="C1165" s="162" t="s">
        <v>166</v>
      </c>
    </row>
    <row r="1167" spans="1:7" ht="15.6">
      <c r="A1167" s="167" t="s">
        <v>876</v>
      </c>
      <c r="C1167" s="168" t="s">
        <v>877</v>
      </c>
    </row>
    <row r="1169" spans="1:7" ht="15.6">
      <c r="A1169" s="167" t="s">
        <v>878</v>
      </c>
      <c r="C1169" s="168" t="s">
        <v>879</v>
      </c>
    </row>
    <row r="1171" spans="1:7" ht="15.6">
      <c r="A1171" s="167" t="s">
        <v>880</v>
      </c>
      <c r="C1171" s="168" t="s">
        <v>881</v>
      </c>
    </row>
    <row r="1172" spans="1:7">
      <c r="C1172" s="162" t="s">
        <v>882</v>
      </c>
    </row>
    <row r="1174" spans="1:7" ht="12.95" thickBot="1">
      <c r="C1174" s="173" t="s">
        <v>883</v>
      </c>
      <c r="D1174" s="174"/>
      <c r="E1174" s="174"/>
      <c r="F1174" s="174" t="s">
        <v>111</v>
      </c>
      <c r="G1174" s="175" t="s">
        <v>111</v>
      </c>
    </row>
    <row r="1175" spans="1:7" ht="15" thickBot="1">
      <c r="C1175" s="173" t="s">
        <v>756</v>
      </c>
      <c r="D1175" s="173" t="s">
        <v>367</v>
      </c>
      <c r="E1175" s="173">
        <v>19000</v>
      </c>
      <c r="F1175" s="229">
        <v>0</v>
      </c>
      <c r="G1175" s="230">
        <f t="shared" ref="G1175:G1176" si="13">E1175*F1175</f>
        <v>0</v>
      </c>
    </row>
    <row r="1176" spans="1:7" ht="15" thickBot="1">
      <c r="C1176" s="173" t="s">
        <v>698</v>
      </c>
      <c r="D1176" s="173" t="s">
        <v>367</v>
      </c>
      <c r="E1176" s="173">
        <f>35432+2455+E1353-E1175+1850</f>
        <v>20857</v>
      </c>
      <c r="F1176" s="229">
        <v>0</v>
      </c>
      <c r="G1176" s="230">
        <f t="shared" si="13"/>
        <v>0</v>
      </c>
    </row>
    <row r="1177" spans="1:7">
      <c r="C1177" s="162"/>
      <c r="D1177" s="181"/>
      <c r="E1177" s="191"/>
    </row>
    <row r="1178" spans="1:7" ht="15.6">
      <c r="A1178" s="167" t="s">
        <v>884</v>
      </c>
      <c r="C1178" s="168" t="s">
        <v>885</v>
      </c>
      <c r="D1178" s="181"/>
      <c r="F1178" s="181" t="s">
        <v>111</v>
      </c>
      <c r="G1178" s="182" t="s">
        <v>111</v>
      </c>
    </row>
    <row r="1179" spans="1:7">
      <c r="C1179" s="165" t="s">
        <v>886</v>
      </c>
    </row>
    <row r="1181" spans="1:7" ht="12.95" thickBot="1">
      <c r="C1181" s="162" t="s">
        <v>883</v>
      </c>
    </row>
    <row r="1182" spans="1:7" ht="15" thickBot="1">
      <c r="C1182" s="173" t="s">
        <v>698</v>
      </c>
      <c r="D1182" s="173" t="s">
        <v>367</v>
      </c>
      <c r="E1182" s="173">
        <f>1250</f>
        <v>1250</v>
      </c>
      <c r="F1182" s="229">
        <v>0</v>
      </c>
      <c r="G1182" s="230">
        <f>E1182*F1182</f>
        <v>0</v>
      </c>
    </row>
    <row r="1184" spans="1:7" ht="30.95">
      <c r="A1184" s="167" t="s">
        <v>887</v>
      </c>
      <c r="C1184" s="168" t="s">
        <v>888</v>
      </c>
    </row>
    <row r="1185" spans="1:7">
      <c r="C1185" s="162" t="s">
        <v>889</v>
      </c>
    </row>
    <row r="1187" spans="1:7" ht="12.95" thickBot="1">
      <c r="C1187" s="173" t="s">
        <v>890</v>
      </c>
      <c r="D1187" s="174"/>
      <c r="E1187" s="174"/>
      <c r="F1187" s="174" t="s">
        <v>111</v>
      </c>
      <c r="G1187" s="175" t="s">
        <v>111</v>
      </c>
    </row>
    <row r="1188" spans="1:7" ht="15" thickBot="1">
      <c r="C1188" s="173" t="s">
        <v>756</v>
      </c>
      <c r="D1188" s="174" t="s">
        <v>367</v>
      </c>
      <c r="E1188" s="174">
        <f>1.1*(E1202+E1209)+895-E1189</f>
        <v>5674</v>
      </c>
      <c r="F1188" s="229">
        <v>0</v>
      </c>
      <c r="G1188" s="230">
        <f t="shared" ref="G1188:G1189" si="14">E1188*F1188</f>
        <v>0</v>
      </c>
    </row>
    <row r="1189" spans="1:7" ht="15" thickBot="1">
      <c r="C1189" s="173" t="s">
        <v>891</v>
      </c>
      <c r="D1189" s="174" t="s">
        <v>367</v>
      </c>
      <c r="E1189" s="174">
        <v>5000</v>
      </c>
      <c r="F1189" s="229">
        <v>0</v>
      </c>
      <c r="G1189" s="230">
        <f t="shared" si="14"/>
        <v>0</v>
      </c>
    </row>
    <row r="1190" spans="1:7" ht="12.95" thickBot="1">
      <c r="C1190" s="173"/>
      <c r="D1190" s="174"/>
      <c r="E1190" s="174"/>
      <c r="F1190" s="174"/>
      <c r="G1190" s="175"/>
    </row>
    <row r="1191" spans="1:7" ht="15" thickBot="1">
      <c r="C1191" s="173" t="s">
        <v>892</v>
      </c>
      <c r="D1191" s="174" t="s">
        <v>367</v>
      </c>
      <c r="E1191" s="174">
        <v>85</v>
      </c>
      <c r="F1191" s="229">
        <v>0</v>
      </c>
      <c r="G1191" s="230">
        <f>E1191*F1191</f>
        <v>0</v>
      </c>
    </row>
    <row r="1192" spans="1:7" ht="12.75" customHeight="1" thickBot="1">
      <c r="C1192" s="203" t="s">
        <v>116</v>
      </c>
      <c r="D1192" s="174"/>
      <c r="E1192" s="174"/>
      <c r="F1192" s="174" t="s">
        <v>111</v>
      </c>
      <c r="G1192" s="175" t="s">
        <v>111</v>
      </c>
    </row>
    <row r="1193" spans="1:7" ht="25.5" customHeight="1" thickBot="1">
      <c r="C1193" s="165" t="s">
        <v>893</v>
      </c>
      <c r="D1193" s="174" t="s">
        <v>367</v>
      </c>
      <c r="E1193" s="174">
        <f>1.6*E1968+2.3*E1970</f>
        <v>3640.5999999999995</v>
      </c>
      <c r="F1193" s="229">
        <v>0</v>
      </c>
      <c r="G1193" s="230">
        <f>E1193*F1193</f>
        <v>0</v>
      </c>
    </row>
    <row r="1194" spans="1:7">
      <c r="C1194" s="162" t="s">
        <v>166</v>
      </c>
    </row>
    <row r="1196" spans="1:7" ht="15.6">
      <c r="A1196" s="167" t="s">
        <v>894</v>
      </c>
      <c r="C1196" s="168" t="s">
        <v>895</v>
      </c>
    </row>
    <row r="1198" spans="1:7" ht="15.6">
      <c r="A1198" s="167" t="s">
        <v>896</v>
      </c>
      <c r="C1198" s="168" t="s">
        <v>897</v>
      </c>
    </row>
    <row r="1199" spans="1:7" ht="37.5">
      <c r="C1199" s="162" t="s">
        <v>898</v>
      </c>
    </row>
    <row r="1200" spans="1:7" ht="12.95" thickBot="1"/>
    <row r="1201" spans="1:7" ht="15" thickBot="1">
      <c r="C1201" s="165" t="s">
        <v>899</v>
      </c>
      <c r="D1201" s="174" t="s">
        <v>367</v>
      </c>
      <c r="E1201" s="164">
        <v>5450</v>
      </c>
      <c r="F1201" s="229">
        <v>0</v>
      </c>
      <c r="G1201" s="230">
        <f t="shared" ref="G1201:G1202" si="15">E1201*F1201</f>
        <v>0</v>
      </c>
    </row>
    <row r="1202" spans="1:7" ht="15" thickBot="1">
      <c r="C1202" s="173" t="s">
        <v>900</v>
      </c>
      <c r="D1202" s="174" t="s">
        <v>367</v>
      </c>
      <c r="E1202" s="174">
        <v>8500</v>
      </c>
      <c r="F1202" s="229">
        <v>0</v>
      </c>
      <c r="G1202" s="230">
        <f t="shared" si="15"/>
        <v>0</v>
      </c>
    </row>
    <row r="1204" spans="1:7">
      <c r="C1204" s="162" t="s">
        <v>166</v>
      </c>
    </row>
    <row r="1206" spans="1:7" ht="15.6">
      <c r="A1206" s="167" t="s">
        <v>901</v>
      </c>
      <c r="C1206" s="168" t="s">
        <v>902</v>
      </c>
    </row>
    <row r="1207" spans="1:7">
      <c r="C1207" s="162" t="s">
        <v>903</v>
      </c>
    </row>
    <row r="1208" spans="1:7" ht="12.95" thickBot="1"/>
    <row r="1209" spans="1:7" ht="15" thickBot="1">
      <c r="C1209" s="173" t="s">
        <v>904</v>
      </c>
      <c r="D1209" s="174" t="s">
        <v>367</v>
      </c>
      <c r="E1209" s="174">
        <v>390</v>
      </c>
      <c r="F1209" s="229">
        <v>0</v>
      </c>
      <c r="G1209" s="230">
        <f>E1209*F1209</f>
        <v>0</v>
      </c>
    </row>
    <row r="1211" spans="1:7">
      <c r="C1211" s="162" t="s">
        <v>166</v>
      </c>
    </row>
    <row r="1213" spans="1:7" ht="15.6">
      <c r="A1213" s="167" t="s">
        <v>905</v>
      </c>
      <c r="C1213" s="168" t="s">
        <v>906</v>
      </c>
    </row>
    <row r="1215" spans="1:7" ht="46.5">
      <c r="A1215" s="167" t="s">
        <v>907</v>
      </c>
      <c r="C1215" s="168" t="s">
        <v>908</v>
      </c>
    </row>
    <row r="1217" spans="1:7" ht="46.5">
      <c r="A1217" s="167" t="s">
        <v>909</v>
      </c>
      <c r="C1217" s="168" t="s">
        <v>910</v>
      </c>
    </row>
    <row r="1218" spans="1:7" ht="36" customHeight="1">
      <c r="C1218" s="162" t="s">
        <v>911</v>
      </c>
    </row>
    <row r="1220" spans="1:7">
      <c r="C1220" s="162" t="s">
        <v>912</v>
      </c>
    </row>
    <row r="1222" spans="1:7" ht="14.45">
      <c r="C1222" s="162" t="s">
        <v>913</v>
      </c>
    </row>
    <row r="1223" spans="1:7" ht="12.95" thickBot="1"/>
    <row r="1224" spans="1:7" ht="12.95" thickBot="1">
      <c r="C1224" s="173" t="s">
        <v>914</v>
      </c>
      <c r="D1224" s="174" t="s">
        <v>915</v>
      </c>
      <c r="E1224" s="174">
        <v>2</v>
      </c>
      <c r="F1224" s="229">
        <v>0</v>
      </c>
      <c r="G1224" s="230">
        <f>E1224*F1224</f>
        <v>0</v>
      </c>
    </row>
    <row r="1227" spans="1:7" ht="15.6">
      <c r="A1227" s="167" t="s">
        <v>916</v>
      </c>
      <c r="C1227" s="168" t="s">
        <v>917</v>
      </c>
    </row>
    <row r="1229" spans="1:7" ht="30.95">
      <c r="A1229" s="167" t="s">
        <v>918</v>
      </c>
      <c r="C1229" s="168" t="s">
        <v>919</v>
      </c>
    </row>
    <row r="1230" spans="1:7">
      <c r="C1230" s="162" t="s">
        <v>920</v>
      </c>
    </row>
    <row r="1232" spans="1:7">
      <c r="C1232" s="162" t="s">
        <v>921</v>
      </c>
    </row>
    <row r="1234" spans="1:7" ht="24.95">
      <c r="C1234" s="162" t="s">
        <v>922</v>
      </c>
    </row>
    <row r="1236" spans="1:7">
      <c r="C1236" s="162" t="s">
        <v>923</v>
      </c>
    </row>
    <row r="1238" spans="1:7">
      <c r="C1238" s="162" t="s">
        <v>924</v>
      </c>
    </row>
    <row r="1240" spans="1:7" ht="125.1" customHeight="1">
      <c r="C1240" s="162" t="s">
        <v>111</v>
      </c>
    </row>
    <row r="1241" spans="1:7" ht="12.95" thickBot="1"/>
    <row r="1242" spans="1:7" ht="12.95" thickBot="1">
      <c r="C1242" s="173" t="s">
        <v>925</v>
      </c>
      <c r="D1242" s="174" t="s">
        <v>915</v>
      </c>
      <c r="E1242" s="174">
        <f>1700*0.04*1.6</f>
        <v>108.80000000000001</v>
      </c>
      <c r="F1242" s="229">
        <v>0</v>
      </c>
      <c r="G1242" s="230">
        <f>E1242*F1242</f>
        <v>0</v>
      </c>
    </row>
    <row r="1245" spans="1:7" ht="15.6">
      <c r="A1245" s="167" t="s">
        <v>926</v>
      </c>
      <c r="C1245" s="168" t="s">
        <v>927</v>
      </c>
    </row>
    <row r="1247" spans="1:7" ht="15.6">
      <c r="A1247" s="167" t="s">
        <v>928</v>
      </c>
      <c r="C1247" s="168" t="s">
        <v>929</v>
      </c>
    </row>
    <row r="1249" spans="1:7" ht="30.95">
      <c r="A1249" s="167" t="s">
        <v>930</v>
      </c>
      <c r="C1249" s="168" t="s">
        <v>931</v>
      </c>
    </row>
    <row r="1250" spans="1:7" ht="24.95">
      <c r="C1250" s="162" t="s">
        <v>932</v>
      </c>
    </row>
    <row r="1252" spans="1:7" ht="24.95">
      <c r="C1252" s="162" t="s">
        <v>933</v>
      </c>
    </row>
    <row r="1254" spans="1:7">
      <c r="C1254" s="162" t="s">
        <v>934</v>
      </c>
    </row>
    <row r="1256" spans="1:7">
      <c r="C1256" s="162" t="s">
        <v>935</v>
      </c>
    </row>
    <row r="1257" spans="1:7" ht="12.95" thickBot="1"/>
    <row r="1258" spans="1:7" ht="12.95" thickBot="1">
      <c r="C1258" s="173" t="s">
        <v>936</v>
      </c>
      <c r="D1258" s="174" t="s">
        <v>350</v>
      </c>
      <c r="E1258" s="174">
        <v>450</v>
      </c>
      <c r="F1258" s="229">
        <v>0</v>
      </c>
      <c r="G1258" s="230">
        <f>E1258*F1258</f>
        <v>0</v>
      </c>
    </row>
    <row r="1259" spans="1:7" ht="12.95" thickBot="1">
      <c r="C1259" s="173" t="s">
        <v>937</v>
      </c>
      <c r="D1259" s="174" t="s">
        <v>938</v>
      </c>
      <c r="E1259" s="174">
        <v>8300</v>
      </c>
      <c r="F1259" s="229">
        <v>0</v>
      </c>
      <c r="G1259" s="230">
        <f>E1259*F1259</f>
        <v>0</v>
      </c>
    </row>
    <row r="1260" spans="1:7" ht="12.95" thickBot="1">
      <c r="C1260" s="173" t="s">
        <v>939</v>
      </c>
      <c r="D1260" s="174" t="s">
        <v>938</v>
      </c>
      <c r="E1260" s="174">
        <f>800+980</f>
        <v>1780</v>
      </c>
      <c r="F1260" s="229">
        <v>0</v>
      </c>
      <c r="G1260" s="230">
        <f t="shared" ref="G1260:G1261" si="16">E1260*F1260</f>
        <v>0</v>
      </c>
    </row>
    <row r="1261" spans="1:7" ht="12.95" thickBot="1">
      <c r="C1261" s="173" t="s">
        <v>940</v>
      </c>
      <c r="D1261" s="174" t="s">
        <v>350</v>
      </c>
      <c r="E1261" s="174">
        <v>460</v>
      </c>
      <c r="F1261" s="229">
        <v>0</v>
      </c>
      <c r="G1261" s="230">
        <f t="shared" si="16"/>
        <v>0</v>
      </c>
    </row>
    <row r="1264" spans="1:7" ht="30.95">
      <c r="A1264" s="167" t="s">
        <v>941</v>
      </c>
      <c r="C1264" s="168" t="s">
        <v>942</v>
      </c>
    </row>
    <row r="1266" spans="1:7" ht="30.95">
      <c r="A1266" s="167" t="s">
        <v>943</v>
      </c>
      <c r="C1266" s="168" t="s">
        <v>944</v>
      </c>
    </row>
    <row r="1268" spans="1:7" ht="15.6">
      <c r="A1268" s="167" t="s">
        <v>945</v>
      </c>
      <c r="C1268" s="168" t="s">
        <v>946</v>
      </c>
    </row>
    <row r="1270" spans="1:7" ht="15.6">
      <c r="A1270" s="167" t="s">
        <v>947</v>
      </c>
      <c r="C1270" s="168" t="s">
        <v>948</v>
      </c>
    </row>
    <row r="1272" spans="1:7" ht="15.6">
      <c r="A1272" s="167" t="s">
        <v>949</v>
      </c>
      <c r="C1272" s="168" t="s">
        <v>950</v>
      </c>
    </row>
    <row r="1273" spans="1:7" ht="25.5" customHeight="1">
      <c r="C1273" s="162" t="s">
        <v>951</v>
      </c>
    </row>
    <row r="1274" spans="1:7" ht="12.95" thickBot="1"/>
    <row r="1275" spans="1:7" ht="15" thickBot="1">
      <c r="C1275" s="173" t="s">
        <v>952</v>
      </c>
      <c r="D1275" s="174" t="s">
        <v>367</v>
      </c>
      <c r="E1275" s="174">
        <f>2110+34762</f>
        <v>36872</v>
      </c>
      <c r="F1275" s="229">
        <v>0</v>
      </c>
      <c r="G1275" s="230">
        <f>E1275*F1275</f>
        <v>0</v>
      </c>
    </row>
    <row r="1278" spans="1:7" ht="15.6">
      <c r="A1278" s="167" t="s">
        <v>953</v>
      </c>
      <c r="C1278" s="168" t="s">
        <v>954</v>
      </c>
    </row>
    <row r="1280" spans="1:7" ht="15.6">
      <c r="A1280" s="167" t="s">
        <v>955</v>
      </c>
      <c r="C1280" s="168" t="s">
        <v>956</v>
      </c>
    </row>
    <row r="1282" spans="1:7" ht="15.6">
      <c r="A1282" s="167" t="s">
        <v>957</v>
      </c>
      <c r="C1282" s="168" t="s">
        <v>958</v>
      </c>
    </row>
    <row r="1283" spans="1:7" ht="24.95">
      <c r="C1283" s="162" t="s">
        <v>959</v>
      </c>
    </row>
    <row r="1284" spans="1:7" ht="12.95" thickBot="1"/>
    <row r="1285" spans="1:7" ht="15" thickBot="1">
      <c r="C1285" s="173" t="s">
        <v>960</v>
      </c>
      <c r="D1285" s="174" t="s">
        <v>367</v>
      </c>
      <c r="E1285" s="174">
        <f>34093+2110</f>
        <v>36203</v>
      </c>
      <c r="F1285" s="229">
        <v>0</v>
      </c>
      <c r="G1285" s="230">
        <f>E1285*F1285</f>
        <v>0</v>
      </c>
    </row>
    <row r="1286" spans="1:7">
      <c r="C1286" s="162" t="s">
        <v>166</v>
      </c>
      <c r="D1286" s="162"/>
      <c r="E1286" s="162" t="s">
        <v>111</v>
      </c>
      <c r="F1286" s="162" t="s">
        <v>111</v>
      </c>
      <c r="G1286" s="162" t="s">
        <v>111</v>
      </c>
    </row>
    <row r="1288" spans="1:7">
      <c r="C1288" s="162" t="s">
        <v>166</v>
      </c>
    </row>
    <row r="1290" spans="1:7" ht="15.6">
      <c r="A1290" s="167" t="s">
        <v>961</v>
      </c>
      <c r="C1290" s="168" t="s">
        <v>962</v>
      </c>
    </row>
    <row r="1292" spans="1:7" ht="15.6">
      <c r="A1292" s="167" t="s">
        <v>963</v>
      </c>
      <c r="C1292" s="168" t="s">
        <v>964</v>
      </c>
    </row>
    <row r="1293" spans="1:7" ht="37.5">
      <c r="C1293" s="162" t="s">
        <v>965</v>
      </c>
    </row>
    <row r="1294" spans="1:7" ht="24.95">
      <c r="C1294" s="165" t="s">
        <v>966</v>
      </c>
    </row>
    <row r="1295" spans="1:7" ht="12.95" thickBot="1"/>
    <row r="1296" spans="1:7" ht="12.95" thickBot="1">
      <c r="C1296" s="173" t="s">
        <v>967</v>
      </c>
      <c r="D1296" s="174" t="s">
        <v>915</v>
      </c>
      <c r="E1296" s="174">
        <v>60</v>
      </c>
      <c r="F1296" s="229">
        <v>0</v>
      </c>
      <c r="G1296" s="230">
        <f t="shared" ref="G1296:G1297" si="17">E1296*F1296</f>
        <v>0</v>
      </c>
    </row>
    <row r="1297" spans="1:7" ht="12.95" thickBot="1">
      <c r="C1297" s="173" t="s">
        <v>968</v>
      </c>
      <c r="D1297" s="174" t="s">
        <v>915</v>
      </c>
      <c r="E1297" s="181">
        <f>ROUNDUP(16*0.04*2300/1000,0)</f>
        <v>2</v>
      </c>
      <c r="F1297" s="229">
        <v>0</v>
      </c>
      <c r="G1297" s="230">
        <f t="shared" si="17"/>
        <v>0</v>
      </c>
    </row>
    <row r="1298" spans="1:7">
      <c r="E1298" s="204"/>
      <c r="F1298" s="204"/>
      <c r="G1298" s="204"/>
    </row>
    <row r="1299" spans="1:7" ht="15.6">
      <c r="A1299" s="167" t="s">
        <v>969</v>
      </c>
      <c r="C1299" s="168" t="s">
        <v>970</v>
      </c>
    </row>
    <row r="1301" spans="1:7" ht="15.6">
      <c r="A1301" s="167" t="s">
        <v>971</v>
      </c>
      <c r="C1301" s="168" t="s">
        <v>972</v>
      </c>
    </row>
    <row r="1303" spans="1:7" ht="15.6">
      <c r="A1303" s="167" t="s">
        <v>973</v>
      </c>
      <c r="C1303" s="168" t="s">
        <v>974</v>
      </c>
    </row>
    <row r="1304" spans="1:7" ht="24.95">
      <c r="C1304" s="162" t="s">
        <v>975</v>
      </c>
    </row>
    <row r="1306" spans="1:7">
      <c r="C1306" s="162" t="s">
        <v>976</v>
      </c>
    </row>
    <row r="1307" spans="1:7" ht="12.95" thickBot="1">
      <c r="C1307" s="162"/>
    </row>
    <row r="1308" spans="1:7" ht="15" thickBot="1">
      <c r="C1308" s="205" t="s">
        <v>977</v>
      </c>
      <c r="D1308" s="206" t="s">
        <v>309</v>
      </c>
      <c r="E1308" s="206">
        <f>260+2910</f>
        <v>3170</v>
      </c>
      <c r="F1308" s="229">
        <v>0</v>
      </c>
      <c r="G1308" s="230">
        <f>E1308*F1308</f>
        <v>0</v>
      </c>
    </row>
    <row r="1309" spans="1:7">
      <c r="D1309" s="165"/>
      <c r="E1309" s="165"/>
      <c r="F1309" s="191" t="s">
        <v>111</v>
      </c>
      <c r="G1309" s="191" t="s">
        <v>111</v>
      </c>
    </row>
    <row r="1311" spans="1:7" ht="30.95">
      <c r="A1311" s="167" t="s">
        <v>978</v>
      </c>
      <c r="C1311" s="168" t="s">
        <v>979</v>
      </c>
    </row>
    <row r="1312" spans="1:7" ht="15.6">
      <c r="A1312" s="167"/>
      <c r="C1312" s="168"/>
    </row>
    <row r="1313" spans="1:7" ht="15.6">
      <c r="A1313" s="167" t="s">
        <v>980</v>
      </c>
      <c r="C1313" s="168" t="s">
        <v>981</v>
      </c>
    </row>
    <row r="1314" spans="1:7" ht="15.6">
      <c r="A1314" s="167"/>
      <c r="C1314" s="168"/>
    </row>
    <row r="1315" spans="1:7" ht="15.6">
      <c r="A1315" s="167" t="s">
        <v>982</v>
      </c>
      <c r="C1315" s="168" t="s">
        <v>983</v>
      </c>
    </row>
    <row r="1316" spans="1:7" ht="15.6">
      <c r="A1316" s="167"/>
      <c r="C1316" s="168"/>
    </row>
    <row r="1317" spans="1:7" ht="15.6">
      <c r="A1317" s="167" t="s">
        <v>984</v>
      </c>
      <c r="C1317" s="168" t="s">
        <v>985</v>
      </c>
    </row>
    <row r="1318" spans="1:7" ht="30.75" customHeight="1">
      <c r="A1318" s="167"/>
      <c r="C1318" s="162" t="s">
        <v>986</v>
      </c>
    </row>
    <row r="1319" spans="1:7" ht="15.95" thickBot="1">
      <c r="A1319" s="167"/>
      <c r="C1319" s="162"/>
    </row>
    <row r="1320" spans="1:7" ht="15.95" thickBot="1">
      <c r="A1320" s="167"/>
      <c r="C1320" s="173" t="s">
        <v>987</v>
      </c>
      <c r="D1320" s="206" t="s">
        <v>309</v>
      </c>
      <c r="E1320" s="206">
        <f>1240+1730</f>
        <v>2970</v>
      </c>
      <c r="F1320" s="229">
        <v>0</v>
      </c>
      <c r="G1320" s="230">
        <f>E1320*F1320</f>
        <v>0</v>
      </c>
    </row>
    <row r="1321" spans="1:7" ht="15.6">
      <c r="A1321" s="167"/>
      <c r="C1321" s="168"/>
    </row>
    <row r="1322" spans="1:7" ht="15.6">
      <c r="A1322" s="167" t="s">
        <v>988</v>
      </c>
      <c r="C1322" s="168" t="s">
        <v>989</v>
      </c>
    </row>
    <row r="1324" spans="1:7" ht="15.6">
      <c r="A1324" s="167" t="s">
        <v>990</v>
      </c>
      <c r="C1324" s="168" t="s">
        <v>991</v>
      </c>
    </row>
    <row r="1326" spans="1:7" ht="15.6">
      <c r="A1326" s="167" t="s">
        <v>992</v>
      </c>
      <c r="C1326" s="168" t="s">
        <v>993</v>
      </c>
    </row>
    <row r="1328" spans="1:7" ht="15.6">
      <c r="A1328" s="167" t="s">
        <v>994</v>
      </c>
      <c r="C1328" s="168" t="s">
        <v>995</v>
      </c>
    </row>
    <row r="1329" spans="1:7" ht="24.95">
      <c r="C1329" s="162" t="s">
        <v>996</v>
      </c>
    </row>
    <row r="1331" spans="1:7" ht="37.5">
      <c r="C1331" s="162" t="s">
        <v>997</v>
      </c>
    </row>
    <row r="1333" spans="1:7">
      <c r="C1333" s="162" t="s">
        <v>998</v>
      </c>
    </row>
    <row r="1335" spans="1:7">
      <c r="C1335" s="162" t="s">
        <v>999</v>
      </c>
    </row>
    <row r="1337" spans="1:7">
      <c r="C1337" s="162" t="s">
        <v>1000</v>
      </c>
    </row>
    <row r="1339" spans="1:7">
      <c r="C1339" s="162" t="s">
        <v>1001</v>
      </c>
    </row>
    <row r="1340" spans="1:7" ht="12.95" thickBot="1"/>
    <row r="1341" spans="1:7" ht="15" thickBot="1">
      <c r="C1341" s="173" t="s">
        <v>1002</v>
      </c>
      <c r="D1341" s="174" t="s">
        <v>367</v>
      </c>
      <c r="E1341" s="174">
        <v>85</v>
      </c>
      <c r="F1341" s="229">
        <v>0</v>
      </c>
      <c r="G1341" s="230">
        <f>E1341*F1341</f>
        <v>0</v>
      </c>
    </row>
    <row r="1344" spans="1:7" ht="15.6">
      <c r="A1344" s="167" t="s">
        <v>1003</v>
      </c>
      <c r="C1344" s="168" t="s">
        <v>1004</v>
      </c>
    </row>
    <row r="1345" spans="1:7" ht="37.5">
      <c r="C1345" s="162" t="s">
        <v>1005</v>
      </c>
    </row>
    <row r="1347" spans="1:7">
      <c r="C1347" s="162" t="s">
        <v>999</v>
      </c>
    </row>
    <row r="1349" spans="1:7">
      <c r="C1349" s="162" t="s">
        <v>1006</v>
      </c>
    </row>
    <row r="1351" spans="1:7">
      <c r="C1351" s="162" t="s">
        <v>1007</v>
      </c>
    </row>
    <row r="1352" spans="1:7" ht="12.95" thickBot="1"/>
    <row r="1353" spans="1:7" ht="15" thickBot="1">
      <c r="C1353" s="173" t="s">
        <v>1008</v>
      </c>
      <c r="D1353" s="174" t="s">
        <v>367</v>
      </c>
      <c r="E1353" s="174">
        <v>120</v>
      </c>
      <c r="F1353" s="229">
        <v>0</v>
      </c>
      <c r="G1353" s="230">
        <f>E1353*F1353</f>
        <v>0</v>
      </c>
    </row>
    <row r="1355" spans="1:7" ht="15.6">
      <c r="A1355" s="167" t="s">
        <v>1009</v>
      </c>
      <c r="C1355" s="168" t="s">
        <v>1010</v>
      </c>
    </row>
    <row r="1357" spans="1:7" ht="15.6">
      <c r="A1357" s="167" t="s">
        <v>1011</v>
      </c>
      <c r="C1357" s="168" t="s">
        <v>1012</v>
      </c>
    </row>
    <row r="1358" spans="1:7" ht="50.1">
      <c r="C1358" s="162" t="s">
        <v>1013</v>
      </c>
    </row>
    <row r="1360" spans="1:7">
      <c r="C1360" s="162" t="s">
        <v>1014</v>
      </c>
    </row>
    <row r="1362" spans="3:7">
      <c r="C1362" s="162" t="s">
        <v>1015</v>
      </c>
    </row>
    <row r="1364" spans="3:7">
      <c r="C1364" s="162" t="s">
        <v>1016</v>
      </c>
    </row>
    <row r="1366" spans="3:7">
      <c r="C1366" s="162" t="s">
        <v>1017</v>
      </c>
    </row>
    <row r="1368" spans="3:7">
      <c r="C1368" s="162" t="s">
        <v>1018</v>
      </c>
    </row>
    <row r="1370" spans="3:7">
      <c r="C1370" s="162" t="s">
        <v>1019</v>
      </c>
    </row>
    <row r="1372" spans="3:7">
      <c r="C1372" s="162" t="s">
        <v>1020</v>
      </c>
    </row>
    <row r="1374" spans="3:7" ht="24.95">
      <c r="C1374" s="162" t="s">
        <v>1021</v>
      </c>
    </row>
    <row r="1375" spans="3:7" ht="12.95" thickBot="1"/>
    <row r="1376" spans="3:7" ht="15" thickBot="1">
      <c r="C1376" s="173" t="s">
        <v>1022</v>
      </c>
      <c r="D1376" s="174" t="s">
        <v>367</v>
      </c>
      <c r="E1376" s="174">
        <v>110</v>
      </c>
      <c r="F1376" s="229">
        <v>0</v>
      </c>
      <c r="G1376" s="230">
        <f t="shared" ref="G1376:G1379" si="18">E1376*F1376</f>
        <v>0</v>
      </c>
    </row>
    <row r="1377" spans="1:7" ht="12.95" thickBot="1">
      <c r="C1377" s="173" t="s">
        <v>1023</v>
      </c>
      <c r="D1377" s="174" t="s">
        <v>350</v>
      </c>
      <c r="E1377" s="174">
        <v>45</v>
      </c>
      <c r="F1377" s="229">
        <v>0</v>
      </c>
      <c r="G1377" s="230">
        <f t="shared" si="18"/>
        <v>0</v>
      </c>
    </row>
    <row r="1378" spans="1:7" ht="15" thickBot="1">
      <c r="C1378" s="173" t="s">
        <v>1024</v>
      </c>
      <c r="D1378" s="174" t="s">
        <v>367</v>
      </c>
      <c r="E1378" s="174">
        <v>4</v>
      </c>
      <c r="F1378" s="229">
        <v>0</v>
      </c>
      <c r="G1378" s="230">
        <f t="shared" si="18"/>
        <v>0</v>
      </c>
    </row>
    <row r="1379" spans="1:7" ht="15" thickBot="1">
      <c r="C1379" s="173" t="s">
        <v>1025</v>
      </c>
      <c r="D1379" s="174" t="s">
        <v>367</v>
      </c>
      <c r="E1379" s="174">
        <v>2</v>
      </c>
      <c r="F1379" s="229">
        <v>0</v>
      </c>
      <c r="G1379" s="230">
        <f t="shared" si="18"/>
        <v>0</v>
      </c>
    </row>
    <row r="1381" spans="1:7">
      <c r="C1381" s="162" t="s">
        <v>166</v>
      </c>
    </row>
    <row r="1383" spans="1:7" ht="15.6">
      <c r="A1383" s="167" t="s">
        <v>1026</v>
      </c>
      <c r="C1383" s="168" t="s">
        <v>1027</v>
      </c>
    </row>
    <row r="1385" spans="1:7" ht="15.6">
      <c r="A1385" s="167" t="s">
        <v>1028</v>
      </c>
      <c r="C1385" s="168" t="s">
        <v>1029</v>
      </c>
    </row>
    <row r="1388" spans="1:7" ht="30.95">
      <c r="A1388" s="167" t="s">
        <v>1030</v>
      </c>
      <c r="C1388" s="168" t="s">
        <v>1031</v>
      </c>
    </row>
    <row r="1389" spans="1:7" ht="37.5">
      <c r="C1389" s="162" t="s">
        <v>1032</v>
      </c>
    </row>
    <row r="1391" spans="1:7" ht="24.95">
      <c r="C1391" s="162" t="s">
        <v>1033</v>
      </c>
    </row>
    <row r="1393" spans="3:3" ht="24.95">
      <c r="C1393" s="162" t="s">
        <v>1034</v>
      </c>
    </row>
    <row r="1395" spans="3:3" ht="24.95">
      <c r="C1395" s="162" t="s">
        <v>1035</v>
      </c>
    </row>
    <row r="1397" spans="3:3">
      <c r="C1397" s="162" t="s">
        <v>1036</v>
      </c>
    </row>
    <row r="1399" spans="3:3" ht="24.95">
      <c r="C1399" s="162" t="s">
        <v>1037</v>
      </c>
    </row>
    <row r="1400" spans="3:3">
      <c r="C1400" s="162"/>
    </row>
    <row r="1401" spans="3:3" ht="24.95">
      <c r="C1401" s="162" t="s">
        <v>1038</v>
      </c>
    </row>
    <row r="1403" spans="3:3" ht="24.95">
      <c r="C1403" s="165" t="s">
        <v>1039</v>
      </c>
    </row>
    <row r="1405" spans="3:3" ht="24.95">
      <c r="C1405" s="165" t="s">
        <v>1040</v>
      </c>
    </row>
    <row r="1407" spans="3:3" ht="24.95">
      <c r="C1407" s="162" t="s">
        <v>1041</v>
      </c>
    </row>
    <row r="1408" spans="3:3" ht="12.95" thickBot="1"/>
    <row r="1409" spans="1:7" ht="15" thickBot="1">
      <c r="C1409" s="173" t="s">
        <v>1042</v>
      </c>
      <c r="D1409" s="174" t="s">
        <v>367</v>
      </c>
      <c r="E1409" s="174">
        <v>32610</v>
      </c>
      <c r="F1409" s="229">
        <v>0</v>
      </c>
      <c r="G1409" s="230">
        <f t="shared" ref="G1409:G1412" si="19">E1409*F1409</f>
        <v>0</v>
      </c>
    </row>
    <row r="1410" spans="1:7" ht="15" thickBot="1">
      <c r="C1410" s="173" t="s">
        <v>1043</v>
      </c>
      <c r="D1410" s="174" t="s">
        <v>367</v>
      </c>
      <c r="E1410" s="174">
        <f>68806+1215</f>
        <v>70021</v>
      </c>
      <c r="F1410" s="229">
        <v>0</v>
      </c>
      <c r="G1410" s="230">
        <f t="shared" si="19"/>
        <v>0</v>
      </c>
    </row>
    <row r="1411" spans="1:7" ht="15" thickBot="1">
      <c r="C1411" s="173" t="s">
        <v>1044</v>
      </c>
      <c r="D1411" s="174" t="s">
        <v>367</v>
      </c>
      <c r="E1411" s="174">
        <v>32324</v>
      </c>
      <c r="F1411" s="229">
        <v>0</v>
      </c>
      <c r="G1411" s="230">
        <f t="shared" si="19"/>
        <v>0</v>
      </c>
    </row>
    <row r="1412" spans="1:7" ht="15" thickBot="1">
      <c r="C1412" s="173" t="s">
        <v>1045</v>
      </c>
      <c r="D1412" s="174" t="s">
        <v>367</v>
      </c>
      <c r="E1412" s="174">
        <v>3218</v>
      </c>
      <c r="F1412" s="229">
        <v>0</v>
      </c>
      <c r="G1412" s="230">
        <f t="shared" si="19"/>
        <v>0</v>
      </c>
    </row>
    <row r="1414" spans="1:7" ht="15.6">
      <c r="A1414" s="167" t="s">
        <v>1046</v>
      </c>
      <c r="C1414" s="168" t="s">
        <v>1047</v>
      </c>
    </row>
    <row r="1416" spans="1:7" ht="15.6">
      <c r="A1416" s="167" t="s">
        <v>1048</v>
      </c>
      <c r="C1416" s="168" t="s">
        <v>1049</v>
      </c>
    </row>
    <row r="1418" spans="1:7" ht="15.6">
      <c r="A1418" s="167" t="s">
        <v>1050</v>
      </c>
      <c r="C1418" s="168" t="s">
        <v>1051</v>
      </c>
    </row>
    <row r="1420" spans="1:7" ht="15.6">
      <c r="A1420" s="167" t="s">
        <v>1052</v>
      </c>
      <c r="C1420" s="168" t="s">
        <v>1053</v>
      </c>
    </row>
    <row r="1421" spans="1:7" ht="50.1">
      <c r="C1421" s="162" t="s">
        <v>1054</v>
      </c>
    </row>
    <row r="1423" spans="1:7" ht="25.5" thickBot="1">
      <c r="C1423" s="162" t="s">
        <v>1055</v>
      </c>
    </row>
    <row r="1424" spans="1:7" ht="15" thickBot="1">
      <c r="C1424" s="162" t="s">
        <v>1056</v>
      </c>
      <c r="D1424" s="174" t="s">
        <v>386</v>
      </c>
      <c r="E1424" s="164">
        <f>4150*0.15-E1425</f>
        <v>252.5</v>
      </c>
      <c r="F1424" s="229">
        <v>0</v>
      </c>
      <c r="G1424" s="230">
        <f t="shared" ref="G1424:G1425" si="20">E1424*F1424</f>
        <v>0</v>
      </c>
    </row>
    <row r="1425" spans="1:7" ht="15" thickBot="1">
      <c r="C1425" s="173" t="s">
        <v>1057</v>
      </c>
      <c r="D1425" s="174" t="s">
        <v>386</v>
      </c>
      <c r="E1425" s="174">
        <v>370</v>
      </c>
      <c r="F1425" s="229">
        <v>0</v>
      </c>
      <c r="G1425" s="230">
        <f t="shared" si="20"/>
        <v>0</v>
      </c>
    </row>
    <row r="1426" spans="1:7">
      <c r="C1426" s="162" t="s">
        <v>166</v>
      </c>
      <c r="D1426" s="190"/>
      <c r="E1426" s="191"/>
      <c r="F1426" s="191"/>
      <c r="G1426" s="191"/>
    </row>
    <row r="1427" spans="1:7" ht="15.6">
      <c r="A1427" s="167" t="s">
        <v>1058</v>
      </c>
      <c r="C1427" s="168" t="s">
        <v>1059</v>
      </c>
      <c r="D1427" s="189"/>
      <c r="E1427" s="189"/>
      <c r="F1427" s="189"/>
      <c r="G1427" s="189"/>
    </row>
    <row r="1428" spans="1:7" ht="38.450000000000003">
      <c r="A1428" s="167"/>
      <c r="C1428" s="162" t="s">
        <v>1060</v>
      </c>
      <c r="D1428" s="189"/>
      <c r="E1428" s="189"/>
      <c r="F1428" s="189"/>
      <c r="G1428" s="189"/>
    </row>
    <row r="1429" spans="1:7" ht="15.95" thickBot="1">
      <c r="A1429" s="167"/>
      <c r="C1429" s="168"/>
      <c r="D1429" s="189"/>
      <c r="E1429" s="189"/>
      <c r="F1429" s="189"/>
      <c r="G1429" s="189"/>
    </row>
    <row r="1430" spans="1:7" ht="15" thickBot="1">
      <c r="C1430" s="173" t="s">
        <v>1061</v>
      </c>
      <c r="D1430" s="174" t="s">
        <v>386</v>
      </c>
      <c r="E1430" s="174">
        <f>11600*0.2</f>
        <v>2320</v>
      </c>
      <c r="F1430" s="229">
        <v>0</v>
      </c>
      <c r="G1430" s="230">
        <f>E1430*F1430</f>
        <v>0</v>
      </c>
    </row>
    <row r="1432" spans="1:7">
      <c r="C1432" s="162" t="s">
        <v>166</v>
      </c>
    </row>
    <row r="1434" spans="1:7" ht="15.6">
      <c r="A1434" s="167" t="s">
        <v>1062</v>
      </c>
      <c r="C1434" s="168" t="s">
        <v>1063</v>
      </c>
    </row>
    <row r="1436" spans="1:7" ht="15.6">
      <c r="A1436" s="167" t="s">
        <v>1064</v>
      </c>
      <c r="C1436" s="168" t="s">
        <v>1065</v>
      </c>
    </row>
    <row r="1438" spans="1:7" ht="15.6">
      <c r="A1438" s="167" t="s">
        <v>1066</v>
      </c>
      <c r="C1438" s="168" t="s">
        <v>1067</v>
      </c>
    </row>
    <row r="1440" spans="1:7" ht="15.6">
      <c r="A1440" s="167" t="s">
        <v>1068</v>
      </c>
      <c r="C1440" s="168" t="s">
        <v>1069</v>
      </c>
    </row>
    <row r="1442" spans="1:7" ht="15.6">
      <c r="A1442" s="167" t="s">
        <v>1070</v>
      </c>
      <c r="C1442" s="168" t="s">
        <v>1071</v>
      </c>
    </row>
    <row r="1443" spans="1:7" ht="37.5">
      <c r="C1443" s="162" t="s">
        <v>1072</v>
      </c>
    </row>
    <row r="1445" spans="1:7" ht="43.5" customHeight="1">
      <c r="C1445" s="207" t="s">
        <v>1073</v>
      </c>
    </row>
    <row r="1447" spans="1:7" ht="24.95">
      <c r="C1447" s="162" t="s">
        <v>1074</v>
      </c>
    </row>
    <row r="1449" spans="1:7" ht="37.5">
      <c r="C1449" s="162" t="s">
        <v>1075</v>
      </c>
    </row>
    <row r="1451" spans="1:7">
      <c r="C1451" s="162" t="s">
        <v>1076</v>
      </c>
    </row>
    <row r="1452" spans="1:7" ht="12.95" thickBot="1"/>
    <row r="1453" spans="1:7" ht="15" thickBot="1">
      <c r="C1453" s="173" t="s">
        <v>1077</v>
      </c>
      <c r="D1453" s="174" t="s">
        <v>367</v>
      </c>
      <c r="E1453" s="174">
        <f>E1620*9.6</f>
        <v>528</v>
      </c>
      <c r="F1453" s="229">
        <v>0</v>
      </c>
      <c r="G1453" s="230">
        <f t="shared" ref="G1453:G1454" si="21">E1453*F1453</f>
        <v>0</v>
      </c>
    </row>
    <row r="1454" spans="1:7" ht="15" thickBot="1">
      <c r="C1454" s="173" t="s">
        <v>1078</v>
      </c>
      <c r="D1454" s="174" t="s">
        <v>367</v>
      </c>
      <c r="E1454" s="174">
        <v>400</v>
      </c>
      <c r="F1454" s="229">
        <v>0</v>
      </c>
      <c r="G1454" s="230">
        <f t="shared" si="21"/>
        <v>0</v>
      </c>
    </row>
    <row r="1456" spans="1:7">
      <c r="C1456" s="162" t="s">
        <v>166</v>
      </c>
    </row>
    <row r="1458" spans="1:7" ht="15.6">
      <c r="A1458" s="167" t="s">
        <v>1079</v>
      </c>
      <c r="C1458" s="168" t="s">
        <v>1080</v>
      </c>
    </row>
    <row r="1459" spans="1:7" ht="24.95">
      <c r="C1459" s="162" t="s">
        <v>1081</v>
      </c>
    </row>
    <row r="1461" spans="1:7">
      <c r="C1461" s="162" t="s">
        <v>1082</v>
      </c>
    </row>
    <row r="1462" spans="1:7" ht="12.95" thickBot="1"/>
    <row r="1463" spans="1:7" ht="15" thickBot="1">
      <c r="C1463" s="173" t="s">
        <v>1083</v>
      </c>
      <c r="D1463" s="174" t="s">
        <v>367</v>
      </c>
      <c r="E1463" s="174">
        <f>E1453+E1454</f>
        <v>928</v>
      </c>
      <c r="F1463" s="229">
        <v>0</v>
      </c>
      <c r="G1463" s="230">
        <f>E1463*F1463</f>
        <v>0</v>
      </c>
    </row>
    <row r="1465" spans="1:7">
      <c r="C1465" s="162" t="s">
        <v>166</v>
      </c>
    </row>
    <row r="1467" spans="1:7" ht="15.6">
      <c r="A1467" s="167" t="s">
        <v>1084</v>
      </c>
      <c r="C1467" s="168" t="s">
        <v>1085</v>
      </c>
    </row>
    <row r="1468" spans="1:7">
      <c r="C1468" s="162" t="s">
        <v>1086</v>
      </c>
    </row>
    <row r="1470" spans="1:7" ht="24.95">
      <c r="C1470" s="162" t="s">
        <v>1087</v>
      </c>
    </row>
    <row r="1472" spans="1:7">
      <c r="C1472" s="162" t="s">
        <v>166</v>
      </c>
    </row>
    <row r="1473" spans="1:7" ht="12.95" thickBot="1"/>
    <row r="1474" spans="1:7" ht="15" thickBot="1">
      <c r="C1474" s="173" t="s">
        <v>1088</v>
      </c>
      <c r="D1474" s="174" t="s">
        <v>367</v>
      </c>
      <c r="E1474" s="174">
        <f>E1463</f>
        <v>928</v>
      </c>
      <c r="F1474" s="229">
        <v>0</v>
      </c>
      <c r="G1474" s="230">
        <f>E1474*F1474</f>
        <v>0</v>
      </c>
    </row>
    <row r="1476" spans="1:7">
      <c r="C1476" s="162" t="s">
        <v>166</v>
      </c>
    </row>
    <row r="1478" spans="1:7" ht="15.6">
      <c r="A1478" s="167" t="s">
        <v>1089</v>
      </c>
      <c r="C1478" s="168" t="s">
        <v>1090</v>
      </c>
    </row>
    <row r="1480" spans="1:7" ht="15.6">
      <c r="A1480" s="167" t="s">
        <v>1091</v>
      </c>
      <c r="C1480" s="168" t="s">
        <v>1092</v>
      </c>
    </row>
    <row r="1481" spans="1:7" ht="24.95">
      <c r="C1481" s="162" t="s">
        <v>1093</v>
      </c>
    </row>
    <row r="1483" spans="1:7" ht="15.6">
      <c r="A1483" s="167" t="s">
        <v>1094</v>
      </c>
      <c r="C1483" s="168" t="s">
        <v>1095</v>
      </c>
    </row>
    <row r="1485" spans="1:7" ht="15.6">
      <c r="A1485" s="167" t="s">
        <v>1096</v>
      </c>
      <c r="C1485" s="168" t="s">
        <v>1097</v>
      </c>
    </row>
    <row r="1486" spans="1:7">
      <c r="C1486" s="162" t="s">
        <v>1098</v>
      </c>
    </row>
    <row r="1488" spans="1:7" ht="15.6">
      <c r="A1488" s="167" t="s">
        <v>1099</v>
      </c>
      <c r="C1488" s="168" t="s">
        <v>1100</v>
      </c>
    </row>
    <row r="1489" spans="3:7" ht="37.5">
      <c r="C1489" s="162" t="s">
        <v>1101</v>
      </c>
    </row>
    <row r="1491" spans="3:7" ht="24.95">
      <c r="C1491" s="162" t="s">
        <v>1102</v>
      </c>
    </row>
    <row r="1493" spans="3:7" ht="24.95">
      <c r="C1493" s="162" t="s">
        <v>1103</v>
      </c>
    </row>
    <row r="1495" spans="3:7" ht="27" customHeight="1">
      <c r="C1495" s="162" t="s">
        <v>1104</v>
      </c>
    </row>
    <row r="1497" spans="3:7" ht="25.5" customHeight="1">
      <c r="C1497" s="162" t="s">
        <v>1105</v>
      </c>
    </row>
    <row r="1498" spans="3:7" ht="25.5" customHeight="1">
      <c r="C1498" s="162"/>
    </row>
    <row r="1499" spans="3:7" ht="25.5" customHeight="1">
      <c r="C1499" s="162" t="s">
        <v>1106</v>
      </c>
    </row>
    <row r="1500" spans="3:7" ht="12.95" thickBot="1"/>
    <row r="1501" spans="3:7" ht="15" thickBot="1">
      <c r="C1501" s="173" t="s">
        <v>1042</v>
      </c>
      <c r="D1501" s="174" t="s">
        <v>367</v>
      </c>
      <c r="E1501" s="174">
        <f>E1409</f>
        <v>32610</v>
      </c>
      <c r="F1501" s="229">
        <v>0</v>
      </c>
      <c r="G1501" s="230">
        <f t="shared" ref="G1501:G1504" si="22">E1501*F1501</f>
        <v>0</v>
      </c>
    </row>
    <row r="1502" spans="3:7" ht="15" thickBot="1">
      <c r="C1502" s="173" t="s">
        <v>1043</v>
      </c>
      <c r="D1502" s="174" t="s">
        <v>367</v>
      </c>
      <c r="E1502" s="174">
        <f>E1410</f>
        <v>70021</v>
      </c>
      <c r="F1502" s="229">
        <v>0</v>
      </c>
      <c r="G1502" s="230">
        <f t="shared" si="22"/>
        <v>0</v>
      </c>
    </row>
    <row r="1503" spans="3:7" ht="15" thickBot="1">
      <c r="C1503" s="173" t="s">
        <v>1107</v>
      </c>
      <c r="D1503" s="174" t="s">
        <v>367</v>
      </c>
      <c r="E1503" s="175">
        <f>E1411-1744-1244-2650-1210</f>
        <v>25476</v>
      </c>
      <c r="F1503" s="229">
        <v>0</v>
      </c>
      <c r="G1503" s="230">
        <f t="shared" si="22"/>
        <v>0</v>
      </c>
    </row>
    <row r="1504" spans="3:7" ht="15" thickBot="1">
      <c r="C1504" s="173" t="s">
        <v>1045</v>
      </c>
      <c r="D1504" s="174" t="s">
        <v>367</v>
      </c>
      <c r="E1504" s="174">
        <f>E1412</f>
        <v>3218</v>
      </c>
      <c r="F1504" s="229">
        <v>0</v>
      </c>
      <c r="G1504" s="230">
        <f t="shared" si="22"/>
        <v>0</v>
      </c>
    </row>
    <row r="1505" spans="1:3">
      <c r="C1505" s="162" t="s">
        <v>166</v>
      </c>
    </row>
    <row r="1507" spans="1:3" ht="15.6">
      <c r="A1507" s="167" t="s">
        <v>1108</v>
      </c>
      <c r="C1507" s="168" t="s">
        <v>1109</v>
      </c>
    </row>
    <row r="1508" spans="1:3" ht="137.44999999999999">
      <c r="C1508" s="162" t="s">
        <v>1110</v>
      </c>
    </row>
    <row r="1510" spans="1:3" ht="15.6">
      <c r="A1510" s="167" t="s">
        <v>1111</v>
      </c>
      <c r="C1510" s="168" t="s">
        <v>1112</v>
      </c>
    </row>
    <row r="1512" spans="1:3" ht="15.6">
      <c r="A1512" s="167" t="s">
        <v>1113</v>
      </c>
      <c r="C1512" s="168" t="s">
        <v>1114</v>
      </c>
    </row>
    <row r="1513" spans="1:3">
      <c r="C1513" s="162" t="s">
        <v>1115</v>
      </c>
    </row>
    <row r="1515" spans="1:3" ht="37.5">
      <c r="C1515" s="162" t="s">
        <v>1116</v>
      </c>
    </row>
    <row r="1517" spans="1:3" ht="12.95">
      <c r="C1517" s="176" t="s">
        <v>216</v>
      </c>
    </row>
    <row r="1519" spans="1:3" ht="12.95">
      <c r="C1519" s="176" t="s">
        <v>1117</v>
      </c>
    </row>
    <row r="1520" spans="1:3" ht="12.95" thickBot="1"/>
    <row r="1521" spans="1:7" ht="12.95" thickBot="1">
      <c r="C1521" s="173" t="s">
        <v>1118</v>
      </c>
      <c r="D1521" s="174" t="s">
        <v>195</v>
      </c>
      <c r="E1521" s="174" t="s">
        <v>196</v>
      </c>
      <c r="F1521" s="174" t="s">
        <v>196</v>
      </c>
      <c r="G1521" s="229">
        <v>0</v>
      </c>
    </row>
    <row r="1523" spans="1:7">
      <c r="C1523" s="162" t="s">
        <v>166</v>
      </c>
    </row>
    <row r="1525" spans="1:7" ht="15.6">
      <c r="A1525" s="167" t="s">
        <v>1119</v>
      </c>
      <c r="C1525" s="168" t="s">
        <v>1120</v>
      </c>
    </row>
    <row r="1526" spans="1:7">
      <c r="C1526" s="162" t="s">
        <v>1115</v>
      </c>
    </row>
    <row r="1528" spans="1:7" ht="37.5">
      <c r="C1528" s="162" t="s">
        <v>1121</v>
      </c>
    </row>
    <row r="1530" spans="1:7" ht="12.95">
      <c r="C1530" s="176" t="s">
        <v>216</v>
      </c>
    </row>
    <row r="1532" spans="1:7" ht="12.95">
      <c r="C1532" s="176" t="s">
        <v>1117</v>
      </c>
    </row>
    <row r="1533" spans="1:7" ht="12.95" thickBot="1"/>
    <row r="1534" spans="1:7" ht="25.5" thickBot="1">
      <c r="C1534" s="173" t="s">
        <v>1122</v>
      </c>
      <c r="D1534" s="174" t="s">
        <v>195</v>
      </c>
      <c r="E1534" s="174" t="s">
        <v>196</v>
      </c>
      <c r="F1534" s="174" t="s">
        <v>196</v>
      </c>
      <c r="G1534" s="229">
        <v>0</v>
      </c>
    </row>
    <row r="1536" spans="1:7">
      <c r="C1536" s="162" t="s">
        <v>166</v>
      </c>
    </row>
    <row r="1538" spans="1:3" ht="15.6">
      <c r="A1538" s="167" t="s">
        <v>1123</v>
      </c>
      <c r="C1538" s="168" t="s">
        <v>1124</v>
      </c>
    </row>
    <row r="1540" spans="1:3" ht="15.6">
      <c r="A1540" s="167" t="s">
        <v>1125</v>
      </c>
      <c r="C1540" s="168" t="s">
        <v>1126</v>
      </c>
    </row>
    <row r="1541" spans="1:3" ht="24.95">
      <c r="C1541" s="162" t="s">
        <v>1127</v>
      </c>
    </row>
    <row r="1543" spans="1:3">
      <c r="C1543" s="162" t="s">
        <v>1115</v>
      </c>
    </row>
    <row r="1545" spans="1:3" ht="37.5">
      <c r="C1545" s="162" t="s">
        <v>1116</v>
      </c>
    </row>
    <row r="1547" spans="1:3">
      <c r="C1547" s="162" t="s">
        <v>1128</v>
      </c>
    </row>
    <row r="1549" spans="1:3" ht="12.95">
      <c r="C1549" s="176" t="s">
        <v>216</v>
      </c>
    </row>
    <row r="1551" spans="1:3" ht="12.95">
      <c r="C1551" s="187" t="s">
        <v>1117</v>
      </c>
    </row>
    <row r="1553" spans="1:7" ht="12.95">
      <c r="C1553" s="176" t="s">
        <v>1129</v>
      </c>
    </row>
    <row r="1555" spans="1:7">
      <c r="C1555" s="162" t="s">
        <v>166</v>
      </c>
    </row>
    <row r="1556" spans="1:7" ht="12.95" thickBot="1"/>
    <row r="1557" spans="1:7" ht="12.95" thickBot="1">
      <c r="C1557" s="173" t="s">
        <v>1130</v>
      </c>
      <c r="D1557" s="174" t="s">
        <v>195</v>
      </c>
      <c r="E1557" s="174" t="s">
        <v>196</v>
      </c>
      <c r="F1557" s="174" t="s">
        <v>196</v>
      </c>
      <c r="G1557" s="229">
        <v>0</v>
      </c>
    </row>
    <row r="1559" spans="1:7">
      <c r="C1559" s="162" t="s">
        <v>166</v>
      </c>
    </row>
    <row r="1561" spans="1:7" ht="15.6">
      <c r="A1561" s="167" t="s">
        <v>1131</v>
      </c>
      <c r="C1561" s="168" t="s">
        <v>1132</v>
      </c>
    </row>
    <row r="1563" spans="1:7" ht="15.6">
      <c r="A1563" s="167" t="s">
        <v>1133</v>
      </c>
      <c r="C1563" s="168" t="s">
        <v>1134</v>
      </c>
    </row>
    <row r="1565" spans="1:7" ht="15.6">
      <c r="A1565" s="167" t="s">
        <v>1135</v>
      </c>
      <c r="C1565" s="168" t="s">
        <v>1136</v>
      </c>
    </row>
    <row r="1566" spans="1:7">
      <c r="C1566" s="162" t="s">
        <v>1137</v>
      </c>
    </row>
    <row r="1568" spans="1:7">
      <c r="C1568" s="162" t="s">
        <v>1138</v>
      </c>
    </row>
    <row r="1570" spans="1:7">
      <c r="C1570" s="162" t="s">
        <v>1139</v>
      </c>
    </row>
    <row r="1572" spans="1:7" ht="12.95">
      <c r="C1572" s="176" t="s">
        <v>216</v>
      </c>
    </row>
    <row r="1574" spans="1:7" ht="12.95">
      <c r="C1574" s="176" t="s">
        <v>1140</v>
      </c>
    </row>
    <row r="1576" spans="1:7">
      <c r="C1576" s="173" t="s">
        <v>166</v>
      </c>
      <c r="D1576" s="174" t="s">
        <v>195</v>
      </c>
      <c r="E1576" s="174" t="s">
        <v>196</v>
      </c>
      <c r="F1576" s="174" t="s">
        <v>196</v>
      </c>
      <c r="G1576" s="175" t="s">
        <v>196</v>
      </c>
    </row>
    <row r="1578" spans="1:7">
      <c r="C1578" s="162" t="s">
        <v>166</v>
      </c>
    </row>
    <row r="1580" spans="1:7" ht="15.6">
      <c r="A1580" s="167" t="s">
        <v>1141</v>
      </c>
      <c r="C1580" s="168" t="s">
        <v>1142</v>
      </c>
    </row>
    <row r="1582" spans="1:7" ht="15.6">
      <c r="A1582" s="167" t="s">
        <v>1143</v>
      </c>
      <c r="C1582" s="168" t="s">
        <v>1144</v>
      </c>
    </row>
    <row r="1583" spans="1:7" ht="24.95">
      <c r="C1583" s="162" t="s">
        <v>1145</v>
      </c>
    </row>
    <row r="1585" spans="1:7">
      <c r="C1585" s="162" t="s">
        <v>1146</v>
      </c>
    </row>
    <row r="1587" spans="1:7" ht="12.95">
      <c r="C1587" s="176" t="s">
        <v>216</v>
      </c>
    </row>
    <row r="1589" spans="1:7" ht="12.95">
      <c r="C1589" s="176" t="s">
        <v>1140</v>
      </c>
    </row>
    <row r="1591" spans="1:7">
      <c r="C1591" s="162" t="s">
        <v>166</v>
      </c>
    </row>
    <row r="1593" spans="1:7">
      <c r="C1593" s="173" t="s">
        <v>166</v>
      </c>
      <c r="D1593" s="174" t="s">
        <v>195</v>
      </c>
      <c r="E1593" s="174" t="s">
        <v>196</v>
      </c>
      <c r="F1593" s="174" t="s">
        <v>196</v>
      </c>
      <c r="G1593" s="175" t="s">
        <v>196</v>
      </c>
    </row>
    <row r="1595" spans="1:7">
      <c r="C1595" s="162" t="s">
        <v>166</v>
      </c>
    </row>
    <row r="1597" spans="1:7" ht="15.6">
      <c r="A1597" s="167" t="s">
        <v>1147</v>
      </c>
      <c r="C1597" s="168" t="s">
        <v>1148</v>
      </c>
    </row>
    <row r="1599" spans="1:7" ht="15.6">
      <c r="A1599" s="167" t="s">
        <v>1149</v>
      </c>
      <c r="C1599" s="168" t="s">
        <v>1150</v>
      </c>
    </row>
    <row r="1601" spans="1:7" ht="30.95">
      <c r="A1601" s="167" t="s">
        <v>1151</v>
      </c>
      <c r="C1601" s="168" t="s">
        <v>1152</v>
      </c>
    </row>
    <row r="1602" spans="1:7" ht="37.5">
      <c r="C1602" s="162" t="s">
        <v>1153</v>
      </c>
    </row>
    <row r="1604" spans="1:7" ht="12.95" thickBot="1"/>
    <row r="1605" spans="1:7" ht="15" thickBot="1">
      <c r="C1605" s="173" t="s">
        <v>1154</v>
      </c>
      <c r="D1605" s="174" t="s">
        <v>367</v>
      </c>
      <c r="E1605" s="174">
        <f>E1619</f>
        <v>400</v>
      </c>
      <c r="F1605" s="229">
        <v>0</v>
      </c>
      <c r="G1605" s="230">
        <f t="shared" ref="G1605:G1606" si="23">E1605*F1605</f>
        <v>0</v>
      </c>
    </row>
    <row r="1606" spans="1:7" ht="12.95" thickBot="1">
      <c r="C1606" s="173" t="s">
        <v>1155</v>
      </c>
      <c r="D1606" s="174" t="s">
        <v>338</v>
      </c>
      <c r="E1606" s="174">
        <f>E1620</f>
        <v>55</v>
      </c>
      <c r="F1606" s="229">
        <v>0</v>
      </c>
      <c r="G1606" s="230">
        <f t="shared" si="23"/>
        <v>0</v>
      </c>
    </row>
    <row r="1608" spans="1:7">
      <c r="C1608" s="162" t="s">
        <v>166</v>
      </c>
    </row>
    <row r="1610" spans="1:7" ht="15.6">
      <c r="A1610" s="167" t="s">
        <v>1156</v>
      </c>
      <c r="C1610" s="168" t="s">
        <v>1157</v>
      </c>
    </row>
    <row r="1611" spans="1:7" ht="24.95">
      <c r="C1611" s="162" t="s">
        <v>1158</v>
      </c>
    </row>
    <row r="1613" spans="1:7" ht="27.75" customHeight="1">
      <c r="C1613" s="162" t="s">
        <v>1159</v>
      </c>
    </row>
    <row r="1615" spans="1:7" ht="50.1">
      <c r="C1615" s="162" t="s">
        <v>1160</v>
      </c>
    </row>
    <row r="1616" spans="1:7">
      <c r="C1616" s="162"/>
    </row>
    <row r="1617" spans="1:7">
      <c r="C1617" s="162" t="s">
        <v>1161</v>
      </c>
    </row>
    <row r="1618" spans="1:7" ht="12.95" thickBot="1"/>
    <row r="1619" spans="1:7" ht="15" thickBot="1">
      <c r="C1619" s="173" t="s">
        <v>1162</v>
      </c>
      <c r="D1619" s="174" t="s">
        <v>367</v>
      </c>
      <c r="E1619" s="174">
        <f>E1454</f>
        <v>400</v>
      </c>
      <c r="F1619" s="229">
        <v>0</v>
      </c>
      <c r="G1619" s="230">
        <f t="shared" ref="G1619:G1620" si="24">E1619*F1619</f>
        <v>0</v>
      </c>
    </row>
    <row r="1620" spans="1:7" ht="12.95" thickBot="1">
      <c r="C1620" s="173" t="s">
        <v>1155</v>
      </c>
      <c r="D1620" s="174" t="s">
        <v>338</v>
      </c>
      <c r="E1620" s="174">
        <v>55</v>
      </c>
      <c r="F1620" s="229">
        <v>0</v>
      </c>
      <c r="G1620" s="230">
        <f t="shared" si="24"/>
        <v>0</v>
      </c>
    </row>
    <row r="1622" spans="1:7">
      <c r="C1622" s="162" t="s">
        <v>166</v>
      </c>
    </row>
    <row r="1624" spans="1:7" ht="15.6">
      <c r="A1624" s="167" t="s">
        <v>1163</v>
      </c>
      <c r="C1624" s="168" t="s">
        <v>1164</v>
      </c>
    </row>
    <row r="1626" spans="1:7" ht="15.6">
      <c r="A1626" s="167" t="s">
        <v>1165</v>
      </c>
      <c r="C1626" s="168" t="s">
        <v>1166</v>
      </c>
    </row>
    <row r="1627" spans="1:7" ht="37.5">
      <c r="C1627" s="162" t="s">
        <v>1167</v>
      </c>
    </row>
    <row r="1629" spans="1:7" ht="24.95">
      <c r="C1629" s="162" t="s">
        <v>1168</v>
      </c>
    </row>
    <row r="1631" spans="1:7">
      <c r="C1631" s="162" t="s">
        <v>1169</v>
      </c>
    </row>
    <row r="1633" spans="1:7">
      <c r="C1633" s="162" t="s">
        <v>1170</v>
      </c>
    </row>
    <row r="1635" spans="1:7" ht="12.95">
      <c r="C1635" s="176" t="s">
        <v>216</v>
      </c>
    </row>
    <row r="1637" spans="1:7" ht="12.95">
      <c r="C1637" s="176" t="s">
        <v>1171</v>
      </c>
    </row>
    <row r="1638" spans="1:7" ht="12.95" thickBot="1"/>
    <row r="1639" spans="1:7" ht="15" thickBot="1">
      <c r="C1639" s="173" t="s">
        <v>1172</v>
      </c>
      <c r="D1639" s="174" t="s">
        <v>367</v>
      </c>
      <c r="E1639" s="174">
        <f>SUM(E1501:E1503)</f>
        <v>128107</v>
      </c>
      <c r="F1639" s="229">
        <v>0</v>
      </c>
      <c r="G1639" s="230">
        <f>E1639*F1639</f>
        <v>0</v>
      </c>
    </row>
    <row r="1642" spans="1:7" ht="15.6">
      <c r="A1642" s="167" t="s">
        <v>1173</v>
      </c>
      <c r="C1642" s="168" t="s">
        <v>1174</v>
      </c>
    </row>
    <row r="1644" spans="1:7" ht="15.6">
      <c r="A1644" s="167" t="s">
        <v>1175</v>
      </c>
      <c r="C1644" s="168" t="s">
        <v>1176</v>
      </c>
    </row>
    <row r="1646" spans="1:7" ht="15.6">
      <c r="A1646" s="167" t="s">
        <v>1177</v>
      </c>
      <c r="C1646" s="168" t="s">
        <v>1178</v>
      </c>
    </row>
    <row r="1647" spans="1:7" ht="24.95">
      <c r="C1647" s="162" t="s">
        <v>1179</v>
      </c>
    </row>
    <row r="1649" spans="1:7">
      <c r="C1649" s="162" t="s">
        <v>1180</v>
      </c>
    </row>
    <row r="1650" spans="1:7">
      <c r="C1650" s="162" t="s">
        <v>166</v>
      </c>
    </row>
    <row r="1652" spans="1:7" ht="30.95">
      <c r="A1652" s="167" t="s">
        <v>1181</v>
      </c>
      <c r="C1652" s="168" t="s">
        <v>1182</v>
      </c>
    </row>
    <row r="1653" spans="1:7" ht="15.6">
      <c r="A1653" s="167"/>
      <c r="C1653" s="168"/>
    </row>
    <row r="1654" spans="1:7" ht="15.95" thickBot="1">
      <c r="A1654" s="167"/>
      <c r="C1654" s="208" t="s">
        <v>1183</v>
      </c>
      <c r="D1654" s="191"/>
      <c r="E1654" s="171"/>
    </row>
    <row r="1655" spans="1:7" ht="15.95" thickBot="1">
      <c r="A1655" s="167"/>
      <c r="C1655" s="173" t="s">
        <v>1184</v>
      </c>
      <c r="D1655" s="174" t="s">
        <v>938</v>
      </c>
      <c r="E1655" s="174">
        <v>82</v>
      </c>
      <c r="F1655" s="229">
        <v>0</v>
      </c>
      <c r="G1655" s="230">
        <f t="shared" ref="G1655:G1656" si="25">E1655*F1655</f>
        <v>0</v>
      </c>
    </row>
    <row r="1656" spans="1:7" ht="15.95" thickBot="1">
      <c r="A1656" s="167"/>
      <c r="C1656" s="173" t="s">
        <v>1185</v>
      </c>
      <c r="D1656" s="174" t="s">
        <v>938</v>
      </c>
      <c r="E1656" s="174">
        <v>14</v>
      </c>
      <c r="F1656" s="229">
        <v>0</v>
      </c>
      <c r="G1656" s="230">
        <f t="shared" si="25"/>
        <v>0</v>
      </c>
    </row>
    <row r="1657" spans="1:7" ht="15.6">
      <c r="A1657" s="167"/>
      <c r="C1657" s="208"/>
      <c r="D1657" s="191"/>
      <c r="E1657" s="171"/>
    </row>
    <row r="1658" spans="1:7" ht="15.95" thickBot="1">
      <c r="A1658" s="167"/>
      <c r="C1658" s="208" t="s">
        <v>1186</v>
      </c>
      <c r="D1658" s="191"/>
      <c r="E1658" s="171"/>
      <c r="G1658" s="191"/>
    </row>
    <row r="1659" spans="1:7" ht="15.95" thickBot="1">
      <c r="A1659" s="167"/>
      <c r="C1659" s="208" t="s">
        <v>1187</v>
      </c>
      <c r="D1659" s="174" t="s">
        <v>938</v>
      </c>
      <c r="E1659" s="174">
        <v>6</v>
      </c>
      <c r="F1659" s="229">
        <v>0</v>
      </c>
      <c r="G1659" s="230">
        <f>E1659*F1659</f>
        <v>0</v>
      </c>
    </row>
    <row r="1660" spans="1:7" ht="15.6">
      <c r="A1660" s="167"/>
      <c r="C1660" s="168"/>
      <c r="D1660" s="191"/>
    </row>
    <row r="1661" spans="1:7" ht="12.95" thickBot="1">
      <c r="C1661" s="162" t="s">
        <v>1188</v>
      </c>
    </row>
    <row r="1662" spans="1:7" ht="12.95" thickBot="1">
      <c r="C1662" s="173" t="s">
        <v>1189</v>
      </c>
      <c r="D1662" s="174" t="s">
        <v>350</v>
      </c>
      <c r="E1662" s="174">
        <v>75</v>
      </c>
      <c r="F1662" s="229">
        <v>0</v>
      </c>
      <c r="G1662" s="230">
        <f>E1662*F1662</f>
        <v>0</v>
      </c>
    </row>
    <row r="1664" spans="1:7" ht="12.95" thickBot="1">
      <c r="C1664" s="162" t="s">
        <v>1190</v>
      </c>
    </row>
    <row r="1665" spans="1:7" ht="12.95" thickBot="1">
      <c r="C1665" s="173" t="s">
        <v>1191</v>
      </c>
      <c r="D1665" s="174" t="s">
        <v>350</v>
      </c>
      <c r="E1665" s="174">
        <v>73</v>
      </c>
      <c r="F1665" s="229">
        <v>0</v>
      </c>
      <c r="G1665" s="230">
        <f t="shared" ref="G1665:G1668" si="26">E1665*F1665</f>
        <v>0</v>
      </c>
    </row>
    <row r="1666" spans="1:7" ht="12.95" thickBot="1">
      <c r="C1666" s="173" t="s">
        <v>1192</v>
      </c>
      <c r="D1666" s="174" t="s">
        <v>350</v>
      </c>
      <c r="E1666" s="174">
        <v>5</v>
      </c>
      <c r="F1666" s="229">
        <v>0</v>
      </c>
      <c r="G1666" s="230">
        <f t="shared" si="26"/>
        <v>0</v>
      </c>
    </row>
    <row r="1667" spans="1:7" ht="12.95" thickBot="1">
      <c r="C1667" s="173" t="s">
        <v>1193</v>
      </c>
      <c r="D1667" s="174" t="s">
        <v>350</v>
      </c>
      <c r="E1667" s="174">
        <v>14</v>
      </c>
      <c r="F1667" s="229">
        <v>0</v>
      </c>
      <c r="G1667" s="230">
        <f t="shared" si="26"/>
        <v>0</v>
      </c>
    </row>
    <row r="1668" spans="1:7" ht="12.95" thickBot="1">
      <c r="C1668" s="173" t="s">
        <v>1194</v>
      </c>
      <c r="D1668" s="174" t="s">
        <v>350</v>
      </c>
      <c r="E1668" s="174">
        <v>76</v>
      </c>
      <c r="F1668" s="229">
        <v>0</v>
      </c>
      <c r="G1668" s="230">
        <f t="shared" si="26"/>
        <v>0</v>
      </c>
    </row>
    <row r="1670" spans="1:7">
      <c r="C1670" s="162" t="s">
        <v>166</v>
      </c>
    </row>
    <row r="1672" spans="1:7" ht="15.6">
      <c r="A1672" s="167" t="s">
        <v>1195</v>
      </c>
      <c r="C1672" s="168" t="s">
        <v>1196</v>
      </c>
    </row>
    <row r="1674" spans="1:7" ht="15.6">
      <c r="A1674" s="167" t="s">
        <v>1197</v>
      </c>
      <c r="C1674" s="168" t="s">
        <v>1198</v>
      </c>
    </row>
    <row r="1676" spans="1:7" ht="15.6">
      <c r="A1676" s="167" t="s">
        <v>1199</v>
      </c>
      <c r="C1676" s="168" t="s">
        <v>1200</v>
      </c>
    </row>
    <row r="1678" spans="1:7" ht="15.6">
      <c r="A1678" s="167" t="s">
        <v>1201</v>
      </c>
      <c r="C1678" s="168" t="s">
        <v>1202</v>
      </c>
    </row>
    <row r="1679" spans="1:7">
      <c r="C1679" s="162" t="s">
        <v>1203</v>
      </c>
    </row>
    <row r="1681" spans="1:7">
      <c r="C1681" s="162" t="s">
        <v>1204</v>
      </c>
    </row>
    <row r="1682" spans="1:7" ht="12.95" thickBot="1"/>
    <row r="1683" spans="1:7" ht="12.95" thickBot="1">
      <c r="C1683" s="173" t="s">
        <v>1205</v>
      </c>
      <c r="D1683" s="174" t="s">
        <v>938</v>
      </c>
      <c r="E1683" s="174">
        <v>12</v>
      </c>
      <c r="F1683" s="229">
        <v>0</v>
      </c>
      <c r="G1683" s="230">
        <f t="shared" ref="G1683:G1691" si="27">E1683*F1683</f>
        <v>0</v>
      </c>
    </row>
    <row r="1684" spans="1:7" ht="12.95" thickBot="1">
      <c r="C1684" s="173" t="s">
        <v>1206</v>
      </c>
      <c r="D1684" s="174" t="s">
        <v>350</v>
      </c>
      <c r="E1684" s="174">
        <v>470</v>
      </c>
      <c r="F1684" s="229">
        <v>0</v>
      </c>
      <c r="G1684" s="230">
        <f t="shared" si="27"/>
        <v>0</v>
      </c>
    </row>
    <row r="1685" spans="1:7" ht="12.95" thickBot="1">
      <c r="C1685" s="173" t="s">
        <v>1207</v>
      </c>
      <c r="D1685" s="174" t="s">
        <v>350</v>
      </c>
      <c r="E1685" s="174">
        <v>12</v>
      </c>
      <c r="F1685" s="229">
        <v>0</v>
      </c>
      <c r="G1685" s="230">
        <f t="shared" si="27"/>
        <v>0</v>
      </c>
    </row>
    <row r="1686" spans="1:7" ht="12.95" thickBot="1">
      <c r="C1686" s="173" t="s">
        <v>1208</v>
      </c>
      <c r="D1686" s="174" t="s">
        <v>350</v>
      </c>
      <c r="E1686" s="174">
        <v>260</v>
      </c>
      <c r="F1686" s="229">
        <v>0</v>
      </c>
      <c r="G1686" s="230">
        <f t="shared" si="27"/>
        <v>0</v>
      </c>
    </row>
    <row r="1687" spans="1:7" ht="12.95" thickBot="1">
      <c r="C1687" s="173" t="s">
        <v>1209</v>
      </c>
      <c r="D1687" s="174" t="s">
        <v>350</v>
      </c>
      <c r="E1687" s="174">
        <v>55</v>
      </c>
      <c r="F1687" s="229">
        <v>0</v>
      </c>
      <c r="G1687" s="230">
        <f t="shared" si="27"/>
        <v>0</v>
      </c>
    </row>
    <row r="1688" spans="1:7" ht="12.95" thickBot="1">
      <c r="C1688" s="173" t="s">
        <v>1210</v>
      </c>
      <c r="D1688" s="174" t="s">
        <v>350</v>
      </c>
      <c r="E1688" s="174">
        <v>105</v>
      </c>
      <c r="F1688" s="229">
        <v>0</v>
      </c>
      <c r="G1688" s="230">
        <f t="shared" si="27"/>
        <v>0</v>
      </c>
    </row>
    <row r="1689" spans="1:7" ht="15" thickBot="1">
      <c r="C1689" s="173" t="s">
        <v>1211</v>
      </c>
      <c r="D1689" s="174" t="s">
        <v>367</v>
      </c>
      <c r="E1689" s="174">
        <v>15</v>
      </c>
      <c r="F1689" s="229">
        <v>0</v>
      </c>
      <c r="G1689" s="230">
        <f t="shared" si="27"/>
        <v>0</v>
      </c>
    </row>
    <row r="1690" spans="1:7" ht="12.95" thickBot="1">
      <c r="C1690" s="173" t="s">
        <v>1212</v>
      </c>
      <c r="D1690" s="174" t="s">
        <v>1213</v>
      </c>
      <c r="E1690" s="174">
        <v>16</v>
      </c>
      <c r="F1690" s="229">
        <v>0</v>
      </c>
      <c r="G1690" s="230">
        <f t="shared" si="27"/>
        <v>0</v>
      </c>
    </row>
    <row r="1691" spans="1:7" ht="12.95" thickBot="1">
      <c r="C1691" s="173" t="s">
        <v>1214</v>
      </c>
      <c r="D1691" s="174" t="s">
        <v>350</v>
      </c>
      <c r="E1691" s="174">
        <v>12</v>
      </c>
      <c r="F1691" s="229">
        <v>0</v>
      </c>
      <c r="G1691" s="230">
        <f t="shared" si="27"/>
        <v>0</v>
      </c>
    </row>
    <row r="1693" spans="1:7" ht="15.6">
      <c r="A1693" s="167" t="s">
        <v>1215</v>
      </c>
      <c r="C1693" s="168" t="s">
        <v>1216</v>
      </c>
    </row>
    <row r="1694" spans="1:7" ht="15.6">
      <c r="A1694" s="167"/>
      <c r="C1694" s="168"/>
    </row>
    <row r="1695" spans="1:7" ht="15.6">
      <c r="A1695" s="167" t="s">
        <v>1217</v>
      </c>
      <c r="C1695" s="168" t="s">
        <v>1218</v>
      </c>
    </row>
    <row r="1696" spans="1:7" ht="26.1">
      <c r="A1696" s="167"/>
      <c r="C1696" s="162" t="s">
        <v>1219</v>
      </c>
    </row>
    <row r="1697" spans="1:7" ht="15.95" thickBot="1">
      <c r="A1697" s="167"/>
      <c r="C1697" s="168"/>
    </row>
    <row r="1698" spans="1:7" ht="15.95" thickBot="1">
      <c r="A1698" s="167"/>
      <c r="C1698" s="173" t="s">
        <v>1205</v>
      </c>
      <c r="D1698" s="174" t="s">
        <v>938</v>
      </c>
      <c r="E1698" s="174">
        <v>12</v>
      </c>
      <c r="F1698" s="229">
        <v>0</v>
      </c>
      <c r="G1698" s="230">
        <f t="shared" ref="G1698:G1703" si="28">E1698*F1698</f>
        <v>0</v>
      </c>
    </row>
    <row r="1699" spans="1:7" ht="15.95" thickBot="1">
      <c r="A1699" s="167"/>
      <c r="C1699" s="173" t="s">
        <v>1206</v>
      </c>
      <c r="D1699" s="174" t="s">
        <v>350</v>
      </c>
      <c r="E1699" s="174">
        <v>2900</v>
      </c>
      <c r="F1699" s="229">
        <v>0</v>
      </c>
      <c r="G1699" s="230">
        <f t="shared" si="28"/>
        <v>0</v>
      </c>
    </row>
    <row r="1700" spans="1:7" ht="15.95" thickBot="1">
      <c r="A1700" s="167"/>
      <c r="C1700" s="173" t="s">
        <v>1208</v>
      </c>
      <c r="D1700" s="174" t="s">
        <v>350</v>
      </c>
      <c r="E1700" s="174">
        <v>50</v>
      </c>
      <c r="F1700" s="229">
        <v>0</v>
      </c>
      <c r="G1700" s="230">
        <f t="shared" si="28"/>
        <v>0</v>
      </c>
    </row>
    <row r="1701" spans="1:7" ht="15.95" thickBot="1">
      <c r="A1701" s="167"/>
      <c r="C1701" s="173" t="s">
        <v>1210</v>
      </c>
      <c r="D1701" s="174" t="s">
        <v>350</v>
      </c>
      <c r="E1701" s="174">
        <v>95</v>
      </c>
      <c r="F1701" s="229">
        <v>0</v>
      </c>
      <c r="G1701" s="230">
        <f t="shared" si="28"/>
        <v>0</v>
      </c>
    </row>
    <row r="1702" spans="1:7" ht="12.95" thickBot="1">
      <c r="C1702" s="173" t="s">
        <v>1212</v>
      </c>
      <c r="D1702" s="174" t="s">
        <v>1213</v>
      </c>
      <c r="E1702" s="174">
        <v>150</v>
      </c>
      <c r="F1702" s="229">
        <v>0</v>
      </c>
      <c r="G1702" s="230">
        <f t="shared" si="28"/>
        <v>0</v>
      </c>
    </row>
    <row r="1703" spans="1:7" ht="12.95" thickBot="1">
      <c r="C1703" s="173" t="s">
        <v>1214</v>
      </c>
      <c r="D1703" s="174" t="s">
        <v>350</v>
      </c>
      <c r="E1703" s="174">
        <v>20</v>
      </c>
      <c r="F1703" s="229">
        <v>0</v>
      </c>
      <c r="G1703" s="230">
        <f t="shared" si="28"/>
        <v>0</v>
      </c>
    </row>
    <row r="1705" spans="1:7" ht="15.6">
      <c r="A1705" s="167" t="s">
        <v>1220</v>
      </c>
      <c r="C1705" s="168" t="s">
        <v>1221</v>
      </c>
    </row>
    <row r="1706" spans="1:7" ht="24.95">
      <c r="C1706" s="162" t="s">
        <v>1222</v>
      </c>
    </row>
    <row r="1708" spans="1:7">
      <c r="C1708" s="162" t="s">
        <v>166</v>
      </c>
    </row>
    <row r="1709" spans="1:7" ht="12.95" thickBot="1"/>
    <row r="1710" spans="1:7" ht="12.95" thickBot="1">
      <c r="C1710" s="173" t="s">
        <v>1223</v>
      </c>
      <c r="D1710" s="174" t="s">
        <v>338</v>
      </c>
      <c r="E1710" s="174">
        <v>120</v>
      </c>
      <c r="F1710" s="229">
        <v>0</v>
      </c>
      <c r="G1710" s="230">
        <f>E1710*F1710</f>
        <v>0</v>
      </c>
    </row>
    <row r="1712" spans="1:7">
      <c r="C1712" s="162" t="s">
        <v>166</v>
      </c>
    </row>
    <row r="1714" spans="1:3" ht="30.95">
      <c r="A1714" s="167" t="s">
        <v>1224</v>
      </c>
      <c r="C1714" s="168" t="s">
        <v>1225</v>
      </c>
    </row>
    <row r="1715" spans="1:3" ht="24.95">
      <c r="C1715" s="162" t="s">
        <v>1226</v>
      </c>
    </row>
    <row r="1717" spans="1:3" ht="30.95">
      <c r="A1717" s="167" t="s">
        <v>1227</v>
      </c>
      <c r="C1717" s="168" t="s">
        <v>1228</v>
      </c>
    </row>
    <row r="1719" spans="1:3" ht="30.95">
      <c r="A1719" s="167" t="s">
        <v>1229</v>
      </c>
      <c r="C1719" s="168" t="s">
        <v>1230</v>
      </c>
    </row>
    <row r="1720" spans="1:3">
      <c r="C1720" s="162" t="s">
        <v>1231</v>
      </c>
    </row>
    <row r="1722" spans="1:3" ht="50.1">
      <c r="C1722" s="162" t="s">
        <v>1232</v>
      </c>
    </row>
    <row r="1724" spans="1:3" ht="50.1">
      <c r="C1724" s="162" t="s">
        <v>1233</v>
      </c>
    </row>
    <row r="1726" spans="1:3" ht="37.5">
      <c r="C1726" s="162" t="s">
        <v>1234</v>
      </c>
    </row>
    <row r="1729" spans="1:7">
      <c r="C1729" s="162" t="s">
        <v>1235</v>
      </c>
    </row>
    <row r="1730" spans="1:7">
      <c r="C1730" s="162"/>
    </row>
    <row r="1731" spans="1:7" ht="15.75" customHeight="1">
      <c r="C1731" s="176" t="s">
        <v>216</v>
      </c>
    </row>
    <row r="1732" spans="1:7">
      <c r="C1732" s="162"/>
    </row>
    <row r="1733" spans="1:7" ht="12.95">
      <c r="C1733" s="209" t="s">
        <v>247</v>
      </c>
    </row>
    <row r="1734" spans="1:7" ht="12.95" thickBot="1"/>
    <row r="1735" spans="1:7" ht="12.95" thickBot="1">
      <c r="C1735" s="173" t="s">
        <v>1236</v>
      </c>
      <c r="D1735" s="174" t="s">
        <v>195</v>
      </c>
      <c r="E1735" s="174" t="s">
        <v>196</v>
      </c>
      <c r="F1735" s="174" t="s">
        <v>196</v>
      </c>
      <c r="G1735" s="229">
        <v>0</v>
      </c>
    </row>
    <row r="1738" spans="1:7" ht="30.95">
      <c r="A1738" s="167" t="s">
        <v>1237</v>
      </c>
      <c r="C1738" s="168" t="s">
        <v>1238</v>
      </c>
    </row>
    <row r="1739" spans="1:7" ht="75">
      <c r="C1739" s="162" t="s">
        <v>1239</v>
      </c>
    </row>
    <row r="1741" spans="1:7" ht="24.95">
      <c r="C1741" s="162" t="s">
        <v>1240</v>
      </c>
    </row>
    <row r="1742" spans="1:7" ht="12.95" thickBot="1"/>
    <row r="1743" spans="1:7" ht="12.95" thickBot="1">
      <c r="C1743" s="173" t="s">
        <v>1241</v>
      </c>
      <c r="D1743" s="174" t="s">
        <v>338</v>
      </c>
      <c r="E1743" s="174">
        <v>117</v>
      </c>
      <c r="F1743" s="229">
        <v>0</v>
      </c>
      <c r="G1743" s="230">
        <f>E1743*F1743</f>
        <v>0</v>
      </c>
    </row>
    <row r="1746" spans="1:7" ht="30.95">
      <c r="A1746" s="167" t="s">
        <v>1242</v>
      </c>
      <c r="C1746" s="168" t="s">
        <v>1243</v>
      </c>
    </row>
    <row r="1748" spans="1:7" ht="15.6">
      <c r="A1748" s="167" t="s">
        <v>1244</v>
      </c>
      <c r="C1748" s="168" t="s">
        <v>1245</v>
      </c>
    </row>
    <row r="1750" spans="1:7" ht="15.6">
      <c r="A1750" s="167" t="s">
        <v>1246</v>
      </c>
      <c r="C1750" s="168" t="s">
        <v>1247</v>
      </c>
    </row>
    <row r="1752" spans="1:7" ht="15.6">
      <c r="A1752" s="167" t="s">
        <v>1248</v>
      </c>
      <c r="C1752" s="168" t="s">
        <v>1249</v>
      </c>
    </row>
    <row r="1753" spans="1:7" ht="53.25" customHeight="1">
      <c r="C1753" s="162" t="s">
        <v>1250</v>
      </c>
    </row>
    <row r="1755" spans="1:7" ht="192.95" customHeight="1">
      <c r="C1755" s="162" t="s">
        <v>111</v>
      </c>
    </row>
    <row r="1757" spans="1:7">
      <c r="C1757" s="162" t="s">
        <v>166</v>
      </c>
    </row>
    <row r="1758" spans="1:7" ht="12.95" thickBot="1"/>
    <row r="1759" spans="1:7" ht="12.95" thickBot="1">
      <c r="C1759" s="173" t="s">
        <v>1251</v>
      </c>
      <c r="D1759" s="174" t="s">
        <v>350</v>
      </c>
      <c r="E1759" s="174">
        <v>450</v>
      </c>
      <c r="F1759" s="229">
        <v>0</v>
      </c>
      <c r="G1759" s="230">
        <f>E1759*F1759</f>
        <v>0</v>
      </c>
    </row>
    <row r="1761" spans="1:7">
      <c r="C1761" s="162" t="s">
        <v>166</v>
      </c>
    </row>
    <row r="1763" spans="1:7" ht="15.6">
      <c r="A1763" s="167" t="s">
        <v>1252</v>
      </c>
      <c r="C1763" s="168" t="s">
        <v>1253</v>
      </c>
    </row>
    <row r="1765" spans="1:7" ht="15.6">
      <c r="A1765" s="167" t="s">
        <v>1254</v>
      </c>
      <c r="C1765" s="168" t="s">
        <v>1255</v>
      </c>
    </row>
    <row r="1766" spans="1:7" ht="24.95">
      <c r="C1766" s="162" t="s">
        <v>1256</v>
      </c>
    </row>
    <row r="1767" spans="1:7" ht="12.95" thickBot="1"/>
    <row r="1768" spans="1:7" ht="12.95" thickBot="1">
      <c r="C1768" s="173" t="s">
        <v>1257</v>
      </c>
      <c r="D1768" s="174" t="s">
        <v>338</v>
      </c>
      <c r="E1768" s="174">
        <v>4</v>
      </c>
      <c r="F1768" s="229">
        <v>0</v>
      </c>
      <c r="G1768" s="230">
        <f t="shared" ref="G1768:G1769" si="29">E1768*F1768</f>
        <v>0</v>
      </c>
    </row>
    <row r="1769" spans="1:7" ht="12.95" thickBot="1">
      <c r="C1769" s="173" t="s">
        <v>1258</v>
      </c>
      <c r="D1769" s="174" t="s">
        <v>338</v>
      </c>
      <c r="E1769" s="174">
        <v>4</v>
      </c>
      <c r="F1769" s="229">
        <v>0</v>
      </c>
      <c r="G1769" s="230">
        <f t="shared" si="29"/>
        <v>0</v>
      </c>
    </row>
    <row r="1771" spans="1:7">
      <c r="C1771" s="162" t="s">
        <v>166</v>
      </c>
    </row>
    <row r="1773" spans="1:7" ht="15.6">
      <c r="A1773" s="167" t="s">
        <v>1259</v>
      </c>
      <c r="C1773" s="168" t="s">
        <v>1260</v>
      </c>
    </row>
    <row r="1774" spans="1:7" ht="50.1">
      <c r="C1774" s="162" t="s">
        <v>1261</v>
      </c>
    </row>
    <row r="1776" spans="1:7" ht="15.6">
      <c r="A1776" s="167" t="s">
        <v>1262</v>
      </c>
      <c r="C1776" s="168" t="s">
        <v>1263</v>
      </c>
    </row>
    <row r="1777" spans="1:7" ht="37.5">
      <c r="C1777" s="162" t="s">
        <v>1264</v>
      </c>
    </row>
    <row r="1778" spans="1:7" ht="12.95" thickBot="1"/>
    <row r="1779" spans="1:7" ht="25.5" thickBot="1">
      <c r="C1779" s="173" t="s">
        <v>1265</v>
      </c>
      <c r="D1779" s="174" t="s">
        <v>338</v>
      </c>
      <c r="E1779" s="174">
        <v>5</v>
      </c>
      <c r="F1779" s="229">
        <v>0</v>
      </c>
      <c r="G1779" s="230">
        <f t="shared" ref="G1779:G1780" si="30">E1779*F1779</f>
        <v>0</v>
      </c>
    </row>
    <row r="1780" spans="1:7" ht="38.1" thickBot="1">
      <c r="C1780" s="173" t="s">
        <v>1266</v>
      </c>
      <c r="D1780" s="174" t="s">
        <v>338</v>
      </c>
      <c r="E1780" s="174">
        <v>3</v>
      </c>
      <c r="F1780" s="229">
        <v>0</v>
      </c>
      <c r="G1780" s="230">
        <f t="shared" si="30"/>
        <v>0</v>
      </c>
    </row>
    <row r="1781" spans="1:7">
      <c r="C1781" s="162" t="s">
        <v>166</v>
      </c>
    </row>
    <row r="1783" spans="1:7" ht="15.6">
      <c r="A1783" s="167" t="s">
        <v>1267</v>
      </c>
      <c r="C1783" s="168" t="s">
        <v>1268</v>
      </c>
    </row>
    <row r="1784" spans="1:7">
      <c r="C1784" s="162" t="s">
        <v>166</v>
      </c>
    </row>
    <row r="1785" spans="1:7" ht="15.6">
      <c r="A1785" s="167" t="s">
        <v>1269</v>
      </c>
      <c r="C1785" s="168" t="s">
        <v>1270</v>
      </c>
    </row>
    <row r="1787" spans="1:7" ht="15.6">
      <c r="A1787" s="167" t="s">
        <v>1271</v>
      </c>
      <c r="C1787" s="168" t="s">
        <v>1272</v>
      </c>
    </row>
    <row r="1788" spans="1:7" ht="37.5">
      <c r="C1788" s="162" t="s">
        <v>1264</v>
      </c>
    </row>
    <row r="1789" spans="1:7" ht="12.95" thickBot="1"/>
    <row r="1790" spans="1:7" ht="26.25" customHeight="1" thickBot="1">
      <c r="C1790" s="173" t="s">
        <v>1273</v>
      </c>
      <c r="D1790" s="174" t="s">
        <v>338</v>
      </c>
      <c r="E1790" s="174">
        <v>5</v>
      </c>
      <c r="F1790" s="229">
        <v>0</v>
      </c>
      <c r="G1790" s="230">
        <f>E1790*F1790</f>
        <v>0</v>
      </c>
    </row>
    <row r="1792" spans="1:7">
      <c r="C1792" s="162" t="s">
        <v>166</v>
      </c>
    </row>
    <row r="1794" spans="1:3" ht="15.6">
      <c r="A1794" s="167" t="s">
        <v>1274</v>
      </c>
      <c r="C1794" s="168" t="s">
        <v>1275</v>
      </c>
    </row>
    <row r="1796" spans="1:3" ht="15.6">
      <c r="A1796" s="167" t="s">
        <v>1276</v>
      </c>
      <c r="C1796" s="168" t="s">
        <v>1277</v>
      </c>
    </row>
    <row r="1798" spans="1:3" ht="15.6">
      <c r="A1798" s="167" t="s">
        <v>1278</v>
      </c>
      <c r="C1798" s="168" t="s">
        <v>1279</v>
      </c>
    </row>
    <row r="1800" spans="1:3" ht="15.6">
      <c r="A1800" s="167" t="s">
        <v>1280</v>
      </c>
      <c r="C1800" s="168" t="s">
        <v>1281</v>
      </c>
    </row>
    <row r="1801" spans="1:3" ht="24.95">
      <c r="C1801" s="162" t="s">
        <v>1282</v>
      </c>
    </row>
    <row r="1803" spans="1:3">
      <c r="C1803" s="162" t="s">
        <v>1283</v>
      </c>
    </row>
    <row r="1805" spans="1:3" ht="24.95">
      <c r="C1805" s="162" t="s">
        <v>1284</v>
      </c>
    </row>
    <row r="1807" spans="1:3" ht="24.95">
      <c r="C1807" s="162" t="s">
        <v>1285</v>
      </c>
    </row>
    <row r="1808" spans="1:3" ht="12.95" thickBot="1"/>
    <row r="1809" spans="1:7" ht="12.95" thickBot="1">
      <c r="C1809" s="173" t="s">
        <v>1286</v>
      </c>
      <c r="D1809" s="174" t="s">
        <v>350</v>
      </c>
      <c r="E1809" s="174">
        <v>100</v>
      </c>
      <c r="F1809" s="229">
        <v>0</v>
      </c>
      <c r="G1809" s="230">
        <f>E1809*F1809</f>
        <v>0</v>
      </c>
    </row>
    <row r="1811" spans="1:7">
      <c r="C1811" s="162" t="s">
        <v>166</v>
      </c>
    </row>
    <row r="1813" spans="1:7" ht="15.6">
      <c r="A1813" s="167" t="s">
        <v>1287</v>
      </c>
      <c r="C1813" s="168" t="s">
        <v>1288</v>
      </c>
    </row>
    <row r="1815" spans="1:7" ht="15.6">
      <c r="A1815" s="167" t="s">
        <v>1289</v>
      </c>
      <c r="C1815" s="168" t="s">
        <v>1290</v>
      </c>
    </row>
    <row r="1817" spans="1:7" ht="15.6">
      <c r="A1817" s="167" t="s">
        <v>1291</v>
      </c>
      <c r="C1817" s="168" t="s">
        <v>1292</v>
      </c>
    </row>
    <row r="1819" spans="1:7" ht="30.95">
      <c r="A1819" s="167" t="s">
        <v>1293</v>
      </c>
      <c r="C1819" s="168" t="s">
        <v>1294</v>
      </c>
    </row>
    <row r="1820" spans="1:7" ht="99.95">
      <c r="C1820" s="162" t="s">
        <v>1295</v>
      </c>
    </row>
    <row r="1821" spans="1:7">
      <c r="C1821" s="162"/>
    </row>
    <row r="1822" spans="1:7" ht="12.95">
      <c r="C1822" s="210" t="s">
        <v>216</v>
      </c>
    </row>
    <row r="1824" spans="1:7" ht="12.95">
      <c r="C1824" s="210" t="s">
        <v>247</v>
      </c>
    </row>
    <row r="1825" spans="1:7" ht="12.95" thickBot="1"/>
    <row r="1826" spans="1:7" ht="12.95" thickBot="1">
      <c r="C1826" s="173" t="s">
        <v>1296</v>
      </c>
      <c r="D1826" s="174" t="s">
        <v>195</v>
      </c>
      <c r="E1826" s="174" t="s">
        <v>196</v>
      </c>
      <c r="F1826" s="174" t="s">
        <v>196</v>
      </c>
      <c r="G1826" s="229">
        <v>0</v>
      </c>
    </row>
    <row r="1828" spans="1:7">
      <c r="C1828" s="162" t="s">
        <v>166</v>
      </c>
    </row>
    <row r="1830" spans="1:7" ht="15.6">
      <c r="A1830" s="167" t="s">
        <v>1297</v>
      </c>
      <c r="C1830" s="168" t="s">
        <v>1298</v>
      </c>
    </row>
    <row r="1832" spans="1:7" ht="15.6">
      <c r="A1832" s="167" t="s">
        <v>1299</v>
      </c>
      <c r="C1832" s="168" t="s">
        <v>1300</v>
      </c>
    </row>
    <row r="1833" spans="1:7" ht="49.5" customHeight="1">
      <c r="C1833" s="162" t="s">
        <v>1301</v>
      </c>
    </row>
    <row r="1835" spans="1:7" ht="24.95">
      <c r="C1835" s="162" t="s">
        <v>1302</v>
      </c>
    </row>
    <row r="1836" spans="1:7">
      <c r="C1836" s="162"/>
    </row>
    <row r="1837" spans="1:7" ht="12.95">
      <c r="C1837" s="210" t="s">
        <v>216</v>
      </c>
    </row>
    <row r="1839" spans="1:7" ht="12.95">
      <c r="C1839" s="210" t="s">
        <v>247</v>
      </c>
    </row>
    <row r="1840" spans="1:7" ht="13.5" thickBot="1">
      <c r="C1840" s="210"/>
    </row>
    <row r="1841" spans="1:7" ht="12.95" thickBot="1">
      <c r="C1841" s="173" t="s">
        <v>1303</v>
      </c>
      <c r="D1841" s="174" t="s">
        <v>196</v>
      </c>
      <c r="E1841" s="174" t="s">
        <v>196</v>
      </c>
      <c r="F1841" s="174" t="s">
        <v>196</v>
      </c>
      <c r="G1841" s="229">
        <v>0</v>
      </c>
    </row>
    <row r="1844" spans="1:7" ht="15.6">
      <c r="A1844" s="167" t="s">
        <v>1304</v>
      </c>
      <c r="C1844" s="168" t="s">
        <v>1305</v>
      </c>
    </row>
    <row r="1846" spans="1:7" ht="15.6">
      <c r="A1846" s="167" t="s">
        <v>1306</v>
      </c>
      <c r="C1846" s="168" t="s">
        <v>1307</v>
      </c>
    </row>
    <row r="1847" spans="1:7" ht="64.5" customHeight="1">
      <c r="C1847" s="162" t="s">
        <v>1308</v>
      </c>
    </row>
    <row r="1849" spans="1:7">
      <c r="C1849" s="162" t="s">
        <v>1309</v>
      </c>
    </row>
    <row r="1851" spans="1:7" ht="153" customHeight="1">
      <c r="C1851" s="162" t="s">
        <v>111</v>
      </c>
    </row>
    <row r="1852" spans="1:7" ht="12.95" thickBot="1"/>
    <row r="1853" spans="1:7" ht="12.95" thickBot="1">
      <c r="C1853" s="173" t="s">
        <v>1310</v>
      </c>
      <c r="D1853" s="174" t="s">
        <v>350</v>
      </c>
      <c r="E1853" s="174">
        <v>210</v>
      </c>
      <c r="F1853" s="229">
        <v>0</v>
      </c>
      <c r="G1853" s="230">
        <f>E1853*F1853</f>
        <v>0</v>
      </c>
    </row>
    <row r="1855" spans="1:7" ht="15.6">
      <c r="A1855" s="167" t="s">
        <v>1311</v>
      </c>
      <c r="C1855" s="168" t="s">
        <v>1312</v>
      </c>
    </row>
    <row r="1857" spans="1:7" ht="30.95">
      <c r="A1857" s="167" t="s">
        <v>1313</v>
      </c>
      <c r="C1857" s="168" t="s">
        <v>1314</v>
      </c>
    </row>
    <row r="1859" spans="1:7" ht="15.6">
      <c r="A1859" s="167" t="s">
        <v>1315</v>
      </c>
      <c r="C1859" s="168" t="s">
        <v>1316</v>
      </c>
    </row>
    <row r="1861" spans="1:7" ht="15.6">
      <c r="A1861" s="167" t="s">
        <v>1317</v>
      </c>
      <c r="C1861" s="168" t="s">
        <v>1318</v>
      </c>
    </row>
    <row r="1862" spans="1:7" ht="37.5">
      <c r="C1862" s="162" t="s">
        <v>1319</v>
      </c>
    </row>
    <row r="1863" spans="1:7" ht="12.95" thickBot="1"/>
    <row r="1864" spans="1:7" ht="15" thickBot="1">
      <c r="C1864" s="173" t="s">
        <v>1320</v>
      </c>
      <c r="D1864" s="174" t="s">
        <v>367</v>
      </c>
      <c r="E1864" s="174">
        <v>9400</v>
      </c>
      <c r="F1864" s="229">
        <v>0</v>
      </c>
      <c r="G1864" s="230">
        <f>E1864*F1864</f>
        <v>0</v>
      </c>
    </row>
    <row r="1865" spans="1:7" ht="12.95" thickBot="1"/>
    <row r="1866" spans="1:7" ht="15" thickBot="1">
      <c r="C1866" s="173" t="s">
        <v>1321</v>
      </c>
      <c r="D1866" s="174" t="s">
        <v>367</v>
      </c>
      <c r="E1866" s="174">
        <v>40</v>
      </c>
      <c r="F1866" s="229">
        <v>0</v>
      </c>
      <c r="G1866" s="230">
        <f>E1866*F1866</f>
        <v>0</v>
      </c>
    </row>
    <row r="1867" spans="1:7" ht="12.95" thickBot="1"/>
    <row r="1868" spans="1:7" ht="15" thickBot="1">
      <c r="C1868" s="173" t="s">
        <v>1322</v>
      </c>
      <c r="D1868" s="174" t="s">
        <v>367</v>
      </c>
      <c r="E1868" s="174">
        <v>1250</v>
      </c>
      <c r="F1868" s="229">
        <v>0</v>
      </c>
      <c r="G1868" s="230">
        <f>E1868*F1868</f>
        <v>0</v>
      </c>
    </row>
    <row r="1870" spans="1:7">
      <c r="C1870" s="162" t="s">
        <v>166</v>
      </c>
    </row>
    <row r="1872" spans="1:7" ht="15.6">
      <c r="A1872" s="167" t="s">
        <v>1323</v>
      </c>
      <c r="C1872" s="168" t="s">
        <v>1324</v>
      </c>
    </row>
    <row r="1873" spans="1:7">
      <c r="C1873" s="162" t="s">
        <v>1325</v>
      </c>
    </row>
    <row r="1874" spans="1:7" ht="12.95" thickBot="1"/>
    <row r="1875" spans="1:7" ht="15" thickBot="1">
      <c r="C1875" s="173" t="s">
        <v>1326</v>
      </c>
      <c r="D1875" s="174" t="s">
        <v>367</v>
      </c>
      <c r="E1875" s="174">
        <f>E1308</f>
        <v>3170</v>
      </c>
      <c r="F1875" s="229">
        <v>0</v>
      </c>
      <c r="G1875" s="230">
        <f>E1875*F1875</f>
        <v>0</v>
      </c>
    </row>
    <row r="1876" spans="1:7" ht="12.95" thickBot="1"/>
    <row r="1877" spans="1:7" ht="15" thickBot="1">
      <c r="C1877" s="173" t="s">
        <v>1327</v>
      </c>
      <c r="D1877" s="174" t="s">
        <v>367</v>
      </c>
      <c r="E1877" s="174">
        <f>E1320</f>
        <v>2970</v>
      </c>
      <c r="F1877" s="229">
        <v>0</v>
      </c>
      <c r="G1877" s="230">
        <f>E1877*F1877</f>
        <v>0</v>
      </c>
    </row>
    <row r="1880" spans="1:7" ht="30.95">
      <c r="A1880" s="167" t="s">
        <v>1328</v>
      </c>
      <c r="C1880" s="168" t="s">
        <v>1329</v>
      </c>
    </row>
    <row r="1881" spans="1:7" ht="24.95">
      <c r="C1881" s="162" t="s">
        <v>1330</v>
      </c>
    </row>
    <row r="1883" spans="1:7" ht="12.95" thickBot="1"/>
    <row r="1884" spans="1:7" ht="15" thickBot="1">
      <c r="C1884" s="173" t="s">
        <v>1331</v>
      </c>
      <c r="D1884" s="174" t="s">
        <v>367</v>
      </c>
      <c r="E1884" s="174">
        <f>E1341</f>
        <v>85</v>
      </c>
      <c r="F1884" s="229">
        <v>0</v>
      </c>
      <c r="G1884" s="230">
        <f>E1884*F1884</f>
        <v>0</v>
      </c>
    </row>
    <row r="1886" spans="1:7" ht="12.95" thickBot="1"/>
    <row r="1887" spans="1:7" ht="15" thickBot="1">
      <c r="C1887" s="173" t="s">
        <v>1332</v>
      </c>
      <c r="D1887" s="174" t="s">
        <v>367</v>
      </c>
      <c r="E1887" s="174">
        <f>E1353</f>
        <v>120</v>
      </c>
      <c r="F1887" s="229">
        <v>0</v>
      </c>
      <c r="G1887" s="230">
        <f>E1887*F1887</f>
        <v>0</v>
      </c>
    </row>
    <row r="1889" spans="1:7" ht="30.95">
      <c r="A1889" s="167" t="s">
        <v>1333</v>
      </c>
      <c r="C1889" s="168" t="s">
        <v>1334</v>
      </c>
    </row>
    <row r="1890" spans="1:7" ht="24.95">
      <c r="C1890" s="162" t="s">
        <v>1330</v>
      </c>
    </row>
    <row r="1891" spans="1:7" ht="12.95" thickBot="1"/>
    <row r="1892" spans="1:7" ht="15" thickBot="1">
      <c r="C1892" s="173" t="s">
        <v>1335</v>
      </c>
      <c r="D1892" s="174" t="s">
        <v>367</v>
      </c>
      <c r="E1892" s="174">
        <f>SUM(E1378:E1379)+E1376</f>
        <v>116</v>
      </c>
      <c r="F1892" s="229">
        <v>0</v>
      </c>
      <c r="G1892" s="230">
        <f>E1892*F1892</f>
        <v>0</v>
      </c>
    </row>
    <row r="1894" spans="1:7" ht="30.95">
      <c r="A1894" s="167" t="s">
        <v>1336</v>
      </c>
      <c r="C1894" s="168" t="s">
        <v>1337</v>
      </c>
    </row>
    <row r="1895" spans="1:7" ht="50.1">
      <c r="C1895" s="162" t="s">
        <v>1338</v>
      </c>
    </row>
    <row r="1897" spans="1:7" ht="12.95">
      <c r="C1897" s="176" t="s">
        <v>1339</v>
      </c>
    </row>
    <row r="1899" spans="1:7" ht="12.95">
      <c r="C1899" s="176" t="s">
        <v>247</v>
      </c>
    </row>
    <row r="1900" spans="1:7" ht="12.95" thickBot="1"/>
    <row r="1901" spans="1:7" ht="13.5" thickBot="1">
      <c r="C1901" s="173" t="s">
        <v>1340</v>
      </c>
      <c r="D1901" s="174" t="s">
        <v>1341</v>
      </c>
      <c r="E1901" s="174" t="s">
        <v>196</v>
      </c>
      <c r="F1901" s="174" t="s">
        <v>196</v>
      </c>
      <c r="G1901" s="229">
        <v>0</v>
      </c>
    </row>
    <row r="1903" spans="1:7" ht="15.6">
      <c r="A1903" s="167" t="s">
        <v>1342</v>
      </c>
      <c r="C1903" s="168" t="s">
        <v>1343</v>
      </c>
    </row>
    <row r="1905" spans="1:7" ht="15.6">
      <c r="A1905" s="167" t="s">
        <v>1344</v>
      </c>
      <c r="C1905" s="168" t="s">
        <v>1345</v>
      </c>
    </row>
    <row r="1907" spans="1:7" ht="15.6">
      <c r="A1907" s="167" t="s">
        <v>1346</v>
      </c>
      <c r="C1907" s="168" t="s">
        <v>1347</v>
      </c>
    </row>
    <row r="1908" spans="1:7">
      <c r="C1908" s="162" t="s">
        <v>1348</v>
      </c>
    </row>
    <row r="1910" spans="1:7" ht="24.95">
      <c r="C1910" s="162" t="s">
        <v>1349</v>
      </c>
    </row>
    <row r="1912" spans="1:7" ht="24.95">
      <c r="C1912" s="162" t="s">
        <v>1350</v>
      </c>
    </row>
    <row r="1914" spans="1:7" ht="24.95">
      <c r="C1914" s="162" t="s">
        <v>1351</v>
      </c>
    </row>
    <row r="1915" spans="1:7" ht="12.95" thickBot="1"/>
    <row r="1916" spans="1:7" ht="12.95" thickBot="1">
      <c r="C1916" s="173" t="s">
        <v>1352</v>
      </c>
      <c r="D1916" s="174" t="s">
        <v>338</v>
      </c>
      <c r="E1916" s="174">
        <f>E1620</f>
        <v>55</v>
      </c>
      <c r="F1916" s="229">
        <v>0</v>
      </c>
      <c r="G1916" s="230">
        <f>E1916*F1916</f>
        <v>0</v>
      </c>
    </row>
    <row r="1917" spans="1:7" ht="12.95" thickBot="1"/>
    <row r="1918" spans="1:7" ht="15" thickBot="1">
      <c r="C1918" s="173" t="s">
        <v>1353</v>
      </c>
      <c r="D1918" s="174" t="s">
        <v>367</v>
      </c>
      <c r="E1918" s="174">
        <f>E1619</f>
        <v>400</v>
      </c>
      <c r="F1918" s="229">
        <v>0</v>
      </c>
      <c r="G1918" s="230">
        <f>E1918*F1918</f>
        <v>0</v>
      </c>
    </row>
    <row r="1920" spans="1:7" ht="15.6">
      <c r="A1920" s="167" t="s">
        <v>1354</v>
      </c>
      <c r="C1920" s="168" t="s">
        <v>1355</v>
      </c>
    </row>
    <row r="1921" spans="3:7" ht="37.5">
      <c r="C1921" s="162" t="s">
        <v>1356</v>
      </c>
    </row>
    <row r="1923" spans="3:7" ht="24.95">
      <c r="C1923" s="162" t="s">
        <v>1357</v>
      </c>
    </row>
    <row r="1925" spans="3:7">
      <c r="C1925" s="162" t="s">
        <v>1358</v>
      </c>
    </row>
    <row r="1927" spans="3:7">
      <c r="C1927" s="162" t="s">
        <v>1359</v>
      </c>
    </row>
    <row r="1929" spans="3:7" ht="12.95">
      <c r="C1929" s="176" t="s">
        <v>216</v>
      </c>
    </row>
    <row r="1931" spans="3:7" ht="12.95">
      <c r="C1931" s="176" t="s">
        <v>1360</v>
      </c>
    </row>
    <row r="1933" spans="3:7">
      <c r="C1933" s="173" t="s">
        <v>166</v>
      </c>
      <c r="D1933" s="174" t="s">
        <v>195</v>
      </c>
      <c r="E1933" s="174" t="s">
        <v>196</v>
      </c>
      <c r="F1933" s="174" t="s">
        <v>196</v>
      </c>
      <c r="G1933" s="175" t="s">
        <v>196</v>
      </c>
    </row>
    <row r="1935" spans="3:7">
      <c r="C1935" s="162" t="s">
        <v>166</v>
      </c>
    </row>
    <row r="1937" spans="1:5" ht="15.6">
      <c r="A1937" s="167" t="s">
        <v>1361</v>
      </c>
      <c r="C1937" s="168" t="s">
        <v>1362</v>
      </c>
    </row>
    <row r="1939" spans="1:5" ht="15.6">
      <c r="A1939" s="167" t="s">
        <v>1363</v>
      </c>
      <c r="C1939" s="168" t="s">
        <v>1364</v>
      </c>
    </row>
    <row r="1941" spans="1:5" ht="15.6">
      <c r="A1941" s="167" t="s">
        <v>1365</v>
      </c>
      <c r="C1941" s="168" t="s">
        <v>1366</v>
      </c>
    </row>
    <row r="1943" spans="1:5" ht="15.6">
      <c r="A1943" s="167" t="s">
        <v>1367</v>
      </c>
      <c r="C1943" s="168" t="s">
        <v>1368</v>
      </c>
    </row>
    <row r="1944" spans="1:5">
      <c r="C1944" s="162" t="s">
        <v>1369</v>
      </c>
    </row>
    <row r="1946" spans="1:5">
      <c r="C1946" s="162" t="s">
        <v>1370</v>
      </c>
    </row>
    <row r="1948" spans="1:5" ht="24.95">
      <c r="C1948" s="162" t="s">
        <v>1371</v>
      </c>
    </row>
    <row r="1949" spans="1:5">
      <c r="C1949" s="162"/>
    </row>
    <row r="1950" spans="1:5" ht="12.95">
      <c r="C1950" s="211" t="s">
        <v>1372</v>
      </c>
    </row>
    <row r="1951" spans="1:5">
      <c r="C1951" s="189"/>
      <c r="D1951" s="190"/>
      <c r="E1951" s="191"/>
    </row>
    <row r="1952" spans="1:5" ht="50.1">
      <c r="C1952" s="162" t="s">
        <v>1373</v>
      </c>
    </row>
    <row r="1954" spans="3:7" ht="24.95">
      <c r="C1954" s="162" t="s">
        <v>1374</v>
      </c>
    </row>
    <row r="1956" spans="3:7" ht="24.95">
      <c r="C1956" s="162" t="s">
        <v>1375</v>
      </c>
    </row>
    <row r="1958" spans="3:7" ht="12.95">
      <c r="C1958" s="211" t="s">
        <v>1376</v>
      </c>
    </row>
    <row r="1960" spans="3:7" ht="75">
      <c r="C1960" s="162" t="s">
        <v>1377</v>
      </c>
    </row>
    <row r="1962" spans="3:7" ht="12.95">
      <c r="C1962" s="211" t="s">
        <v>1378</v>
      </c>
    </row>
    <row r="1964" spans="3:7" ht="62.45">
      <c r="C1964" s="162" t="s">
        <v>1379</v>
      </c>
    </row>
    <row r="1966" spans="3:7">
      <c r="C1966" s="162" t="s">
        <v>348</v>
      </c>
    </row>
    <row r="1967" spans="3:7" ht="12.95" thickBot="1"/>
    <row r="1968" spans="3:7" ht="12.95" thickBot="1">
      <c r="C1968" s="173" t="s">
        <v>1380</v>
      </c>
      <c r="D1968" s="174" t="s">
        <v>350</v>
      </c>
      <c r="E1968" s="174">
        <v>812</v>
      </c>
      <c r="F1968" s="229">
        <v>0</v>
      </c>
      <c r="G1968" s="230">
        <f>E1968*F1968</f>
        <v>0</v>
      </c>
    </row>
    <row r="1969" spans="1:7" ht="12.95" thickBot="1"/>
    <row r="1970" spans="1:7" ht="12.95" thickBot="1">
      <c r="C1970" s="173" t="s">
        <v>1381</v>
      </c>
      <c r="D1970" s="174" t="s">
        <v>350</v>
      </c>
      <c r="E1970" s="174">
        <v>1018</v>
      </c>
      <c r="F1970" s="229">
        <v>0</v>
      </c>
      <c r="G1970" s="230">
        <f>E1970*F1970</f>
        <v>0</v>
      </c>
    </row>
    <row r="1971" spans="1:7" ht="12.95" thickBot="1"/>
    <row r="1972" spans="1:7" ht="12.95" thickBot="1">
      <c r="C1972" s="173" t="s">
        <v>351</v>
      </c>
      <c r="D1972" s="174" t="s">
        <v>338</v>
      </c>
      <c r="E1972" s="174">
        <v>1</v>
      </c>
      <c r="F1972" s="229">
        <v>0</v>
      </c>
      <c r="G1972" s="230">
        <f>E1972*F1972</f>
        <v>0</v>
      </c>
    </row>
    <row r="1973" spans="1:7">
      <c r="C1973" s="162"/>
    </row>
    <row r="1975" spans="1:7" ht="30.95">
      <c r="A1975" s="167" t="s">
        <v>1382</v>
      </c>
      <c r="C1975" s="168" t="s">
        <v>1383</v>
      </c>
    </row>
    <row r="1976" spans="1:7" ht="37.5">
      <c r="C1976" s="162" t="s">
        <v>1384</v>
      </c>
    </row>
    <row r="1978" spans="1:7" ht="50.1">
      <c r="C1978" s="162" t="s">
        <v>1385</v>
      </c>
    </row>
    <row r="1980" spans="1:7" ht="15.6">
      <c r="A1980" s="167" t="s">
        <v>1386</v>
      </c>
      <c r="C1980" s="168" t="s">
        <v>1387</v>
      </c>
    </row>
    <row r="1981" spans="1:7" ht="24.95">
      <c r="C1981" s="162" t="s">
        <v>1388</v>
      </c>
    </row>
    <row r="1983" spans="1:7" ht="24.95">
      <c r="C1983" s="162" t="s">
        <v>1389</v>
      </c>
    </row>
    <row r="1985" spans="1:3" ht="50.1">
      <c r="C1985" s="162" t="s">
        <v>1390</v>
      </c>
    </row>
    <row r="1987" spans="1:3" ht="24.95">
      <c r="C1987" s="162" t="s">
        <v>1391</v>
      </c>
    </row>
    <row r="1989" spans="1:3">
      <c r="C1989" s="162" t="s">
        <v>1392</v>
      </c>
    </row>
    <row r="1991" spans="1:3" ht="15.6">
      <c r="A1991" s="167" t="s">
        <v>1393</v>
      </c>
      <c r="C1991" s="168" t="s">
        <v>1394</v>
      </c>
    </row>
    <row r="1993" spans="1:3" ht="15.6">
      <c r="A1993" s="167" t="s">
        <v>1395</v>
      </c>
      <c r="C1993" s="168" t="s">
        <v>1396</v>
      </c>
    </row>
    <row r="1995" spans="1:3" ht="15.6">
      <c r="A1995" s="167" t="s">
        <v>1397</v>
      </c>
      <c r="C1995" s="168" t="s">
        <v>1398</v>
      </c>
    </row>
    <row r="1996" spans="1:3">
      <c r="C1996" s="165" t="s">
        <v>1399</v>
      </c>
    </row>
    <row r="1998" spans="1:3" ht="30.95">
      <c r="A1998" s="167" t="s">
        <v>1400</v>
      </c>
      <c r="C1998" s="168" t="s">
        <v>1401</v>
      </c>
    </row>
    <row r="1999" spans="1:3">
      <c r="C1999" s="162" t="s">
        <v>1402</v>
      </c>
    </row>
    <row r="2001" spans="3:7">
      <c r="C2001" s="162" t="s">
        <v>1403</v>
      </c>
    </row>
    <row r="2003" spans="3:7" ht="37.5">
      <c r="C2003" s="162" t="s">
        <v>1404</v>
      </c>
    </row>
    <row r="2004" spans="3:7">
      <c r="C2004" s="162"/>
    </row>
    <row r="2005" spans="3:7" ht="24.95">
      <c r="C2005" s="162" t="s">
        <v>1405</v>
      </c>
    </row>
    <row r="2006" spans="3:7" ht="12.95" thickBot="1"/>
    <row r="2007" spans="3:7" ht="12.95" thickBot="1">
      <c r="C2007" s="173" t="s">
        <v>1406</v>
      </c>
      <c r="D2007" s="174" t="s">
        <v>350</v>
      </c>
      <c r="E2007" s="174">
        <v>680</v>
      </c>
      <c r="F2007" s="229">
        <v>0</v>
      </c>
      <c r="G2007" s="230">
        <f t="shared" ref="G2007:G2021" si="31">E2007*F2007</f>
        <v>0</v>
      </c>
    </row>
    <row r="2008" spans="3:7" ht="12.95" thickBot="1">
      <c r="C2008" s="173" t="s">
        <v>1407</v>
      </c>
      <c r="D2008" s="174" t="s">
        <v>938</v>
      </c>
      <c r="E2008" s="174">
        <v>50</v>
      </c>
      <c r="F2008" s="229">
        <v>0</v>
      </c>
      <c r="G2008" s="230">
        <f t="shared" si="31"/>
        <v>0</v>
      </c>
    </row>
    <row r="2009" spans="3:7" ht="12.95" thickBot="1">
      <c r="C2009" s="173" t="s">
        <v>1408</v>
      </c>
      <c r="D2009" s="174" t="s">
        <v>350</v>
      </c>
      <c r="E2009" s="174">
        <v>4020</v>
      </c>
      <c r="F2009" s="229">
        <v>0</v>
      </c>
      <c r="G2009" s="230">
        <f t="shared" si="31"/>
        <v>0</v>
      </c>
    </row>
    <row r="2010" spans="3:7" ht="12.95" thickBot="1">
      <c r="C2010" s="173" t="s">
        <v>1409</v>
      </c>
      <c r="D2010" s="174" t="s">
        <v>350</v>
      </c>
      <c r="E2010" s="174">
        <v>1030</v>
      </c>
      <c r="F2010" s="229">
        <v>0</v>
      </c>
      <c r="G2010" s="230">
        <f t="shared" si="31"/>
        <v>0</v>
      </c>
    </row>
    <row r="2011" spans="3:7" ht="12.95" thickBot="1">
      <c r="C2011" s="173" t="s">
        <v>1410</v>
      </c>
      <c r="D2011" s="174" t="s">
        <v>938</v>
      </c>
      <c r="E2011" s="174">
        <v>480</v>
      </c>
      <c r="F2011" s="229">
        <v>0</v>
      </c>
      <c r="G2011" s="230">
        <f t="shared" si="31"/>
        <v>0</v>
      </c>
    </row>
    <row r="2012" spans="3:7" ht="12.95" thickBot="1">
      <c r="C2012" s="173" t="s">
        <v>1411</v>
      </c>
      <c r="D2012" s="174" t="s">
        <v>938</v>
      </c>
      <c r="E2012" s="174">
        <v>300</v>
      </c>
      <c r="F2012" s="229">
        <v>0</v>
      </c>
      <c r="G2012" s="230">
        <f t="shared" si="31"/>
        <v>0</v>
      </c>
    </row>
    <row r="2013" spans="3:7" ht="12.95" thickBot="1">
      <c r="C2013" s="173" t="s">
        <v>1412</v>
      </c>
      <c r="D2013" s="174" t="s">
        <v>938</v>
      </c>
      <c r="E2013" s="174">
        <v>400</v>
      </c>
      <c r="F2013" s="229">
        <v>0</v>
      </c>
      <c r="G2013" s="230">
        <f t="shared" si="31"/>
        <v>0</v>
      </c>
    </row>
    <row r="2014" spans="3:7" ht="12.95" thickBot="1">
      <c r="C2014" s="173" t="s">
        <v>1413</v>
      </c>
      <c r="D2014" s="174" t="s">
        <v>938</v>
      </c>
      <c r="E2014" s="174">
        <v>230</v>
      </c>
      <c r="F2014" s="229">
        <v>0</v>
      </c>
      <c r="G2014" s="230">
        <f t="shared" si="31"/>
        <v>0</v>
      </c>
    </row>
    <row r="2015" spans="3:7" ht="12.95" thickBot="1">
      <c r="C2015" s="173" t="s">
        <v>1414</v>
      </c>
      <c r="D2015" s="174" t="s">
        <v>338</v>
      </c>
      <c r="E2015" s="174">
        <v>2</v>
      </c>
      <c r="F2015" s="229">
        <v>0</v>
      </c>
      <c r="G2015" s="230">
        <f t="shared" si="31"/>
        <v>0</v>
      </c>
    </row>
    <row r="2016" spans="3:7" ht="12.95" thickBot="1">
      <c r="C2016" s="173" t="s">
        <v>1415</v>
      </c>
      <c r="D2016" s="174" t="s">
        <v>338</v>
      </c>
      <c r="E2016" s="174">
        <v>28</v>
      </c>
      <c r="F2016" s="229">
        <v>0</v>
      </c>
      <c r="G2016" s="230">
        <f t="shared" si="31"/>
        <v>0</v>
      </c>
    </row>
    <row r="2017" spans="1:7" ht="12.95" thickBot="1">
      <c r="C2017" s="173" t="s">
        <v>1416</v>
      </c>
      <c r="D2017" s="174" t="s">
        <v>338</v>
      </c>
      <c r="E2017" s="174">
        <v>18</v>
      </c>
      <c r="F2017" s="229">
        <v>0</v>
      </c>
      <c r="G2017" s="230">
        <f t="shared" si="31"/>
        <v>0</v>
      </c>
    </row>
    <row r="2018" spans="1:7" ht="12.95" thickBot="1">
      <c r="C2018" s="173" t="s">
        <v>1417</v>
      </c>
      <c r="D2018" s="174" t="s">
        <v>338</v>
      </c>
      <c r="E2018" s="174">
        <v>11</v>
      </c>
      <c r="F2018" s="229">
        <v>0</v>
      </c>
      <c r="G2018" s="230">
        <f t="shared" si="31"/>
        <v>0</v>
      </c>
    </row>
    <row r="2019" spans="1:7" ht="12.95" thickBot="1">
      <c r="C2019" s="173" t="s">
        <v>1418</v>
      </c>
      <c r="D2019" s="181" t="s">
        <v>1213</v>
      </c>
      <c r="E2019" s="181">
        <v>9</v>
      </c>
      <c r="F2019" s="229">
        <v>0</v>
      </c>
      <c r="G2019" s="230">
        <f t="shared" si="31"/>
        <v>0</v>
      </c>
    </row>
    <row r="2020" spans="1:7" ht="12.95" thickBot="1">
      <c r="C2020" s="162" t="s">
        <v>1419</v>
      </c>
      <c r="D2020" s="181" t="s">
        <v>1213</v>
      </c>
      <c r="E2020" s="181">
        <v>4</v>
      </c>
      <c r="F2020" s="229">
        <v>0</v>
      </c>
      <c r="G2020" s="230">
        <f t="shared" si="31"/>
        <v>0</v>
      </c>
    </row>
    <row r="2021" spans="1:7" ht="12.95" thickBot="1">
      <c r="C2021" s="162" t="s">
        <v>1420</v>
      </c>
      <c r="D2021" s="181" t="s">
        <v>1213</v>
      </c>
      <c r="E2021" s="181">
        <v>1</v>
      </c>
      <c r="F2021" s="229">
        <v>0</v>
      </c>
      <c r="G2021" s="230">
        <f t="shared" si="31"/>
        <v>0</v>
      </c>
    </row>
    <row r="2023" spans="1:7" ht="15.6">
      <c r="A2023" s="167" t="s">
        <v>1421</v>
      </c>
      <c r="C2023" s="168" t="s">
        <v>1422</v>
      </c>
    </row>
    <row r="2024" spans="1:7">
      <c r="C2024" s="162" t="s">
        <v>166</v>
      </c>
    </row>
    <row r="2025" spans="1:7">
      <c r="C2025" s="162" t="s">
        <v>1423</v>
      </c>
    </row>
    <row r="2026" spans="1:7" ht="12.95" thickBot="1"/>
    <row r="2027" spans="1:7" ht="12.95" thickBot="1">
      <c r="C2027" s="173" t="s">
        <v>1424</v>
      </c>
      <c r="D2027" s="174" t="s">
        <v>350</v>
      </c>
      <c r="E2027" s="174">
        <v>90</v>
      </c>
      <c r="F2027" s="229">
        <v>0</v>
      </c>
      <c r="G2027" s="230">
        <f>E2027*F2027</f>
        <v>0</v>
      </c>
    </row>
    <row r="2029" spans="1:7" ht="15.6">
      <c r="A2029" s="167" t="s">
        <v>1425</v>
      </c>
      <c r="C2029" s="168" t="s">
        <v>1426</v>
      </c>
    </row>
    <row r="2031" spans="1:7" ht="15.6">
      <c r="A2031" s="167" t="s">
        <v>1427</v>
      </c>
      <c r="C2031" s="168" t="s">
        <v>1428</v>
      </c>
    </row>
    <row r="2033" spans="1:3" ht="15.6">
      <c r="A2033" s="167" t="s">
        <v>1429</v>
      </c>
      <c r="C2033" s="168" t="s">
        <v>1430</v>
      </c>
    </row>
    <row r="2035" spans="1:3" ht="30.95">
      <c r="A2035" s="167" t="s">
        <v>1431</v>
      </c>
      <c r="C2035" s="168" t="s">
        <v>1432</v>
      </c>
    </row>
    <row r="2036" spans="1:3">
      <c r="C2036" s="162" t="s">
        <v>1433</v>
      </c>
    </row>
    <row r="2038" spans="1:3" ht="24.95">
      <c r="C2038" s="162" t="s">
        <v>1434</v>
      </c>
    </row>
    <row r="2040" spans="1:3" ht="24.95">
      <c r="C2040" s="162" t="s">
        <v>1435</v>
      </c>
    </row>
    <row r="2042" spans="1:3">
      <c r="C2042" s="162" t="s">
        <v>1436</v>
      </c>
    </row>
    <row r="2044" spans="1:3" ht="24.95">
      <c r="C2044" s="162" t="s">
        <v>1437</v>
      </c>
    </row>
    <row r="2046" spans="1:3">
      <c r="C2046" s="162" t="s">
        <v>1438</v>
      </c>
    </row>
    <row r="2048" spans="1:3" ht="37.5">
      <c r="C2048" s="162" t="s">
        <v>1439</v>
      </c>
    </row>
    <row r="2050" spans="3:3" ht="62.45">
      <c r="C2050" s="162" t="s">
        <v>1440</v>
      </c>
    </row>
    <row r="2052" spans="3:3" ht="37.5">
      <c r="C2052" s="162" t="s">
        <v>1441</v>
      </c>
    </row>
    <row r="2054" spans="3:3" ht="24.95">
      <c r="C2054" s="162" t="s">
        <v>1442</v>
      </c>
    </row>
    <row r="2056" spans="3:3" ht="24.95">
      <c r="C2056" s="162" t="s">
        <v>1443</v>
      </c>
    </row>
    <row r="2058" spans="3:3" ht="63">
      <c r="C2058" s="162" t="s">
        <v>1444</v>
      </c>
    </row>
    <row r="2060" spans="3:3" ht="24.95">
      <c r="C2060" s="162" t="s">
        <v>1445</v>
      </c>
    </row>
    <row r="2062" spans="3:3" ht="50.1">
      <c r="C2062" s="162" t="s">
        <v>1446</v>
      </c>
    </row>
    <row r="2064" spans="3:3" ht="24.95">
      <c r="C2064" s="162" t="s">
        <v>1447</v>
      </c>
    </row>
    <row r="2066" spans="3:3" ht="24.95">
      <c r="C2066" s="162" t="s">
        <v>1448</v>
      </c>
    </row>
    <row r="2068" spans="3:3" ht="125.45">
      <c r="C2068" s="162" t="s">
        <v>1449</v>
      </c>
    </row>
    <row r="2070" spans="3:3" ht="100.5">
      <c r="C2070" s="162" t="s">
        <v>1450</v>
      </c>
    </row>
    <row r="2072" spans="3:3" ht="75.599999999999994">
      <c r="C2072" s="162" t="s">
        <v>1451</v>
      </c>
    </row>
    <row r="2074" spans="3:3" ht="12.95">
      <c r="C2074" s="162" t="s">
        <v>1452</v>
      </c>
    </row>
    <row r="2076" spans="3:3" ht="24.95">
      <c r="C2076" s="162" t="s">
        <v>1453</v>
      </c>
    </row>
    <row r="2078" spans="3:3" ht="62.45">
      <c r="C2078" s="162" t="s">
        <v>1454</v>
      </c>
    </row>
    <row r="2080" spans="3:3" ht="24.95">
      <c r="C2080" s="162" t="s">
        <v>1455</v>
      </c>
    </row>
    <row r="2082" spans="1:7">
      <c r="C2082" s="162" t="s">
        <v>1456</v>
      </c>
    </row>
    <row r="2084" spans="1:7" ht="62.45">
      <c r="C2084" s="162" t="s">
        <v>1457</v>
      </c>
    </row>
    <row r="2086" spans="1:7" ht="75.599999999999994">
      <c r="C2086" s="162" t="s">
        <v>1458</v>
      </c>
    </row>
    <row r="2088" spans="1:7" ht="26.25" customHeight="1">
      <c r="C2088" s="207" t="s">
        <v>1459</v>
      </c>
    </row>
    <row r="2090" spans="1:7" ht="24.95">
      <c r="C2090" s="162" t="s">
        <v>1460</v>
      </c>
    </row>
    <row r="2091" spans="1:7" ht="12.95" thickBot="1"/>
    <row r="2092" spans="1:7" ht="12.95" thickBot="1">
      <c r="C2092" s="173" t="s">
        <v>1461</v>
      </c>
      <c r="D2092" s="174" t="s">
        <v>1213</v>
      </c>
      <c r="E2092" s="174">
        <v>3</v>
      </c>
      <c r="F2092" s="229">
        <v>0</v>
      </c>
      <c r="G2092" s="230">
        <f>E2092*F2092</f>
        <v>0</v>
      </c>
    </row>
    <row r="2094" spans="1:7" ht="15.6">
      <c r="A2094" s="167" t="s">
        <v>1462</v>
      </c>
      <c r="C2094" s="168" t="s">
        <v>1463</v>
      </c>
    </row>
    <row r="2096" spans="1:7" ht="15.6">
      <c r="A2096" s="167" t="s">
        <v>1464</v>
      </c>
      <c r="C2096" s="168" t="s">
        <v>1465</v>
      </c>
    </row>
    <row r="2098" spans="1:7" ht="30.95">
      <c r="A2098" s="167" t="s">
        <v>1466</v>
      </c>
      <c r="C2098" s="168" t="s">
        <v>1467</v>
      </c>
    </row>
    <row r="2099" spans="1:7">
      <c r="C2099" s="162" t="s">
        <v>166</v>
      </c>
    </row>
    <row r="2100" spans="1:7" ht="12.95" thickBot="1"/>
    <row r="2101" spans="1:7" ht="12.95" thickBot="1">
      <c r="C2101" s="173" t="s">
        <v>1461</v>
      </c>
      <c r="D2101" s="174" t="s">
        <v>350</v>
      </c>
      <c r="E2101" s="174">
        <v>5371</v>
      </c>
      <c r="F2101" s="229">
        <v>0</v>
      </c>
      <c r="G2101" s="230">
        <f t="shared" ref="G2101:G2102" si="32">E2101*F2101</f>
        <v>0</v>
      </c>
    </row>
    <row r="2102" spans="1:7" ht="12.95" thickBot="1">
      <c r="C2102" s="173" t="s">
        <v>1468</v>
      </c>
      <c r="D2102" s="174" t="s">
        <v>350</v>
      </c>
      <c r="E2102" s="174">
        <v>1000</v>
      </c>
      <c r="F2102" s="229">
        <v>0</v>
      </c>
      <c r="G2102" s="230">
        <f t="shared" si="32"/>
        <v>0</v>
      </c>
    </row>
    <row r="2104" spans="1:7" ht="30.95">
      <c r="A2104" s="167" t="s">
        <v>1469</v>
      </c>
      <c r="C2104" s="168" t="s">
        <v>1470</v>
      </c>
    </row>
    <row r="2105" spans="1:7">
      <c r="C2105" s="162"/>
    </row>
    <row r="2107" spans="1:7">
      <c r="C2107" s="162" t="s">
        <v>1471</v>
      </c>
    </row>
    <row r="2109" spans="1:7" ht="24.95">
      <c r="C2109" s="162" t="s">
        <v>1472</v>
      </c>
    </row>
    <row r="2110" spans="1:7" ht="12.95" thickBot="1"/>
    <row r="2111" spans="1:7" ht="12.95" thickBot="1">
      <c r="C2111" s="173" t="s">
        <v>1473</v>
      </c>
      <c r="D2111" s="174" t="s">
        <v>350</v>
      </c>
      <c r="E2111" s="174">
        <v>40</v>
      </c>
      <c r="F2111" s="229">
        <v>0</v>
      </c>
      <c r="G2111" s="230">
        <f t="shared" ref="G2111:G2113" si="33">E2111*F2111</f>
        <v>0</v>
      </c>
    </row>
    <row r="2112" spans="1:7" ht="12.95" thickBot="1">
      <c r="C2112" s="173" t="s">
        <v>1474</v>
      </c>
      <c r="D2112" s="174" t="s">
        <v>938</v>
      </c>
      <c r="E2112" s="174">
        <v>230</v>
      </c>
      <c r="F2112" s="229">
        <v>0</v>
      </c>
      <c r="G2112" s="230">
        <f t="shared" si="33"/>
        <v>0</v>
      </c>
    </row>
    <row r="2113" spans="1:7" ht="12.95" thickBot="1">
      <c r="C2113" s="173" t="s">
        <v>1475</v>
      </c>
      <c r="D2113" s="174" t="s">
        <v>350</v>
      </c>
      <c r="E2113" s="174">
        <v>35</v>
      </c>
      <c r="F2113" s="229">
        <v>0</v>
      </c>
      <c r="G2113" s="230">
        <f t="shared" si="33"/>
        <v>0</v>
      </c>
    </row>
    <row r="2115" spans="1:7" ht="15.6">
      <c r="A2115" s="167" t="s">
        <v>1476</v>
      </c>
      <c r="C2115" s="168" t="s">
        <v>1477</v>
      </c>
    </row>
    <row r="2117" spans="1:7" ht="30.95">
      <c r="A2117" s="167" t="s">
        <v>1478</v>
      </c>
      <c r="C2117" s="168" t="s">
        <v>1479</v>
      </c>
    </row>
    <row r="2118" spans="1:7">
      <c r="C2118" s="162" t="s">
        <v>166</v>
      </c>
    </row>
    <row r="2120" spans="1:7" ht="12.95" thickBot="1"/>
    <row r="2121" spans="1:7" ht="12.95" thickBot="1">
      <c r="C2121" s="173" t="s">
        <v>1480</v>
      </c>
      <c r="D2121" s="174" t="s">
        <v>350</v>
      </c>
      <c r="E2121" s="174">
        <v>6313</v>
      </c>
      <c r="F2121" s="229">
        <v>0</v>
      </c>
      <c r="G2121" s="230">
        <f>E2121*F2121</f>
        <v>0</v>
      </c>
    </row>
    <row r="2123" spans="1:7" ht="46.5">
      <c r="A2123" s="167" t="s">
        <v>1481</v>
      </c>
      <c r="C2123" s="168" t="s">
        <v>1482</v>
      </c>
    </row>
    <row r="2125" spans="1:7" ht="30.95">
      <c r="A2125" s="167" t="s">
        <v>1483</v>
      </c>
      <c r="C2125" s="168" t="s">
        <v>1484</v>
      </c>
    </row>
    <row r="2127" spans="1:7" ht="15.6">
      <c r="A2127" s="167" t="s">
        <v>1485</v>
      </c>
      <c r="C2127" s="168" t="s">
        <v>1486</v>
      </c>
    </row>
    <row r="2129" spans="1:7" ht="15.6">
      <c r="A2129" s="167" t="s">
        <v>1487</v>
      </c>
      <c r="C2129" s="168" t="s">
        <v>1488</v>
      </c>
    </row>
    <row r="2131" spans="1:7" ht="15.6">
      <c r="A2131" s="167" t="s">
        <v>1489</v>
      </c>
      <c r="C2131" s="168" t="s">
        <v>1490</v>
      </c>
    </row>
    <row r="2132" spans="1:7">
      <c r="C2132" s="162" t="s">
        <v>166</v>
      </c>
    </row>
    <row r="2134" spans="1:7" ht="12.95" thickBot="1">
      <c r="C2134" s="173"/>
      <c r="D2134" s="174"/>
      <c r="E2134" s="174"/>
      <c r="F2134" s="174" t="s">
        <v>111</v>
      </c>
      <c r="G2134" s="175" t="s">
        <v>111</v>
      </c>
    </row>
    <row r="2135" spans="1:7" ht="12.95" thickBot="1">
      <c r="C2135" s="173" t="s">
        <v>1491</v>
      </c>
      <c r="D2135" s="174" t="s">
        <v>338</v>
      </c>
      <c r="E2135" s="174">
        <v>2</v>
      </c>
      <c r="F2135" s="229">
        <v>0</v>
      </c>
      <c r="G2135" s="230">
        <f>E2135*F2135</f>
        <v>0</v>
      </c>
    </row>
    <row r="2137" spans="1:7" ht="15.6">
      <c r="A2137" s="167"/>
      <c r="C2137" s="168"/>
    </row>
    <row r="2138" spans="1:7">
      <c r="C2138" s="162"/>
    </row>
    <row r="2140" spans="1:7">
      <c r="C2140" s="173"/>
      <c r="D2140" s="174"/>
      <c r="E2140" s="174"/>
      <c r="F2140" s="174"/>
      <c r="G2140" s="175"/>
    </row>
    <row r="2142" spans="1:7" ht="15.6">
      <c r="A2142" s="167" t="s">
        <v>1492</v>
      </c>
      <c r="C2142" s="168" t="s">
        <v>1493</v>
      </c>
    </row>
    <row r="2144" spans="1:7" ht="15.6">
      <c r="A2144" s="167" t="s">
        <v>1494</v>
      </c>
      <c r="C2144" s="168" t="s">
        <v>1495</v>
      </c>
    </row>
    <row r="2146" spans="1:3" ht="15.6">
      <c r="A2146" s="167" t="s">
        <v>1496</v>
      </c>
      <c r="C2146" s="168" t="s">
        <v>1497</v>
      </c>
    </row>
    <row r="2147" spans="1:3">
      <c r="C2147" s="162" t="s">
        <v>1498</v>
      </c>
    </row>
    <row r="2149" spans="1:3">
      <c r="C2149" s="162" t="s">
        <v>1499</v>
      </c>
    </row>
    <row r="2151" spans="1:3" ht="24.95">
      <c r="C2151" s="162" t="s">
        <v>1500</v>
      </c>
    </row>
    <row r="2153" spans="1:3">
      <c r="C2153" s="162" t="s">
        <v>1501</v>
      </c>
    </row>
    <row r="2155" spans="1:3" ht="24.95">
      <c r="C2155" s="162" t="s">
        <v>1502</v>
      </c>
    </row>
    <row r="2157" spans="1:3">
      <c r="C2157" s="162" t="s">
        <v>1503</v>
      </c>
    </row>
    <row r="2159" spans="1:3" ht="50.45">
      <c r="C2159" s="162" t="s">
        <v>1504</v>
      </c>
    </row>
    <row r="2161" spans="1:7" ht="24.95">
      <c r="C2161" s="162" t="s">
        <v>1505</v>
      </c>
    </row>
    <row r="2162" spans="1:7" ht="12.95" thickBot="1">
      <c r="C2162" s="162"/>
    </row>
    <row r="2163" spans="1:7" ht="12.95" thickBot="1">
      <c r="C2163" s="162" t="s">
        <v>1506</v>
      </c>
      <c r="D2163" s="163" t="s">
        <v>938</v>
      </c>
      <c r="E2163" s="164">
        <f>SUM(E2498:E2507)</f>
        <v>7495</v>
      </c>
      <c r="F2163" s="229">
        <v>0</v>
      </c>
      <c r="G2163" s="230">
        <f t="shared" ref="G2163:G2165" si="34">E2163*F2163</f>
        <v>0</v>
      </c>
    </row>
    <row r="2164" spans="1:7" ht="12.95" thickBot="1">
      <c r="C2164" s="162" t="s">
        <v>1507</v>
      </c>
      <c r="D2164" s="163" t="s">
        <v>938</v>
      </c>
      <c r="E2164" s="164">
        <f>E2163</f>
        <v>7495</v>
      </c>
      <c r="F2164" s="229">
        <v>0</v>
      </c>
      <c r="G2164" s="230">
        <f t="shared" si="34"/>
        <v>0</v>
      </c>
    </row>
    <row r="2165" spans="1:7" ht="12.95" thickBot="1">
      <c r="C2165" s="162" t="s">
        <v>1508</v>
      </c>
      <c r="D2165" s="163" t="s">
        <v>938</v>
      </c>
      <c r="E2165" s="164">
        <f>E2163</f>
        <v>7495</v>
      </c>
      <c r="F2165" s="229">
        <v>0</v>
      </c>
      <c r="G2165" s="230">
        <f t="shared" si="34"/>
        <v>0</v>
      </c>
    </row>
    <row r="2167" spans="1:7" ht="30.95">
      <c r="A2167" s="167" t="s">
        <v>1509</v>
      </c>
      <c r="C2167" s="168" t="s">
        <v>1510</v>
      </c>
    </row>
    <row r="2169" spans="1:7" ht="15.6">
      <c r="A2169" s="167" t="s">
        <v>1511</v>
      </c>
      <c r="C2169" s="168" t="s">
        <v>1512</v>
      </c>
    </row>
    <row r="2171" spans="1:7" ht="15.6">
      <c r="A2171" s="167" t="s">
        <v>1513</v>
      </c>
      <c r="C2171" s="168" t="s">
        <v>1514</v>
      </c>
    </row>
    <row r="2173" spans="1:7" ht="15.6">
      <c r="A2173" s="167" t="s">
        <v>1515</v>
      </c>
      <c r="C2173" s="168" t="s">
        <v>1516</v>
      </c>
    </row>
    <row r="2175" spans="1:7" ht="15.6">
      <c r="A2175" s="167" t="s">
        <v>1517</v>
      </c>
      <c r="C2175" s="168" t="s">
        <v>1518</v>
      </c>
    </row>
    <row r="2176" spans="1:7" ht="37.5">
      <c r="C2176" s="162" t="s">
        <v>1519</v>
      </c>
    </row>
    <row r="2178" spans="3:3" ht="62.45">
      <c r="C2178" s="162" t="s">
        <v>1520</v>
      </c>
    </row>
    <row r="2180" spans="3:3" ht="37.5">
      <c r="C2180" s="162" t="s">
        <v>1521</v>
      </c>
    </row>
    <row r="2182" spans="3:3" ht="24.95">
      <c r="C2182" s="162" t="s">
        <v>1522</v>
      </c>
    </row>
    <row r="2184" spans="3:3" ht="24.95">
      <c r="C2184" s="162" t="s">
        <v>1523</v>
      </c>
    </row>
    <row r="2186" spans="3:3">
      <c r="C2186" s="162" t="s">
        <v>1524</v>
      </c>
    </row>
    <row r="2188" spans="3:3" ht="24.95">
      <c r="C2188" s="162" t="s">
        <v>1525</v>
      </c>
    </row>
    <row r="2190" spans="3:3" ht="24.95">
      <c r="C2190" s="162" t="s">
        <v>1526</v>
      </c>
    </row>
    <row r="2192" spans="3:3" ht="24.95">
      <c r="C2192" s="162" t="s">
        <v>1527</v>
      </c>
    </row>
    <row r="2194" spans="1:7">
      <c r="C2194" s="162" t="s">
        <v>1528</v>
      </c>
    </row>
    <row r="2195" spans="1:7" ht="12.95" thickBot="1"/>
    <row r="2196" spans="1:7" ht="12.95" thickBot="1">
      <c r="C2196" s="173" t="s">
        <v>1461</v>
      </c>
      <c r="D2196" s="174" t="s">
        <v>350</v>
      </c>
      <c r="E2196" s="174">
        <f>E2101</f>
        <v>5371</v>
      </c>
      <c r="F2196" s="229">
        <v>0</v>
      </c>
      <c r="G2196" s="230">
        <f>E2196*F2196</f>
        <v>0</v>
      </c>
    </row>
    <row r="2198" spans="1:7" ht="15.6">
      <c r="A2198" s="167" t="s">
        <v>1529</v>
      </c>
      <c r="C2198" s="168" t="s">
        <v>1530</v>
      </c>
    </row>
    <row r="2199" spans="1:7">
      <c r="C2199" s="173"/>
      <c r="D2199" s="174"/>
      <c r="E2199" s="174"/>
      <c r="F2199" s="174" t="s">
        <v>111</v>
      </c>
      <c r="G2199" s="175" t="s">
        <v>111</v>
      </c>
    </row>
    <row r="2201" spans="1:7" ht="15.6">
      <c r="A2201" s="167" t="s">
        <v>1531</v>
      </c>
      <c r="C2201" s="168" t="s">
        <v>1532</v>
      </c>
    </row>
    <row r="2202" spans="1:7">
      <c r="C2202" s="162" t="s">
        <v>1533</v>
      </c>
    </row>
    <row r="2203" spans="1:7" ht="12.95" thickBot="1"/>
    <row r="2204" spans="1:7" ht="12.95" thickBot="1">
      <c r="C2204" s="173" t="s">
        <v>166</v>
      </c>
      <c r="D2204" s="174" t="s">
        <v>350</v>
      </c>
      <c r="E2204" s="174">
        <v>1000</v>
      </c>
      <c r="F2204" s="229">
        <v>0</v>
      </c>
      <c r="G2204" s="230">
        <f>E2204*F2204</f>
        <v>0</v>
      </c>
    </row>
    <row r="2206" spans="1:7" ht="15.6">
      <c r="A2206" s="167" t="s">
        <v>1534</v>
      </c>
      <c r="C2206" s="168" t="s">
        <v>1535</v>
      </c>
    </row>
    <row r="2207" spans="1:7">
      <c r="C2207" s="162"/>
    </row>
    <row r="2209" spans="1:7" ht="15.6">
      <c r="A2209" s="167" t="s">
        <v>1536</v>
      </c>
      <c r="C2209" s="168" t="s">
        <v>1537</v>
      </c>
    </row>
    <row r="2211" spans="1:7" ht="15.6">
      <c r="A2211" s="167" t="s">
        <v>1538</v>
      </c>
      <c r="C2211" s="168" t="s">
        <v>1539</v>
      </c>
    </row>
    <row r="2213" spans="1:7" ht="15.6">
      <c r="A2213" s="167" t="s">
        <v>1540</v>
      </c>
      <c r="C2213" s="168" t="s">
        <v>1541</v>
      </c>
    </row>
    <row r="2214" spans="1:7">
      <c r="C2214" s="162" t="s">
        <v>1542</v>
      </c>
    </row>
    <row r="2216" spans="1:7" ht="27.75" customHeight="1">
      <c r="C2216" s="162" t="s">
        <v>1543</v>
      </c>
    </row>
    <row r="2217" spans="1:7">
      <c r="C2217" s="162"/>
    </row>
    <row r="2218" spans="1:7" ht="12.95">
      <c r="C2218" s="176" t="s">
        <v>216</v>
      </c>
    </row>
    <row r="2219" spans="1:7">
      <c r="C2219" s="162"/>
    </row>
    <row r="2220" spans="1:7" ht="12.95">
      <c r="C2220" s="176" t="s">
        <v>247</v>
      </c>
    </row>
    <row r="2221" spans="1:7" ht="12.95" thickBot="1"/>
    <row r="2222" spans="1:7" ht="12.95" thickBot="1">
      <c r="C2222" s="173" t="s">
        <v>1544</v>
      </c>
      <c r="D2222" s="174" t="s">
        <v>195</v>
      </c>
      <c r="E2222" s="174" t="s">
        <v>196</v>
      </c>
      <c r="F2222" s="174" t="s">
        <v>196</v>
      </c>
      <c r="G2222" s="229">
        <v>0</v>
      </c>
    </row>
    <row r="2224" spans="1:7" ht="15.6">
      <c r="A2224" s="167" t="s">
        <v>1545</v>
      </c>
      <c r="C2224" s="168" t="s">
        <v>1546</v>
      </c>
    </row>
    <row r="2225" spans="1:7" ht="37.5">
      <c r="C2225" s="162" t="s">
        <v>1547</v>
      </c>
    </row>
    <row r="2226" spans="1:7" ht="24.95">
      <c r="C2226" s="165" t="s">
        <v>1548</v>
      </c>
    </row>
    <row r="2227" spans="1:7" ht="63">
      <c r="C2227" s="162" t="s">
        <v>1549</v>
      </c>
    </row>
    <row r="2228" spans="1:7" ht="24.95">
      <c r="C2228" s="165" t="s">
        <v>1550</v>
      </c>
    </row>
    <row r="2229" spans="1:7">
      <c r="C2229" s="162" t="s">
        <v>166</v>
      </c>
    </row>
    <row r="2231" spans="1:7" ht="15.6">
      <c r="A2231" s="167" t="s">
        <v>1551</v>
      </c>
      <c r="C2231" s="168" t="s">
        <v>1552</v>
      </c>
    </row>
    <row r="2232" spans="1:7" ht="15.6">
      <c r="A2232" s="167"/>
      <c r="C2232" s="162" t="s">
        <v>1553</v>
      </c>
    </row>
    <row r="2234" spans="1:7" ht="15.6">
      <c r="A2234" s="167" t="s">
        <v>1554</v>
      </c>
      <c r="C2234" s="168" t="s">
        <v>1555</v>
      </c>
    </row>
    <row r="2236" spans="1:7" ht="15.6">
      <c r="A2236" s="167" t="s">
        <v>1556</v>
      </c>
      <c r="C2236" s="168" t="s">
        <v>1557</v>
      </c>
    </row>
    <row r="2237" spans="1:7">
      <c r="C2237" s="162"/>
      <c r="D2237" s="181"/>
      <c r="E2237" s="181"/>
      <c r="F2237" s="181" t="s">
        <v>111</v>
      </c>
      <c r="G2237" s="182" t="s">
        <v>111</v>
      </c>
    </row>
    <row r="2239" spans="1:7" ht="15.6">
      <c r="A2239" s="167" t="s">
        <v>1558</v>
      </c>
      <c r="C2239" s="168" t="s">
        <v>1559</v>
      </c>
    </row>
    <row r="2240" spans="1:7" ht="24.95">
      <c r="C2240" s="162" t="s">
        <v>1560</v>
      </c>
    </row>
    <row r="2242" spans="1:7" ht="50.1">
      <c r="C2242" s="162" t="s">
        <v>1561</v>
      </c>
    </row>
    <row r="2244" spans="1:7" ht="24.95">
      <c r="C2244" s="162" t="s">
        <v>1562</v>
      </c>
    </row>
    <row r="2246" spans="1:7" ht="50.1">
      <c r="C2246" s="162" t="s">
        <v>1563</v>
      </c>
    </row>
    <row r="2249" spans="1:7" ht="12.95" thickBot="1">
      <c r="C2249" s="212"/>
      <c r="E2249" s="202"/>
      <c r="G2249" s="202"/>
    </row>
    <row r="2250" spans="1:7" ht="12.95" thickBot="1">
      <c r="B2250" s="213"/>
      <c r="C2250" s="214" t="s">
        <v>1564</v>
      </c>
      <c r="D2250" s="215" t="s">
        <v>1213</v>
      </c>
      <c r="E2250" s="199">
        <v>2</v>
      </c>
      <c r="F2250" s="229">
        <v>0</v>
      </c>
      <c r="G2250" s="230">
        <f t="shared" ref="G2250:G2252" si="35">E2250*F2250</f>
        <v>0</v>
      </c>
    </row>
    <row r="2251" spans="1:7" ht="12.95" thickBot="1">
      <c r="C2251" s="173" t="s">
        <v>1565</v>
      </c>
      <c r="D2251" s="174" t="s">
        <v>338</v>
      </c>
      <c r="E2251" s="174">
        <v>66</v>
      </c>
      <c r="F2251" s="229">
        <v>0</v>
      </c>
      <c r="G2251" s="230">
        <f t="shared" si="35"/>
        <v>0</v>
      </c>
    </row>
    <row r="2252" spans="1:7" ht="12.95" thickBot="1">
      <c r="C2252" s="216" t="s">
        <v>1566</v>
      </c>
      <c r="D2252" s="174" t="s">
        <v>338</v>
      </c>
      <c r="E2252" s="174">
        <v>66</v>
      </c>
      <c r="F2252" s="229">
        <v>0</v>
      </c>
      <c r="G2252" s="230">
        <f t="shared" si="35"/>
        <v>0</v>
      </c>
    </row>
    <row r="2253" spans="1:7">
      <c r="C2253" s="217"/>
      <c r="D2253" s="181"/>
      <c r="E2253" s="181"/>
      <c r="F2253" s="218" t="s">
        <v>111</v>
      </c>
      <c r="G2253" s="219" t="s">
        <v>111</v>
      </c>
    </row>
    <row r="2254" spans="1:7" ht="15.6">
      <c r="A2254" s="167" t="s">
        <v>1567</v>
      </c>
      <c r="C2254" s="168" t="s">
        <v>1559</v>
      </c>
      <c r="D2254" s="181"/>
      <c r="E2254" s="181"/>
      <c r="F2254" s="181"/>
      <c r="G2254" s="182"/>
    </row>
    <row r="2255" spans="1:7">
      <c r="C2255" s="162" t="s">
        <v>1568</v>
      </c>
    </row>
    <row r="2256" spans="1:7" ht="24.95">
      <c r="C2256" s="162" t="s">
        <v>1569</v>
      </c>
    </row>
    <row r="2257" spans="1:7" ht="12.95" thickBot="1">
      <c r="C2257" s="162"/>
      <c r="F2257" s="202"/>
    </row>
    <row r="2258" spans="1:7" ht="12.95" thickBot="1">
      <c r="C2258" s="214" t="s">
        <v>1570</v>
      </c>
      <c r="D2258" s="215" t="s">
        <v>1213</v>
      </c>
      <c r="E2258" s="201">
        <v>2</v>
      </c>
      <c r="F2258" s="229">
        <v>0</v>
      </c>
      <c r="G2258" s="230">
        <f>E2258*F2258</f>
        <v>0</v>
      </c>
    </row>
    <row r="2259" spans="1:7">
      <c r="C2259" s="220"/>
      <c r="D2259" s="221"/>
    </row>
    <row r="2260" spans="1:7" ht="15.6">
      <c r="A2260" s="167" t="s">
        <v>1571</v>
      </c>
      <c r="C2260" s="168" t="s">
        <v>1572</v>
      </c>
    </row>
    <row r="2261" spans="1:7" ht="51" customHeight="1">
      <c r="A2261" s="167"/>
      <c r="C2261" s="162" t="s">
        <v>1573</v>
      </c>
    </row>
    <row r="2262" spans="1:7" ht="26.1">
      <c r="A2262" s="167"/>
      <c r="C2262" s="183" t="s">
        <v>1574</v>
      </c>
    </row>
    <row r="2263" spans="1:7" ht="15.6">
      <c r="A2263" s="167"/>
      <c r="C2263" s="183" t="s">
        <v>1575</v>
      </c>
    </row>
    <row r="2264" spans="1:7" ht="15.95" thickBot="1">
      <c r="A2264" s="167"/>
      <c r="C2264" s="183"/>
    </row>
    <row r="2265" spans="1:7" ht="12.95" thickBot="1">
      <c r="C2265" s="173" t="s">
        <v>1576</v>
      </c>
      <c r="D2265" s="174" t="s">
        <v>338</v>
      </c>
      <c r="E2265" s="174">
        <v>9</v>
      </c>
      <c r="F2265" s="229">
        <v>0</v>
      </c>
      <c r="G2265" s="230">
        <f t="shared" ref="G2265:G2266" si="36">E2265*F2265</f>
        <v>0</v>
      </c>
    </row>
    <row r="2266" spans="1:7" ht="12.95" thickBot="1">
      <c r="C2266" s="173" t="s">
        <v>1577</v>
      </c>
      <c r="D2266" s="174" t="s">
        <v>338</v>
      </c>
      <c r="E2266" s="174">
        <v>1</v>
      </c>
      <c r="F2266" s="229">
        <v>0</v>
      </c>
      <c r="G2266" s="230">
        <f t="shared" si="36"/>
        <v>0</v>
      </c>
    </row>
    <row r="2267" spans="1:7">
      <c r="C2267" s="162"/>
      <c r="D2267" s="181"/>
      <c r="E2267" s="181"/>
      <c r="F2267" s="181"/>
      <c r="G2267" s="182"/>
    </row>
    <row r="2268" spans="1:7" ht="15.6">
      <c r="A2268" s="167" t="s">
        <v>1578</v>
      </c>
      <c r="C2268" s="222" t="s">
        <v>1579</v>
      </c>
      <c r="D2268" s="181"/>
      <c r="E2268" s="181"/>
      <c r="F2268" s="181"/>
      <c r="G2268" s="182"/>
    </row>
    <row r="2269" spans="1:7" ht="15.6">
      <c r="A2269" s="167"/>
      <c r="C2269" s="162" t="s">
        <v>1553</v>
      </c>
      <c r="D2269" s="181"/>
      <c r="E2269" s="181"/>
      <c r="F2269" s="181"/>
      <c r="G2269" s="182"/>
    </row>
    <row r="2270" spans="1:7" ht="15.95" thickBot="1">
      <c r="A2270" s="167"/>
      <c r="C2270" s="168"/>
      <c r="D2270" s="181"/>
      <c r="E2270" s="181"/>
      <c r="F2270" s="197"/>
      <c r="G2270" s="223"/>
    </row>
    <row r="2271" spans="1:7" ht="15.95" thickBot="1">
      <c r="A2271" s="167"/>
      <c r="C2271" s="193" t="s">
        <v>1580</v>
      </c>
      <c r="D2271" s="174" t="s">
        <v>338</v>
      </c>
      <c r="E2271" s="174">
        <v>31</v>
      </c>
      <c r="F2271" s="229">
        <v>0</v>
      </c>
      <c r="G2271" s="230">
        <f>E2271*F2271</f>
        <v>0</v>
      </c>
    </row>
    <row r="2273" spans="1:7" ht="15.6">
      <c r="A2273" s="167" t="s">
        <v>1581</v>
      </c>
      <c r="C2273" s="168" t="s">
        <v>1582</v>
      </c>
    </row>
    <row r="2275" spans="1:7" ht="15.6">
      <c r="A2275" s="167" t="s">
        <v>1583</v>
      </c>
      <c r="C2275" s="168" t="s">
        <v>1584</v>
      </c>
    </row>
    <row r="2277" spans="1:7" ht="30.95">
      <c r="A2277" s="167" t="s">
        <v>1585</v>
      </c>
      <c r="C2277" s="168" t="s">
        <v>1586</v>
      </c>
    </row>
    <row r="2278" spans="1:7">
      <c r="C2278" s="162" t="s">
        <v>1587</v>
      </c>
    </row>
    <row r="2279" spans="1:7" ht="24.95">
      <c r="C2279" s="162" t="s">
        <v>1588</v>
      </c>
    </row>
    <row r="2280" spans="1:7">
      <c r="C2280" s="162" t="s">
        <v>1553</v>
      </c>
    </row>
    <row r="2281" spans="1:7" ht="24.95">
      <c r="C2281" s="162" t="s">
        <v>1589</v>
      </c>
    </row>
    <row r="2282" spans="1:7" ht="12.95" thickBot="1"/>
    <row r="2283" spans="1:7" ht="12.95" thickBot="1">
      <c r="C2283" s="173" t="s">
        <v>1590</v>
      </c>
      <c r="D2283" s="174" t="s">
        <v>338</v>
      </c>
      <c r="E2283" s="174">
        <v>67</v>
      </c>
      <c r="F2283" s="229">
        <v>0</v>
      </c>
      <c r="G2283" s="230">
        <f t="shared" ref="G2283:G2284" si="37">E2283*F2283</f>
        <v>0</v>
      </c>
    </row>
    <row r="2284" spans="1:7" ht="12.95" thickBot="1">
      <c r="C2284" s="173" t="s">
        <v>1591</v>
      </c>
      <c r="D2284" s="174" t="s">
        <v>338</v>
      </c>
      <c r="E2284" s="174">
        <v>37</v>
      </c>
      <c r="F2284" s="229">
        <v>0</v>
      </c>
      <c r="G2284" s="230">
        <f t="shared" si="37"/>
        <v>0</v>
      </c>
    </row>
    <row r="2285" spans="1:7">
      <c r="C2285" s="162"/>
      <c r="D2285" s="181"/>
      <c r="E2285" s="181"/>
      <c r="F2285" s="181"/>
      <c r="G2285" s="182"/>
    </row>
    <row r="2286" spans="1:7" ht="15.6">
      <c r="A2286" s="167" t="s">
        <v>1592</v>
      </c>
      <c r="C2286" s="168" t="s">
        <v>1593</v>
      </c>
    </row>
    <row r="2287" spans="1:7" ht="15.95" thickBot="1">
      <c r="A2287" s="167"/>
      <c r="C2287" s="162" t="s">
        <v>1594</v>
      </c>
    </row>
    <row r="2288" spans="1:7" ht="15.95" thickBot="1">
      <c r="A2288" s="167"/>
      <c r="C2288" s="173" t="s">
        <v>1595</v>
      </c>
      <c r="D2288" s="174" t="s">
        <v>338</v>
      </c>
      <c r="E2288" s="174">
        <v>19</v>
      </c>
      <c r="F2288" s="229">
        <v>0</v>
      </c>
      <c r="G2288" s="230">
        <f>E2288*F2288</f>
        <v>0</v>
      </c>
    </row>
    <row r="2289" spans="1:3" ht="15.6">
      <c r="A2289" s="167"/>
    </row>
    <row r="2290" spans="1:3" ht="30.95">
      <c r="A2290" s="167" t="s">
        <v>1596</v>
      </c>
      <c r="C2290" s="168" t="s">
        <v>1597</v>
      </c>
    </row>
    <row r="2292" spans="1:3" ht="15.6">
      <c r="A2292" s="167" t="s">
        <v>1598</v>
      </c>
      <c r="C2292" s="168" t="s">
        <v>1599</v>
      </c>
    </row>
    <row r="2294" spans="1:3" ht="15.6">
      <c r="A2294" s="167" t="s">
        <v>1600</v>
      </c>
      <c r="C2294" s="168" t="s">
        <v>1601</v>
      </c>
    </row>
    <row r="2296" spans="1:3" ht="15.6">
      <c r="A2296" s="167" t="s">
        <v>1602</v>
      </c>
      <c r="C2296" s="168" t="s">
        <v>1603</v>
      </c>
    </row>
    <row r="2298" spans="1:3" ht="15.6">
      <c r="A2298" s="167" t="s">
        <v>1604</v>
      </c>
      <c r="C2298" s="168" t="s">
        <v>1605</v>
      </c>
    </row>
    <row r="2300" spans="1:3" ht="30.95">
      <c r="A2300" s="167" t="s">
        <v>1606</v>
      </c>
      <c r="C2300" s="168" t="s">
        <v>1607</v>
      </c>
    </row>
    <row r="2301" spans="1:3">
      <c r="C2301" s="162" t="s">
        <v>1608</v>
      </c>
    </row>
    <row r="2303" spans="1:3" ht="24.95">
      <c r="C2303" s="162" t="s">
        <v>1609</v>
      </c>
    </row>
    <row r="2305" spans="3:3" ht="37.5">
      <c r="C2305" s="162" t="s">
        <v>1610</v>
      </c>
    </row>
    <row r="2307" spans="3:3">
      <c r="C2307" s="162" t="s">
        <v>1611</v>
      </c>
    </row>
    <row r="2309" spans="3:3" ht="50.1">
      <c r="C2309" s="162" t="s">
        <v>1612</v>
      </c>
    </row>
    <row r="2311" spans="3:3" ht="50.1">
      <c r="C2311" s="162" t="s">
        <v>1613</v>
      </c>
    </row>
    <row r="2313" spans="3:3" ht="37.5">
      <c r="C2313" s="162" t="s">
        <v>1614</v>
      </c>
    </row>
    <row r="2315" spans="3:3" ht="24.95">
      <c r="C2315" s="162" t="s">
        <v>1615</v>
      </c>
    </row>
    <row r="2317" spans="3:3" ht="24.95">
      <c r="C2317" s="162" t="s">
        <v>1616</v>
      </c>
    </row>
    <row r="2319" spans="3:3" ht="50.1">
      <c r="C2319" s="162" t="s">
        <v>1617</v>
      </c>
    </row>
    <row r="2321" spans="3:7">
      <c r="C2321" s="162" t="s">
        <v>1618</v>
      </c>
    </row>
    <row r="2323" spans="3:7">
      <c r="C2323" s="162" t="s">
        <v>1619</v>
      </c>
    </row>
    <row r="2325" spans="3:7" ht="37.5">
      <c r="C2325" s="162" t="s">
        <v>1620</v>
      </c>
    </row>
    <row r="2327" spans="3:7" ht="24.95">
      <c r="C2327" s="162" t="s">
        <v>1621</v>
      </c>
    </row>
    <row r="2329" spans="3:7" ht="24.95">
      <c r="C2329" s="162" t="s">
        <v>1622</v>
      </c>
    </row>
    <row r="2331" spans="3:7" ht="125.1">
      <c r="C2331" s="162" t="s">
        <v>1623</v>
      </c>
    </row>
    <row r="2333" spans="3:7">
      <c r="C2333" s="162" t="s">
        <v>1624</v>
      </c>
    </row>
    <row r="2334" spans="3:7" ht="12.95" thickBot="1"/>
    <row r="2335" spans="3:7" ht="12.95" thickBot="1">
      <c r="C2335" s="173" t="s">
        <v>1625</v>
      </c>
      <c r="D2335" s="174" t="s">
        <v>338</v>
      </c>
      <c r="E2335" s="174">
        <v>24</v>
      </c>
      <c r="F2335" s="229">
        <v>0</v>
      </c>
      <c r="G2335" s="230">
        <f>E2335*F2335</f>
        <v>0</v>
      </c>
    </row>
    <row r="2337" spans="1:3" ht="15.6">
      <c r="A2337" s="167" t="s">
        <v>1626</v>
      </c>
      <c r="C2337" s="168" t="s">
        <v>1627</v>
      </c>
    </row>
    <row r="2338" spans="1:3">
      <c r="C2338" s="162" t="s">
        <v>1608</v>
      </c>
    </row>
    <row r="2340" spans="1:3" ht="50.1">
      <c r="C2340" s="162" t="s">
        <v>1628</v>
      </c>
    </row>
    <row r="2342" spans="1:3" ht="62.45">
      <c r="C2342" s="162" t="s">
        <v>1629</v>
      </c>
    </row>
    <row r="2344" spans="1:3" ht="12.95">
      <c r="C2344" s="162" t="s">
        <v>1630</v>
      </c>
    </row>
    <row r="2346" spans="1:3" ht="50.1">
      <c r="C2346" s="162" t="s">
        <v>1631</v>
      </c>
    </row>
    <row r="2348" spans="1:3" ht="137.44999999999999">
      <c r="C2348" s="162" t="s">
        <v>1632</v>
      </c>
    </row>
    <row r="2350" spans="1:3" ht="150">
      <c r="C2350" s="162" t="s">
        <v>1633</v>
      </c>
    </row>
    <row r="2352" spans="1:3" ht="75">
      <c r="C2352" s="162" t="s">
        <v>1634</v>
      </c>
    </row>
    <row r="2354" spans="1:7">
      <c r="C2354" s="162" t="s">
        <v>1624</v>
      </c>
    </row>
    <row r="2355" spans="1:7" ht="12.95" thickBot="1"/>
    <row r="2356" spans="1:7" ht="12.95" thickBot="1">
      <c r="C2356" s="173" t="s">
        <v>1635</v>
      </c>
      <c r="D2356" s="174" t="s">
        <v>338</v>
      </c>
      <c r="E2356" s="174">
        <v>1</v>
      </c>
      <c r="F2356" s="229">
        <v>0</v>
      </c>
      <c r="G2356" s="230">
        <f>E2356*F2356</f>
        <v>0</v>
      </c>
    </row>
    <row r="2358" spans="1:7" ht="30.95">
      <c r="A2358" s="167" t="s">
        <v>1636</v>
      </c>
      <c r="C2358" s="168" t="s">
        <v>1637</v>
      </c>
    </row>
    <row r="2359" spans="1:7" ht="15.95" thickBot="1">
      <c r="A2359" s="167"/>
      <c r="C2359" s="168"/>
    </row>
    <row r="2360" spans="1:7" ht="15.95" thickBot="1">
      <c r="A2360" s="167"/>
      <c r="C2360" s="173" t="s">
        <v>1635</v>
      </c>
      <c r="D2360" s="174" t="s">
        <v>338</v>
      </c>
      <c r="E2360" s="174">
        <v>1</v>
      </c>
      <c r="F2360" s="229">
        <v>0</v>
      </c>
      <c r="G2360" s="230">
        <f>E2360*F2360</f>
        <v>0</v>
      </c>
    </row>
    <row r="2362" spans="1:7" ht="15.6">
      <c r="A2362" s="167" t="s">
        <v>1638</v>
      </c>
      <c r="C2362" s="168" t="s">
        <v>1639</v>
      </c>
    </row>
    <row r="2363" spans="1:7">
      <c r="C2363" s="162" t="s">
        <v>1640</v>
      </c>
    </row>
    <row r="2364" spans="1:7" ht="24.95">
      <c r="C2364" s="162" t="s">
        <v>1641</v>
      </c>
    </row>
    <row r="2365" spans="1:7" ht="24.95">
      <c r="C2365" s="162" t="s">
        <v>1642</v>
      </c>
    </row>
    <row r="2366" spans="1:7" ht="12.95" thickBot="1"/>
    <row r="2367" spans="1:7" ht="25.5" thickBot="1">
      <c r="C2367" s="173" t="s">
        <v>1643</v>
      </c>
      <c r="D2367" s="174" t="s">
        <v>338</v>
      </c>
      <c r="E2367" s="174">
        <v>3</v>
      </c>
      <c r="F2367" s="229">
        <v>0</v>
      </c>
      <c r="G2367" s="230">
        <f>E2367*F2367</f>
        <v>0</v>
      </c>
    </row>
    <row r="2369" spans="1:114">
      <c r="C2369" s="162" t="s">
        <v>166</v>
      </c>
    </row>
    <row r="2371" spans="1:114" ht="15.6">
      <c r="A2371" s="167" t="s">
        <v>1644</v>
      </c>
      <c r="C2371" s="168" t="s">
        <v>1645</v>
      </c>
    </row>
    <row r="2373" spans="1:114" ht="15.6">
      <c r="A2373" s="167" t="s">
        <v>1646</v>
      </c>
      <c r="C2373" s="168" t="s">
        <v>1647</v>
      </c>
    </row>
    <row r="2374" spans="1:114" ht="37.5">
      <c r="C2374" s="162" t="s">
        <v>1648</v>
      </c>
    </row>
    <row r="2375" spans="1:114" ht="12.95" thickBot="1"/>
    <row r="2376" spans="1:114" ht="12.95" thickBot="1">
      <c r="C2376" s="173" t="s">
        <v>1649</v>
      </c>
      <c r="D2376" s="174" t="s">
        <v>338</v>
      </c>
      <c r="E2376" s="174">
        <v>5</v>
      </c>
      <c r="F2376" s="229">
        <v>0</v>
      </c>
      <c r="G2376" s="230">
        <f>E2376*F2376</f>
        <v>0</v>
      </c>
    </row>
    <row r="2378" spans="1:114" s="192" customFormat="1" ht="15.6">
      <c r="A2378" s="167" t="s">
        <v>1650</v>
      </c>
      <c r="B2378" s="188"/>
      <c r="C2378" s="168" t="s">
        <v>1651</v>
      </c>
      <c r="D2378" s="190"/>
      <c r="E2378" s="191"/>
      <c r="F2378" s="191"/>
      <c r="G2378" s="191"/>
      <c r="H2378" s="189"/>
      <c r="I2378" s="189"/>
      <c r="J2378" s="189"/>
      <c r="K2378" s="189"/>
      <c r="L2378" s="189"/>
      <c r="M2378" s="189"/>
      <c r="N2378" s="189"/>
      <c r="O2378" s="189"/>
      <c r="P2378" s="189"/>
      <c r="Q2378" s="189"/>
      <c r="R2378" s="189"/>
      <c r="S2378" s="189"/>
      <c r="T2378" s="189"/>
      <c r="U2378" s="189"/>
      <c r="V2378" s="189"/>
      <c r="W2378" s="189"/>
      <c r="X2378" s="189"/>
      <c r="Y2378" s="189"/>
      <c r="Z2378" s="189"/>
      <c r="AA2378" s="189"/>
      <c r="AB2378" s="189"/>
      <c r="AC2378" s="189"/>
      <c r="AD2378" s="189"/>
      <c r="AE2378" s="189"/>
      <c r="AF2378" s="189"/>
      <c r="AG2378" s="189"/>
      <c r="AH2378" s="189"/>
      <c r="AI2378" s="189"/>
      <c r="AJ2378" s="189"/>
      <c r="AK2378" s="189"/>
      <c r="AL2378" s="189"/>
      <c r="AM2378" s="189"/>
      <c r="AN2378" s="189"/>
      <c r="AO2378" s="189"/>
      <c r="AP2378" s="189"/>
      <c r="AQ2378" s="189"/>
      <c r="AR2378" s="189"/>
      <c r="AS2378" s="189"/>
      <c r="AT2378" s="189"/>
      <c r="AU2378" s="189"/>
      <c r="AV2378" s="189"/>
      <c r="AW2378" s="189"/>
      <c r="AX2378" s="189"/>
      <c r="AY2378" s="189"/>
      <c r="AZ2378" s="189"/>
      <c r="BA2378" s="189"/>
      <c r="BB2378" s="189"/>
      <c r="BC2378" s="189"/>
      <c r="BD2378" s="189"/>
      <c r="BE2378" s="189"/>
      <c r="BF2378" s="189"/>
      <c r="BG2378" s="189"/>
      <c r="BH2378" s="189"/>
      <c r="BI2378" s="189"/>
      <c r="BJ2378" s="189"/>
      <c r="BK2378" s="189"/>
      <c r="BL2378" s="189"/>
      <c r="BM2378" s="189"/>
      <c r="BN2378" s="189"/>
      <c r="BO2378" s="189"/>
      <c r="BP2378" s="189"/>
      <c r="BQ2378" s="189"/>
      <c r="BR2378" s="189"/>
      <c r="BS2378" s="189"/>
      <c r="BT2378" s="189"/>
      <c r="BU2378" s="189"/>
      <c r="BV2378" s="189"/>
      <c r="BW2378" s="189"/>
      <c r="BX2378" s="189"/>
      <c r="BY2378" s="189"/>
      <c r="BZ2378" s="189"/>
      <c r="CA2378" s="189"/>
      <c r="CB2378" s="189"/>
      <c r="CC2378" s="189"/>
      <c r="CD2378" s="189"/>
      <c r="CE2378" s="189"/>
      <c r="CF2378" s="189"/>
      <c r="CG2378" s="189"/>
      <c r="CH2378" s="189"/>
      <c r="CI2378" s="189"/>
      <c r="CJ2378" s="189"/>
      <c r="CK2378" s="189"/>
      <c r="CL2378" s="189"/>
      <c r="CM2378" s="189"/>
      <c r="CN2378" s="189"/>
      <c r="CO2378" s="189"/>
      <c r="CP2378" s="189"/>
      <c r="CQ2378" s="189"/>
      <c r="CR2378" s="189"/>
      <c r="CS2378" s="189"/>
      <c r="CT2378" s="189"/>
      <c r="CU2378" s="189"/>
      <c r="CV2378" s="189"/>
      <c r="CW2378" s="189"/>
      <c r="CX2378" s="189"/>
      <c r="CY2378" s="189"/>
      <c r="CZ2378" s="189"/>
      <c r="DA2378" s="189"/>
      <c r="DB2378" s="189"/>
      <c r="DC2378" s="189"/>
      <c r="DD2378" s="189"/>
      <c r="DE2378" s="189"/>
      <c r="DF2378" s="189"/>
      <c r="DG2378" s="189"/>
      <c r="DH2378" s="189"/>
      <c r="DI2378" s="189"/>
      <c r="DJ2378" s="189"/>
    </row>
    <row r="2379" spans="1:114" s="192" customFormat="1">
      <c r="A2379" s="188"/>
      <c r="B2379" s="188"/>
      <c r="C2379" s="189"/>
      <c r="D2379" s="190"/>
      <c r="E2379" s="191"/>
      <c r="F2379" s="191"/>
      <c r="G2379" s="191"/>
      <c r="H2379" s="189"/>
      <c r="I2379" s="189"/>
      <c r="J2379" s="189"/>
      <c r="K2379" s="189"/>
      <c r="L2379" s="189"/>
      <c r="M2379" s="189"/>
      <c r="N2379" s="189"/>
      <c r="O2379" s="189"/>
      <c r="P2379" s="189"/>
      <c r="Q2379" s="189"/>
      <c r="R2379" s="189"/>
      <c r="S2379" s="189"/>
      <c r="T2379" s="189"/>
      <c r="U2379" s="189"/>
      <c r="V2379" s="189"/>
      <c r="W2379" s="189"/>
      <c r="X2379" s="189"/>
      <c r="Y2379" s="189"/>
      <c r="Z2379" s="189"/>
      <c r="AA2379" s="189"/>
      <c r="AB2379" s="189"/>
      <c r="AC2379" s="189"/>
      <c r="AD2379" s="189"/>
      <c r="AE2379" s="189"/>
      <c r="AF2379" s="189"/>
      <c r="AG2379" s="189"/>
      <c r="AH2379" s="189"/>
      <c r="AI2379" s="189"/>
      <c r="AJ2379" s="189"/>
      <c r="AK2379" s="189"/>
      <c r="AL2379" s="189"/>
      <c r="AM2379" s="189"/>
      <c r="AN2379" s="189"/>
      <c r="AO2379" s="189"/>
      <c r="AP2379" s="189"/>
      <c r="AQ2379" s="189"/>
      <c r="AR2379" s="189"/>
      <c r="AS2379" s="189"/>
      <c r="AT2379" s="189"/>
      <c r="AU2379" s="189"/>
      <c r="AV2379" s="189"/>
      <c r="AW2379" s="189"/>
      <c r="AX2379" s="189"/>
      <c r="AY2379" s="189"/>
      <c r="AZ2379" s="189"/>
      <c r="BA2379" s="189"/>
      <c r="BB2379" s="189"/>
      <c r="BC2379" s="189"/>
      <c r="BD2379" s="189"/>
      <c r="BE2379" s="189"/>
      <c r="BF2379" s="189"/>
      <c r="BG2379" s="189"/>
      <c r="BH2379" s="189"/>
      <c r="BI2379" s="189"/>
      <c r="BJ2379" s="189"/>
      <c r="BK2379" s="189"/>
      <c r="BL2379" s="189"/>
      <c r="BM2379" s="189"/>
      <c r="BN2379" s="189"/>
      <c r="BO2379" s="189"/>
      <c r="BP2379" s="189"/>
      <c r="BQ2379" s="189"/>
      <c r="BR2379" s="189"/>
      <c r="BS2379" s="189"/>
      <c r="BT2379" s="189"/>
      <c r="BU2379" s="189"/>
      <c r="BV2379" s="189"/>
      <c r="BW2379" s="189"/>
      <c r="BX2379" s="189"/>
      <c r="BY2379" s="189"/>
      <c r="BZ2379" s="189"/>
      <c r="CA2379" s="189"/>
      <c r="CB2379" s="189"/>
      <c r="CC2379" s="189"/>
      <c r="CD2379" s="189"/>
      <c r="CE2379" s="189"/>
      <c r="CF2379" s="189"/>
      <c r="CG2379" s="189"/>
      <c r="CH2379" s="189"/>
      <c r="CI2379" s="189"/>
      <c r="CJ2379" s="189"/>
      <c r="CK2379" s="189"/>
      <c r="CL2379" s="189"/>
      <c r="CM2379" s="189"/>
      <c r="CN2379" s="189"/>
      <c r="CO2379" s="189"/>
      <c r="CP2379" s="189"/>
      <c r="CQ2379" s="189"/>
      <c r="CR2379" s="189"/>
      <c r="CS2379" s="189"/>
      <c r="CT2379" s="189"/>
      <c r="CU2379" s="189"/>
      <c r="CV2379" s="189"/>
      <c r="CW2379" s="189"/>
      <c r="CX2379" s="189"/>
      <c r="CY2379" s="189"/>
      <c r="CZ2379" s="189"/>
      <c r="DA2379" s="189"/>
      <c r="DB2379" s="189"/>
      <c r="DC2379" s="189"/>
      <c r="DD2379" s="189"/>
      <c r="DE2379" s="189"/>
      <c r="DF2379" s="189"/>
      <c r="DG2379" s="189"/>
      <c r="DH2379" s="189"/>
      <c r="DI2379" s="189"/>
      <c r="DJ2379" s="189"/>
    </row>
    <row r="2380" spans="1:114" s="192" customFormat="1" ht="15.6">
      <c r="A2380" s="167" t="s">
        <v>1652</v>
      </c>
      <c r="B2380" s="188"/>
      <c r="C2380" s="168" t="s">
        <v>1653</v>
      </c>
      <c r="D2380" s="190"/>
      <c r="E2380" s="191"/>
      <c r="F2380" s="191"/>
      <c r="G2380" s="191"/>
      <c r="H2380" s="189"/>
      <c r="I2380" s="189"/>
      <c r="J2380" s="189"/>
      <c r="K2380" s="189"/>
      <c r="L2380" s="189"/>
      <c r="M2380" s="189"/>
      <c r="N2380" s="189"/>
      <c r="O2380" s="189"/>
      <c r="P2380" s="189"/>
      <c r="Q2380" s="189"/>
      <c r="R2380" s="189"/>
      <c r="S2380" s="189"/>
      <c r="T2380" s="189"/>
      <c r="U2380" s="189"/>
      <c r="V2380" s="189"/>
      <c r="W2380" s="189"/>
      <c r="X2380" s="189"/>
      <c r="Y2380" s="189"/>
      <c r="Z2380" s="189"/>
      <c r="AA2380" s="189"/>
      <c r="AB2380" s="189"/>
      <c r="AC2380" s="189"/>
      <c r="AD2380" s="189"/>
      <c r="AE2380" s="189"/>
      <c r="AF2380" s="189"/>
      <c r="AG2380" s="189"/>
      <c r="AH2380" s="189"/>
      <c r="AI2380" s="189"/>
      <c r="AJ2380" s="189"/>
      <c r="AK2380" s="189"/>
      <c r="AL2380" s="189"/>
      <c r="AM2380" s="189"/>
      <c r="AN2380" s="189"/>
      <c r="AO2380" s="189"/>
      <c r="AP2380" s="189"/>
      <c r="AQ2380" s="189"/>
      <c r="AR2380" s="189"/>
      <c r="AS2380" s="189"/>
      <c r="AT2380" s="189"/>
      <c r="AU2380" s="189"/>
      <c r="AV2380" s="189"/>
      <c r="AW2380" s="189"/>
      <c r="AX2380" s="189"/>
      <c r="AY2380" s="189"/>
      <c r="AZ2380" s="189"/>
      <c r="BA2380" s="189"/>
      <c r="BB2380" s="189"/>
      <c r="BC2380" s="189"/>
      <c r="BD2380" s="189"/>
      <c r="BE2380" s="189"/>
      <c r="BF2380" s="189"/>
      <c r="BG2380" s="189"/>
      <c r="BH2380" s="189"/>
      <c r="BI2380" s="189"/>
      <c r="BJ2380" s="189"/>
      <c r="BK2380" s="189"/>
      <c r="BL2380" s="189"/>
      <c r="BM2380" s="189"/>
      <c r="BN2380" s="189"/>
      <c r="BO2380" s="189"/>
      <c r="BP2380" s="189"/>
      <c r="BQ2380" s="189"/>
      <c r="BR2380" s="189"/>
      <c r="BS2380" s="189"/>
      <c r="BT2380" s="189"/>
      <c r="BU2380" s="189"/>
      <c r="BV2380" s="189"/>
      <c r="BW2380" s="189"/>
      <c r="BX2380" s="189"/>
      <c r="BY2380" s="189"/>
      <c r="BZ2380" s="189"/>
      <c r="CA2380" s="189"/>
      <c r="CB2380" s="189"/>
      <c r="CC2380" s="189"/>
      <c r="CD2380" s="189"/>
      <c r="CE2380" s="189"/>
      <c r="CF2380" s="189"/>
      <c r="CG2380" s="189"/>
      <c r="CH2380" s="189"/>
      <c r="CI2380" s="189"/>
      <c r="CJ2380" s="189"/>
      <c r="CK2380" s="189"/>
      <c r="CL2380" s="189"/>
      <c r="CM2380" s="189"/>
      <c r="CN2380" s="189"/>
      <c r="CO2380" s="189"/>
      <c r="CP2380" s="189"/>
      <c r="CQ2380" s="189"/>
      <c r="CR2380" s="189"/>
      <c r="CS2380" s="189"/>
      <c r="CT2380" s="189"/>
      <c r="CU2380" s="189"/>
      <c r="CV2380" s="189"/>
      <c r="CW2380" s="189"/>
      <c r="CX2380" s="189"/>
      <c r="CY2380" s="189"/>
      <c r="CZ2380" s="189"/>
      <c r="DA2380" s="189"/>
      <c r="DB2380" s="189"/>
      <c r="DC2380" s="189"/>
      <c r="DD2380" s="189"/>
      <c r="DE2380" s="189"/>
      <c r="DF2380" s="189"/>
      <c r="DG2380" s="189"/>
      <c r="DH2380" s="189"/>
      <c r="DI2380" s="189"/>
      <c r="DJ2380" s="189"/>
    </row>
    <row r="2381" spans="1:114" s="192" customFormat="1">
      <c r="A2381" s="188"/>
      <c r="B2381" s="188"/>
      <c r="C2381" s="189"/>
      <c r="D2381" s="190"/>
      <c r="E2381" s="191"/>
      <c r="F2381" s="191"/>
      <c r="G2381" s="191"/>
      <c r="H2381" s="189"/>
      <c r="I2381" s="189"/>
      <c r="J2381" s="189"/>
      <c r="K2381" s="189"/>
      <c r="L2381" s="189"/>
      <c r="M2381" s="189"/>
      <c r="N2381" s="189"/>
      <c r="O2381" s="189"/>
      <c r="P2381" s="189"/>
      <c r="Q2381" s="189"/>
      <c r="R2381" s="189"/>
      <c r="S2381" s="189"/>
      <c r="T2381" s="189"/>
      <c r="U2381" s="189"/>
      <c r="V2381" s="189"/>
      <c r="W2381" s="189"/>
      <c r="X2381" s="189"/>
      <c r="Y2381" s="189"/>
      <c r="Z2381" s="189"/>
      <c r="AA2381" s="189"/>
      <c r="AB2381" s="189"/>
      <c r="AC2381" s="189"/>
      <c r="AD2381" s="189"/>
      <c r="AE2381" s="189"/>
      <c r="AF2381" s="189"/>
      <c r="AG2381" s="189"/>
      <c r="AH2381" s="189"/>
      <c r="AI2381" s="189"/>
      <c r="AJ2381" s="189"/>
      <c r="AK2381" s="189"/>
      <c r="AL2381" s="189"/>
      <c r="AM2381" s="189"/>
      <c r="AN2381" s="189"/>
      <c r="AO2381" s="189"/>
      <c r="AP2381" s="189"/>
      <c r="AQ2381" s="189"/>
      <c r="AR2381" s="189"/>
      <c r="AS2381" s="189"/>
      <c r="AT2381" s="189"/>
      <c r="AU2381" s="189"/>
      <c r="AV2381" s="189"/>
      <c r="AW2381" s="189"/>
      <c r="AX2381" s="189"/>
      <c r="AY2381" s="189"/>
      <c r="AZ2381" s="189"/>
      <c r="BA2381" s="189"/>
      <c r="BB2381" s="189"/>
      <c r="BC2381" s="189"/>
      <c r="BD2381" s="189"/>
      <c r="BE2381" s="189"/>
      <c r="BF2381" s="189"/>
      <c r="BG2381" s="189"/>
      <c r="BH2381" s="189"/>
      <c r="BI2381" s="189"/>
      <c r="BJ2381" s="189"/>
      <c r="BK2381" s="189"/>
      <c r="BL2381" s="189"/>
      <c r="BM2381" s="189"/>
      <c r="BN2381" s="189"/>
      <c r="BO2381" s="189"/>
      <c r="BP2381" s="189"/>
      <c r="BQ2381" s="189"/>
      <c r="BR2381" s="189"/>
      <c r="BS2381" s="189"/>
      <c r="BT2381" s="189"/>
      <c r="BU2381" s="189"/>
      <c r="BV2381" s="189"/>
      <c r="BW2381" s="189"/>
      <c r="BX2381" s="189"/>
      <c r="BY2381" s="189"/>
      <c r="BZ2381" s="189"/>
      <c r="CA2381" s="189"/>
      <c r="CB2381" s="189"/>
      <c r="CC2381" s="189"/>
      <c r="CD2381" s="189"/>
      <c r="CE2381" s="189"/>
      <c r="CF2381" s="189"/>
      <c r="CG2381" s="189"/>
      <c r="CH2381" s="189"/>
      <c r="CI2381" s="189"/>
      <c r="CJ2381" s="189"/>
      <c r="CK2381" s="189"/>
      <c r="CL2381" s="189"/>
      <c r="CM2381" s="189"/>
      <c r="CN2381" s="189"/>
      <c r="CO2381" s="189"/>
      <c r="CP2381" s="189"/>
      <c r="CQ2381" s="189"/>
      <c r="CR2381" s="189"/>
      <c r="CS2381" s="189"/>
      <c r="CT2381" s="189"/>
      <c r="CU2381" s="189"/>
      <c r="CV2381" s="189"/>
      <c r="CW2381" s="189"/>
      <c r="CX2381" s="189"/>
      <c r="CY2381" s="189"/>
      <c r="CZ2381" s="189"/>
      <c r="DA2381" s="189"/>
      <c r="DB2381" s="189"/>
      <c r="DC2381" s="189"/>
      <c r="DD2381" s="189"/>
      <c r="DE2381" s="189"/>
      <c r="DF2381" s="189"/>
      <c r="DG2381" s="189"/>
      <c r="DH2381" s="189"/>
      <c r="DI2381" s="189"/>
      <c r="DJ2381" s="189"/>
    </row>
    <row r="2382" spans="1:114" s="192" customFormat="1" ht="15.6">
      <c r="A2382" s="167" t="s">
        <v>1654</v>
      </c>
      <c r="B2382" s="188"/>
      <c r="C2382" s="168" t="s">
        <v>1655</v>
      </c>
      <c r="D2382" s="190"/>
      <c r="E2382" s="191"/>
      <c r="F2382" s="191"/>
      <c r="G2382" s="191"/>
      <c r="H2382" s="189"/>
      <c r="I2382" s="189"/>
      <c r="J2382" s="189"/>
      <c r="K2382" s="189"/>
      <c r="L2382" s="189"/>
      <c r="M2382" s="189"/>
      <c r="N2382" s="189"/>
      <c r="O2382" s="189"/>
      <c r="P2382" s="189"/>
      <c r="Q2382" s="189"/>
      <c r="R2382" s="189"/>
      <c r="S2382" s="189"/>
      <c r="T2382" s="189"/>
      <c r="U2382" s="189"/>
      <c r="V2382" s="189"/>
      <c r="W2382" s="189"/>
      <c r="X2382" s="189"/>
      <c r="Y2382" s="189"/>
      <c r="Z2382" s="189"/>
      <c r="AA2382" s="189"/>
      <c r="AB2382" s="189"/>
      <c r="AC2382" s="189"/>
      <c r="AD2382" s="189"/>
      <c r="AE2382" s="189"/>
      <c r="AF2382" s="189"/>
      <c r="AG2382" s="189"/>
      <c r="AH2382" s="189"/>
      <c r="AI2382" s="189"/>
      <c r="AJ2382" s="189"/>
      <c r="AK2382" s="189"/>
      <c r="AL2382" s="189"/>
      <c r="AM2382" s="189"/>
      <c r="AN2382" s="189"/>
      <c r="AO2382" s="189"/>
      <c r="AP2382" s="189"/>
      <c r="AQ2382" s="189"/>
      <c r="AR2382" s="189"/>
      <c r="AS2382" s="189"/>
      <c r="AT2382" s="189"/>
      <c r="AU2382" s="189"/>
      <c r="AV2382" s="189"/>
      <c r="AW2382" s="189"/>
      <c r="AX2382" s="189"/>
      <c r="AY2382" s="189"/>
      <c r="AZ2382" s="189"/>
      <c r="BA2382" s="189"/>
      <c r="BB2382" s="189"/>
      <c r="BC2382" s="189"/>
      <c r="BD2382" s="189"/>
      <c r="BE2382" s="189"/>
      <c r="BF2382" s="189"/>
      <c r="BG2382" s="189"/>
      <c r="BH2382" s="189"/>
      <c r="BI2382" s="189"/>
      <c r="BJ2382" s="189"/>
      <c r="BK2382" s="189"/>
      <c r="BL2382" s="189"/>
      <c r="BM2382" s="189"/>
      <c r="BN2382" s="189"/>
      <c r="BO2382" s="189"/>
      <c r="BP2382" s="189"/>
      <c r="BQ2382" s="189"/>
      <c r="BR2382" s="189"/>
      <c r="BS2382" s="189"/>
      <c r="BT2382" s="189"/>
      <c r="BU2382" s="189"/>
      <c r="BV2382" s="189"/>
      <c r="BW2382" s="189"/>
      <c r="BX2382" s="189"/>
      <c r="BY2382" s="189"/>
      <c r="BZ2382" s="189"/>
      <c r="CA2382" s="189"/>
      <c r="CB2382" s="189"/>
      <c r="CC2382" s="189"/>
      <c r="CD2382" s="189"/>
      <c r="CE2382" s="189"/>
      <c r="CF2382" s="189"/>
      <c r="CG2382" s="189"/>
      <c r="CH2382" s="189"/>
      <c r="CI2382" s="189"/>
      <c r="CJ2382" s="189"/>
      <c r="CK2382" s="189"/>
      <c r="CL2382" s="189"/>
      <c r="CM2382" s="189"/>
      <c r="CN2382" s="189"/>
      <c r="CO2382" s="189"/>
      <c r="CP2382" s="189"/>
      <c r="CQ2382" s="189"/>
      <c r="CR2382" s="189"/>
      <c r="CS2382" s="189"/>
      <c r="CT2382" s="189"/>
      <c r="CU2382" s="189"/>
      <c r="CV2382" s="189"/>
      <c r="CW2382" s="189"/>
      <c r="CX2382" s="189"/>
      <c r="CY2382" s="189"/>
      <c r="CZ2382" s="189"/>
      <c r="DA2382" s="189"/>
      <c r="DB2382" s="189"/>
      <c r="DC2382" s="189"/>
      <c r="DD2382" s="189"/>
      <c r="DE2382" s="189"/>
      <c r="DF2382" s="189"/>
      <c r="DG2382" s="189"/>
      <c r="DH2382" s="189"/>
      <c r="DI2382" s="189"/>
      <c r="DJ2382" s="189"/>
    </row>
    <row r="2383" spans="1:114" s="192" customFormat="1">
      <c r="A2383" s="188"/>
      <c r="B2383" s="188"/>
      <c r="C2383" s="162" t="s">
        <v>1656</v>
      </c>
      <c r="D2383" s="190"/>
      <c r="E2383" s="191"/>
      <c r="F2383" s="191"/>
      <c r="G2383" s="191"/>
      <c r="H2383" s="189"/>
      <c r="I2383" s="189"/>
      <c r="J2383" s="189"/>
      <c r="K2383" s="189"/>
      <c r="L2383" s="189"/>
      <c r="M2383" s="189"/>
      <c r="N2383" s="189"/>
      <c r="O2383" s="189"/>
      <c r="P2383" s="189"/>
      <c r="Q2383" s="189"/>
      <c r="R2383" s="189"/>
      <c r="S2383" s="189"/>
      <c r="T2383" s="189"/>
      <c r="U2383" s="189"/>
      <c r="V2383" s="189"/>
      <c r="W2383" s="189"/>
      <c r="X2383" s="189"/>
      <c r="Y2383" s="189"/>
      <c r="Z2383" s="189"/>
      <c r="AA2383" s="189"/>
      <c r="AB2383" s="189"/>
      <c r="AC2383" s="189"/>
      <c r="AD2383" s="189"/>
      <c r="AE2383" s="189"/>
      <c r="AF2383" s="189"/>
      <c r="AG2383" s="189"/>
      <c r="AH2383" s="189"/>
      <c r="AI2383" s="189"/>
      <c r="AJ2383" s="189"/>
      <c r="AK2383" s="189"/>
      <c r="AL2383" s="189"/>
      <c r="AM2383" s="189"/>
      <c r="AN2383" s="189"/>
      <c r="AO2383" s="189"/>
      <c r="AP2383" s="189"/>
      <c r="AQ2383" s="189"/>
      <c r="AR2383" s="189"/>
      <c r="AS2383" s="189"/>
      <c r="AT2383" s="189"/>
      <c r="AU2383" s="189"/>
      <c r="AV2383" s="189"/>
      <c r="AW2383" s="189"/>
      <c r="AX2383" s="189"/>
      <c r="AY2383" s="189"/>
      <c r="AZ2383" s="189"/>
      <c r="BA2383" s="189"/>
      <c r="BB2383" s="189"/>
      <c r="BC2383" s="189"/>
      <c r="BD2383" s="189"/>
      <c r="BE2383" s="189"/>
      <c r="BF2383" s="189"/>
      <c r="BG2383" s="189"/>
      <c r="BH2383" s="189"/>
      <c r="BI2383" s="189"/>
      <c r="BJ2383" s="189"/>
      <c r="BK2383" s="189"/>
      <c r="BL2383" s="189"/>
      <c r="BM2383" s="189"/>
      <c r="BN2383" s="189"/>
      <c r="BO2383" s="189"/>
      <c r="BP2383" s="189"/>
      <c r="BQ2383" s="189"/>
      <c r="BR2383" s="189"/>
      <c r="BS2383" s="189"/>
      <c r="BT2383" s="189"/>
      <c r="BU2383" s="189"/>
      <c r="BV2383" s="189"/>
      <c r="BW2383" s="189"/>
      <c r="BX2383" s="189"/>
      <c r="BY2383" s="189"/>
      <c r="BZ2383" s="189"/>
      <c r="CA2383" s="189"/>
      <c r="CB2383" s="189"/>
      <c r="CC2383" s="189"/>
      <c r="CD2383" s="189"/>
      <c r="CE2383" s="189"/>
      <c r="CF2383" s="189"/>
      <c r="CG2383" s="189"/>
      <c r="CH2383" s="189"/>
      <c r="CI2383" s="189"/>
      <c r="CJ2383" s="189"/>
      <c r="CK2383" s="189"/>
      <c r="CL2383" s="189"/>
      <c r="CM2383" s="189"/>
      <c r="CN2383" s="189"/>
      <c r="CO2383" s="189"/>
      <c r="CP2383" s="189"/>
      <c r="CQ2383" s="189"/>
      <c r="CR2383" s="189"/>
      <c r="CS2383" s="189"/>
      <c r="CT2383" s="189"/>
      <c r="CU2383" s="189"/>
      <c r="CV2383" s="189"/>
      <c r="CW2383" s="189"/>
      <c r="CX2383" s="189"/>
      <c r="CY2383" s="189"/>
      <c r="CZ2383" s="189"/>
      <c r="DA2383" s="189"/>
      <c r="DB2383" s="189"/>
      <c r="DC2383" s="189"/>
      <c r="DD2383" s="189"/>
      <c r="DE2383" s="189"/>
      <c r="DF2383" s="189"/>
      <c r="DG2383" s="189"/>
      <c r="DH2383" s="189"/>
      <c r="DI2383" s="189"/>
      <c r="DJ2383" s="189"/>
    </row>
    <row r="2384" spans="1:114" s="192" customFormat="1">
      <c r="A2384" s="188"/>
      <c r="B2384" s="188"/>
      <c r="C2384" s="162" t="s">
        <v>1657</v>
      </c>
      <c r="D2384" s="190"/>
      <c r="E2384" s="191"/>
      <c r="F2384" s="191"/>
      <c r="G2384" s="191"/>
      <c r="H2384" s="189"/>
      <c r="I2384" s="189"/>
      <c r="J2384" s="189"/>
      <c r="K2384" s="189"/>
      <c r="L2384" s="189"/>
      <c r="M2384" s="189"/>
      <c r="N2384" s="189"/>
      <c r="O2384" s="189"/>
      <c r="P2384" s="189"/>
      <c r="Q2384" s="189"/>
      <c r="R2384" s="189"/>
      <c r="S2384" s="189"/>
      <c r="T2384" s="189"/>
      <c r="U2384" s="189"/>
      <c r="V2384" s="189"/>
      <c r="W2384" s="189"/>
      <c r="X2384" s="189"/>
      <c r="Y2384" s="189"/>
      <c r="Z2384" s="189"/>
      <c r="AA2384" s="189"/>
      <c r="AB2384" s="189"/>
      <c r="AC2384" s="189"/>
      <c r="AD2384" s="189"/>
      <c r="AE2384" s="189"/>
      <c r="AF2384" s="189"/>
      <c r="AG2384" s="189"/>
      <c r="AH2384" s="189"/>
      <c r="AI2384" s="189"/>
      <c r="AJ2384" s="189"/>
      <c r="AK2384" s="189"/>
      <c r="AL2384" s="189"/>
      <c r="AM2384" s="189"/>
      <c r="AN2384" s="189"/>
      <c r="AO2384" s="189"/>
      <c r="AP2384" s="189"/>
      <c r="AQ2384" s="189"/>
      <c r="AR2384" s="189"/>
      <c r="AS2384" s="189"/>
      <c r="AT2384" s="189"/>
      <c r="AU2384" s="189"/>
      <c r="AV2384" s="189"/>
      <c r="AW2384" s="189"/>
      <c r="AX2384" s="189"/>
      <c r="AY2384" s="189"/>
      <c r="AZ2384" s="189"/>
      <c r="BA2384" s="189"/>
      <c r="BB2384" s="189"/>
      <c r="BC2384" s="189"/>
      <c r="BD2384" s="189"/>
      <c r="BE2384" s="189"/>
      <c r="BF2384" s="189"/>
      <c r="BG2384" s="189"/>
      <c r="BH2384" s="189"/>
      <c r="BI2384" s="189"/>
      <c r="BJ2384" s="189"/>
      <c r="BK2384" s="189"/>
      <c r="BL2384" s="189"/>
      <c r="BM2384" s="189"/>
      <c r="BN2384" s="189"/>
      <c r="BO2384" s="189"/>
      <c r="BP2384" s="189"/>
      <c r="BQ2384" s="189"/>
      <c r="BR2384" s="189"/>
      <c r="BS2384" s="189"/>
      <c r="BT2384" s="189"/>
      <c r="BU2384" s="189"/>
      <c r="BV2384" s="189"/>
      <c r="BW2384" s="189"/>
      <c r="BX2384" s="189"/>
      <c r="BY2384" s="189"/>
      <c r="BZ2384" s="189"/>
      <c r="CA2384" s="189"/>
      <c r="CB2384" s="189"/>
      <c r="CC2384" s="189"/>
      <c r="CD2384" s="189"/>
      <c r="CE2384" s="189"/>
      <c r="CF2384" s="189"/>
      <c r="CG2384" s="189"/>
      <c r="CH2384" s="189"/>
      <c r="CI2384" s="189"/>
      <c r="CJ2384" s="189"/>
      <c r="CK2384" s="189"/>
      <c r="CL2384" s="189"/>
      <c r="CM2384" s="189"/>
      <c r="CN2384" s="189"/>
      <c r="CO2384" s="189"/>
      <c r="CP2384" s="189"/>
      <c r="CQ2384" s="189"/>
      <c r="CR2384" s="189"/>
      <c r="CS2384" s="189"/>
      <c r="CT2384" s="189"/>
      <c r="CU2384" s="189"/>
      <c r="CV2384" s="189"/>
      <c r="CW2384" s="189"/>
      <c r="CX2384" s="189"/>
      <c r="CY2384" s="189"/>
      <c r="CZ2384" s="189"/>
      <c r="DA2384" s="189"/>
      <c r="DB2384" s="189"/>
      <c r="DC2384" s="189"/>
      <c r="DD2384" s="189"/>
      <c r="DE2384" s="189"/>
      <c r="DF2384" s="189"/>
      <c r="DG2384" s="189"/>
      <c r="DH2384" s="189"/>
      <c r="DI2384" s="189"/>
      <c r="DJ2384" s="189"/>
    </row>
    <row r="2385" spans="1:114" s="192" customFormat="1">
      <c r="A2385" s="188"/>
      <c r="B2385" s="188"/>
      <c r="C2385" s="162" t="s">
        <v>1658</v>
      </c>
      <c r="D2385" s="190"/>
      <c r="E2385" s="191"/>
      <c r="F2385" s="191"/>
      <c r="G2385" s="191"/>
      <c r="H2385" s="189"/>
      <c r="I2385" s="189"/>
      <c r="J2385" s="189"/>
      <c r="K2385" s="189"/>
      <c r="L2385" s="189"/>
      <c r="M2385" s="189"/>
      <c r="N2385" s="189"/>
      <c r="O2385" s="189"/>
      <c r="P2385" s="189"/>
      <c r="Q2385" s="189"/>
      <c r="R2385" s="189"/>
      <c r="S2385" s="189"/>
      <c r="T2385" s="189"/>
      <c r="U2385" s="189"/>
      <c r="V2385" s="189"/>
      <c r="W2385" s="189"/>
      <c r="X2385" s="189"/>
      <c r="Y2385" s="189"/>
      <c r="Z2385" s="189"/>
      <c r="AA2385" s="189"/>
      <c r="AB2385" s="189"/>
      <c r="AC2385" s="189"/>
      <c r="AD2385" s="189"/>
      <c r="AE2385" s="189"/>
      <c r="AF2385" s="189"/>
      <c r="AG2385" s="189"/>
      <c r="AH2385" s="189"/>
      <c r="AI2385" s="189"/>
      <c r="AJ2385" s="189"/>
      <c r="AK2385" s="189"/>
      <c r="AL2385" s="189"/>
      <c r="AM2385" s="189"/>
      <c r="AN2385" s="189"/>
      <c r="AO2385" s="189"/>
      <c r="AP2385" s="189"/>
      <c r="AQ2385" s="189"/>
      <c r="AR2385" s="189"/>
      <c r="AS2385" s="189"/>
      <c r="AT2385" s="189"/>
      <c r="AU2385" s="189"/>
      <c r="AV2385" s="189"/>
      <c r="AW2385" s="189"/>
      <c r="AX2385" s="189"/>
      <c r="AY2385" s="189"/>
      <c r="AZ2385" s="189"/>
      <c r="BA2385" s="189"/>
      <c r="BB2385" s="189"/>
      <c r="BC2385" s="189"/>
      <c r="BD2385" s="189"/>
      <c r="BE2385" s="189"/>
      <c r="BF2385" s="189"/>
      <c r="BG2385" s="189"/>
      <c r="BH2385" s="189"/>
      <c r="BI2385" s="189"/>
      <c r="BJ2385" s="189"/>
      <c r="BK2385" s="189"/>
      <c r="BL2385" s="189"/>
      <c r="BM2385" s="189"/>
      <c r="BN2385" s="189"/>
      <c r="BO2385" s="189"/>
      <c r="BP2385" s="189"/>
      <c r="BQ2385" s="189"/>
      <c r="BR2385" s="189"/>
      <c r="BS2385" s="189"/>
      <c r="BT2385" s="189"/>
      <c r="BU2385" s="189"/>
      <c r="BV2385" s="189"/>
      <c r="BW2385" s="189"/>
      <c r="BX2385" s="189"/>
      <c r="BY2385" s="189"/>
      <c r="BZ2385" s="189"/>
      <c r="CA2385" s="189"/>
      <c r="CB2385" s="189"/>
      <c r="CC2385" s="189"/>
      <c r="CD2385" s="189"/>
      <c r="CE2385" s="189"/>
      <c r="CF2385" s="189"/>
      <c r="CG2385" s="189"/>
      <c r="CH2385" s="189"/>
      <c r="CI2385" s="189"/>
      <c r="CJ2385" s="189"/>
      <c r="CK2385" s="189"/>
      <c r="CL2385" s="189"/>
      <c r="CM2385" s="189"/>
      <c r="CN2385" s="189"/>
      <c r="CO2385" s="189"/>
      <c r="CP2385" s="189"/>
      <c r="CQ2385" s="189"/>
      <c r="CR2385" s="189"/>
      <c r="CS2385" s="189"/>
      <c r="CT2385" s="189"/>
      <c r="CU2385" s="189"/>
      <c r="CV2385" s="189"/>
      <c r="CW2385" s="189"/>
      <c r="CX2385" s="189"/>
      <c r="CY2385" s="189"/>
      <c r="CZ2385" s="189"/>
      <c r="DA2385" s="189"/>
      <c r="DB2385" s="189"/>
      <c r="DC2385" s="189"/>
      <c r="DD2385" s="189"/>
      <c r="DE2385" s="189"/>
      <c r="DF2385" s="189"/>
      <c r="DG2385" s="189"/>
      <c r="DH2385" s="189"/>
      <c r="DI2385" s="189"/>
      <c r="DJ2385" s="189"/>
    </row>
    <row r="2386" spans="1:114" s="192" customFormat="1">
      <c r="A2386" s="188"/>
      <c r="B2386" s="188"/>
      <c r="C2386" s="162"/>
      <c r="D2386" s="190"/>
      <c r="E2386" s="191"/>
      <c r="F2386" s="191"/>
      <c r="G2386" s="191"/>
      <c r="H2386" s="189"/>
      <c r="I2386" s="189"/>
      <c r="J2386" s="189"/>
      <c r="K2386" s="189"/>
      <c r="L2386" s="189"/>
      <c r="M2386" s="189"/>
      <c r="N2386" s="189"/>
      <c r="O2386" s="189"/>
      <c r="P2386" s="189"/>
      <c r="Q2386" s="189"/>
      <c r="R2386" s="189"/>
      <c r="S2386" s="189"/>
      <c r="T2386" s="189"/>
      <c r="U2386" s="189"/>
      <c r="V2386" s="189"/>
      <c r="W2386" s="189"/>
      <c r="X2386" s="189"/>
      <c r="Y2386" s="189"/>
      <c r="Z2386" s="189"/>
      <c r="AA2386" s="189"/>
      <c r="AB2386" s="189"/>
      <c r="AC2386" s="189"/>
      <c r="AD2386" s="189"/>
      <c r="AE2386" s="189"/>
      <c r="AF2386" s="189"/>
      <c r="AG2386" s="189"/>
      <c r="AH2386" s="189"/>
      <c r="AI2386" s="189"/>
      <c r="AJ2386" s="189"/>
      <c r="AK2386" s="189"/>
      <c r="AL2386" s="189"/>
      <c r="AM2386" s="189"/>
      <c r="AN2386" s="189"/>
      <c r="AO2386" s="189"/>
      <c r="AP2386" s="189"/>
      <c r="AQ2386" s="189"/>
      <c r="AR2386" s="189"/>
      <c r="AS2386" s="189"/>
      <c r="AT2386" s="189"/>
      <c r="AU2386" s="189"/>
      <c r="AV2386" s="189"/>
      <c r="AW2386" s="189"/>
      <c r="AX2386" s="189"/>
      <c r="AY2386" s="189"/>
      <c r="AZ2386" s="189"/>
      <c r="BA2386" s="189"/>
      <c r="BB2386" s="189"/>
      <c r="BC2386" s="189"/>
      <c r="BD2386" s="189"/>
      <c r="BE2386" s="189"/>
      <c r="BF2386" s="189"/>
      <c r="BG2386" s="189"/>
      <c r="BH2386" s="189"/>
      <c r="BI2386" s="189"/>
      <c r="BJ2386" s="189"/>
      <c r="BK2386" s="189"/>
      <c r="BL2386" s="189"/>
      <c r="BM2386" s="189"/>
      <c r="BN2386" s="189"/>
      <c r="BO2386" s="189"/>
      <c r="BP2386" s="189"/>
      <c r="BQ2386" s="189"/>
      <c r="BR2386" s="189"/>
      <c r="BS2386" s="189"/>
      <c r="BT2386" s="189"/>
      <c r="BU2386" s="189"/>
      <c r="BV2386" s="189"/>
      <c r="BW2386" s="189"/>
      <c r="BX2386" s="189"/>
      <c r="BY2386" s="189"/>
      <c r="BZ2386" s="189"/>
      <c r="CA2386" s="189"/>
      <c r="CB2386" s="189"/>
      <c r="CC2386" s="189"/>
      <c r="CD2386" s="189"/>
      <c r="CE2386" s="189"/>
      <c r="CF2386" s="189"/>
      <c r="CG2386" s="189"/>
      <c r="CH2386" s="189"/>
      <c r="CI2386" s="189"/>
      <c r="CJ2386" s="189"/>
      <c r="CK2386" s="189"/>
      <c r="CL2386" s="189"/>
      <c r="CM2386" s="189"/>
      <c r="CN2386" s="189"/>
      <c r="CO2386" s="189"/>
      <c r="CP2386" s="189"/>
      <c r="CQ2386" s="189"/>
      <c r="CR2386" s="189"/>
      <c r="CS2386" s="189"/>
      <c r="CT2386" s="189"/>
      <c r="CU2386" s="189"/>
      <c r="CV2386" s="189"/>
      <c r="CW2386" s="189"/>
      <c r="CX2386" s="189"/>
      <c r="CY2386" s="189"/>
      <c r="CZ2386" s="189"/>
      <c r="DA2386" s="189"/>
      <c r="DB2386" s="189"/>
      <c r="DC2386" s="189"/>
      <c r="DD2386" s="189"/>
      <c r="DE2386" s="189"/>
      <c r="DF2386" s="189"/>
      <c r="DG2386" s="189"/>
      <c r="DH2386" s="189"/>
      <c r="DI2386" s="189"/>
      <c r="DJ2386" s="189"/>
    </row>
    <row r="2387" spans="1:114" s="192" customFormat="1" ht="12.95">
      <c r="A2387" s="188"/>
      <c r="B2387" s="188"/>
      <c r="C2387" s="225" t="s">
        <v>1659</v>
      </c>
      <c r="D2387" s="190"/>
      <c r="E2387" s="191"/>
      <c r="F2387" s="191"/>
      <c r="G2387" s="191"/>
      <c r="H2387" s="189"/>
      <c r="I2387" s="189"/>
      <c r="J2387" s="189"/>
      <c r="K2387" s="189"/>
      <c r="L2387" s="189"/>
      <c r="M2387" s="189"/>
      <c r="N2387" s="189"/>
      <c r="O2387" s="189"/>
      <c r="P2387" s="189"/>
      <c r="Q2387" s="189"/>
      <c r="R2387" s="189"/>
      <c r="S2387" s="189"/>
      <c r="T2387" s="189"/>
      <c r="U2387" s="189"/>
      <c r="V2387" s="189"/>
      <c r="W2387" s="189"/>
      <c r="X2387" s="189"/>
      <c r="Y2387" s="189"/>
      <c r="Z2387" s="189"/>
      <c r="AA2387" s="189"/>
      <c r="AB2387" s="189"/>
      <c r="AC2387" s="189"/>
      <c r="AD2387" s="189"/>
      <c r="AE2387" s="189"/>
      <c r="AF2387" s="189"/>
      <c r="AG2387" s="189"/>
      <c r="AH2387" s="189"/>
      <c r="AI2387" s="189"/>
      <c r="AJ2387" s="189"/>
      <c r="AK2387" s="189"/>
      <c r="AL2387" s="189"/>
      <c r="AM2387" s="189"/>
      <c r="AN2387" s="189"/>
      <c r="AO2387" s="189"/>
      <c r="AP2387" s="189"/>
      <c r="AQ2387" s="189"/>
      <c r="AR2387" s="189"/>
      <c r="AS2387" s="189"/>
      <c r="AT2387" s="189"/>
      <c r="AU2387" s="189"/>
      <c r="AV2387" s="189"/>
      <c r="AW2387" s="189"/>
      <c r="AX2387" s="189"/>
      <c r="AY2387" s="189"/>
      <c r="AZ2387" s="189"/>
      <c r="BA2387" s="189"/>
      <c r="BB2387" s="189"/>
      <c r="BC2387" s="189"/>
      <c r="BD2387" s="189"/>
      <c r="BE2387" s="189"/>
      <c r="BF2387" s="189"/>
      <c r="BG2387" s="189"/>
      <c r="BH2387" s="189"/>
      <c r="BI2387" s="189"/>
      <c r="BJ2387" s="189"/>
      <c r="BK2387" s="189"/>
      <c r="BL2387" s="189"/>
      <c r="BM2387" s="189"/>
      <c r="BN2387" s="189"/>
      <c r="BO2387" s="189"/>
      <c r="BP2387" s="189"/>
      <c r="BQ2387" s="189"/>
      <c r="BR2387" s="189"/>
      <c r="BS2387" s="189"/>
      <c r="BT2387" s="189"/>
      <c r="BU2387" s="189"/>
      <c r="BV2387" s="189"/>
      <c r="BW2387" s="189"/>
      <c r="BX2387" s="189"/>
      <c r="BY2387" s="189"/>
      <c r="BZ2387" s="189"/>
      <c r="CA2387" s="189"/>
      <c r="CB2387" s="189"/>
      <c r="CC2387" s="189"/>
      <c r="CD2387" s="189"/>
      <c r="CE2387" s="189"/>
      <c r="CF2387" s="189"/>
      <c r="CG2387" s="189"/>
      <c r="CH2387" s="189"/>
      <c r="CI2387" s="189"/>
      <c r="CJ2387" s="189"/>
      <c r="CK2387" s="189"/>
      <c r="CL2387" s="189"/>
      <c r="CM2387" s="189"/>
      <c r="CN2387" s="189"/>
      <c r="CO2387" s="189"/>
      <c r="CP2387" s="189"/>
      <c r="CQ2387" s="189"/>
      <c r="CR2387" s="189"/>
      <c r="CS2387" s="189"/>
      <c r="CT2387" s="189"/>
      <c r="CU2387" s="189"/>
      <c r="CV2387" s="189"/>
      <c r="CW2387" s="189"/>
      <c r="CX2387" s="189"/>
      <c r="CY2387" s="189"/>
      <c r="CZ2387" s="189"/>
      <c r="DA2387" s="189"/>
      <c r="DB2387" s="189"/>
      <c r="DC2387" s="189"/>
      <c r="DD2387" s="189"/>
      <c r="DE2387" s="189"/>
      <c r="DF2387" s="189"/>
      <c r="DG2387" s="189"/>
      <c r="DH2387" s="189"/>
      <c r="DI2387" s="189"/>
      <c r="DJ2387" s="189"/>
    </row>
    <row r="2388" spans="1:114" s="192" customFormat="1">
      <c r="A2388" s="188"/>
      <c r="B2388" s="188"/>
      <c r="C2388" s="226" t="s">
        <v>1660</v>
      </c>
      <c r="D2388" s="190"/>
      <c r="E2388" s="191"/>
      <c r="F2388" s="191"/>
      <c r="G2388" s="191"/>
      <c r="H2388" s="189"/>
      <c r="I2388" s="189"/>
      <c r="J2388" s="189"/>
      <c r="K2388" s="189"/>
      <c r="L2388" s="189"/>
      <c r="M2388" s="189"/>
      <c r="N2388" s="189"/>
      <c r="O2388" s="189"/>
      <c r="P2388" s="189"/>
      <c r="Q2388" s="189"/>
      <c r="R2388" s="189"/>
      <c r="S2388" s="189"/>
      <c r="T2388" s="189"/>
      <c r="U2388" s="189"/>
      <c r="V2388" s="189"/>
      <c r="W2388" s="189"/>
      <c r="X2388" s="189"/>
      <c r="Y2388" s="189"/>
      <c r="Z2388" s="189"/>
      <c r="AA2388" s="189"/>
      <c r="AB2388" s="189"/>
      <c r="AC2388" s="189"/>
      <c r="AD2388" s="189"/>
      <c r="AE2388" s="189"/>
      <c r="AF2388" s="189"/>
      <c r="AG2388" s="189"/>
      <c r="AH2388" s="189"/>
      <c r="AI2388" s="189"/>
      <c r="AJ2388" s="189"/>
      <c r="AK2388" s="189"/>
      <c r="AL2388" s="189"/>
      <c r="AM2388" s="189"/>
      <c r="AN2388" s="189"/>
      <c r="AO2388" s="189"/>
      <c r="AP2388" s="189"/>
      <c r="AQ2388" s="189"/>
      <c r="AR2388" s="189"/>
      <c r="AS2388" s="189"/>
      <c r="AT2388" s="189"/>
      <c r="AU2388" s="189"/>
      <c r="AV2388" s="189"/>
      <c r="AW2388" s="189"/>
      <c r="AX2388" s="189"/>
      <c r="AY2388" s="189"/>
      <c r="AZ2388" s="189"/>
      <c r="BA2388" s="189"/>
      <c r="BB2388" s="189"/>
      <c r="BC2388" s="189"/>
      <c r="BD2388" s="189"/>
      <c r="BE2388" s="189"/>
      <c r="BF2388" s="189"/>
      <c r="BG2388" s="189"/>
      <c r="BH2388" s="189"/>
      <c r="BI2388" s="189"/>
      <c r="BJ2388" s="189"/>
      <c r="BK2388" s="189"/>
      <c r="BL2388" s="189"/>
      <c r="BM2388" s="189"/>
      <c r="BN2388" s="189"/>
      <c r="BO2388" s="189"/>
      <c r="BP2388" s="189"/>
      <c r="BQ2388" s="189"/>
      <c r="BR2388" s="189"/>
      <c r="BS2388" s="189"/>
      <c r="BT2388" s="189"/>
      <c r="BU2388" s="189"/>
      <c r="BV2388" s="189"/>
      <c r="BW2388" s="189"/>
      <c r="BX2388" s="189"/>
      <c r="BY2388" s="189"/>
      <c r="BZ2388" s="189"/>
      <c r="CA2388" s="189"/>
      <c r="CB2388" s="189"/>
      <c r="CC2388" s="189"/>
      <c r="CD2388" s="189"/>
      <c r="CE2388" s="189"/>
      <c r="CF2388" s="189"/>
      <c r="CG2388" s="189"/>
      <c r="CH2388" s="189"/>
      <c r="CI2388" s="189"/>
      <c r="CJ2388" s="189"/>
      <c r="CK2388" s="189"/>
      <c r="CL2388" s="189"/>
      <c r="CM2388" s="189"/>
      <c r="CN2388" s="189"/>
      <c r="CO2388" s="189"/>
      <c r="CP2388" s="189"/>
      <c r="CQ2388" s="189"/>
      <c r="CR2388" s="189"/>
      <c r="CS2388" s="189"/>
      <c r="CT2388" s="189"/>
      <c r="CU2388" s="189"/>
      <c r="CV2388" s="189"/>
      <c r="CW2388" s="189"/>
      <c r="CX2388" s="189"/>
      <c r="CY2388" s="189"/>
      <c r="CZ2388" s="189"/>
      <c r="DA2388" s="189"/>
      <c r="DB2388" s="189"/>
      <c r="DC2388" s="189"/>
      <c r="DD2388" s="189"/>
      <c r="DE2388" s="189"/>
      <c r="DF2388" s="189"/>
      <c r="DG2388" s="189"/>
      <c r="DH2388" s="189"/>
      <c r="DI2388" s="189"/>
      <c r="DJ2388" s="189"/>
    </row>
    <row r="2389" spans="1:114" s="192" customFormat="1">
      <c r="A2389" s="188"/>
      <c r="B2389" s="188"/>
      <c r="C2389" s="226" t="s">
        <v>1661</v>
      </c>
      <c r="D2389" s="181"/>
      <c r="E2389" s="181"/>
      <c r="F2389" s="191"/>
      <c r="G2389" s="191"/>
      <c r="H2389" s="189"/>
      <c r="I2389" s="189"/>
      <c r="J2389" s="189"/>
      <c r="K2389" s="189"/>
      <c r="L2389" s="189"/>
      <c r="M2389" s="189"/>
      <c r="N2389" s="189"/>
      <c r="O2389" s="189"/>
      <c r="P2389" s="189"/>
      <c r="Q2389" s="189"/>
      <c r="R2389" s="189"/>
      <c r="S2389" s="189"/>
      <c r="T2389" s="189"/>
      <c r="U2389" s="189"/>
      <c r="V2389" s="189"/>
      <c r="W2389" s="189"/>
      <c r="X2389" s="189"/>
      <c r="Y2389" s="189"/>
      <c r="Z2389" s="189"/>
      <c r="AA2389" s="189"/>
      <c r="AB2389" s="189"/>
      <c r="AC2389" s="189"/>
      <c r="AD2389" s="189"/>
      <c r="AE2389" s="189"/>
      <c r="AF2389" s="189"/>
      <c r="AG2389" s="189"/>
      <c r="AH2389" s="189"/>
      <c r="AI2389" s="189"/>
      <c r="AJ2389" s="189"/>
      <c r="AK2389" s="189"/>
      <c r="AL2389" s="189"/>
      <c r="AM2389" s="189"/>
      <c r="AN2389" s="189"/>
      <c r="AO2389" s="189"/>
      <c r="AP2389" s="189"/>
      <c r="AQ2389" s="189"/>
      <c r="AR2389" s="189"/>
      <c r="AS2389" s="189"/>
      <c r="AT2389" s="189"/>
      <c r="AU2389" s="189"/>
      <c r="AV2389" s="189"/>
      <c r="AW2389" s="189"/>
      <c r="AX2389" s="189"/>
      <c r="AY2389" s="189"/>
      <c r="AZ2389" s="189"/>
      <c r="BA2389" s="189"/>
      <c r="BB2389" s="189"/>
      <c r="BC2389" s="189"/>
      <c r="BD2389" s="189"/>
      <c r="BE2389" s="189"/>
      <c r="BF2389" s="189"/>
      <c r="BG2389" s="189"/>
      <c r="BH2389" s="189"/>
      <c r="BI2389" s="189"/>
      <c r="BJ2389" s="189"/>
      <c r="BK2389" s="189"/>
      <c r="BL2389" s="189"/>
      <c r="BM2389" s="189"/>
      <c r="BN2389" s="189"/>
      <c r="BO2389" s="189"/>
      <c r="BP2389" s="189"/>
      <c r="BQ2389" s="189"/>
      <c r="BR2389" s="189"/>
      <c r="BS2389" s="189"/>
      <c r="BT2389" s="189"/>
      <c r="BU2389" s="189"/>
      <c r="BV2389" s="189"/>
      <c r="BW2389" s="189"/>
      <c r="BX2389" s="189"/>
      <c r="BY2389" s="189"/>
      <c r="BZ2389" s="189"/>
      <c r="CA2389" s="189"/>
      <c r="CB2389" s="189"/>
      <c r="CC2389" s="189"/>
      <c r="CD2389" s="189"/>
      <c r="CE2389" s="189"/>
      <c r="CF2389" s="189"/>
      <c r="CG2389" s="189"/>
      <c r="CH2389" s="189"/>
      <c r="CI2389" s="189"/>
      <c r="CJ2389" s="189"/>
      <c r="CK2389" s="189"/>
      <c r="CL2389" s="189"/>
      <c r="CM2389" s="189"/>
      <c r="CN2389" s="189"/>
      <c r="CO2389" s="189"/>
      <c r="CP2389" s="189"/>
      <c r="CQ2389" s="189"/>
      <c r="CR2389" s="189"/>
      <c r="CS2389" s="189"/>
      <c r="CT2389" s="189"/>
      <c r="CU2389" s="189"/>
      <c r="CV2389" s="189"/>
      <c r="CW2389" s="189"/>
      <c r="CX2389" s="189"/>
      <c r="CY2389" s="189"/>
      <c r="CZ2389" s="189"/>
      <c r="DA2389" s="189"/>
      <c r="DB2389" s="189"/>
      <c r="DC2389" s="189"/>
      <c r="DD2389" s="189"/>
      <c r="DE2389" s="189"/>
      <c r="DF2389" s="189"/>
      <c r="DG2389" s="189"/>
      <c r="DH2389" s="189"/>
      <c r="DI2389" s="189"/>
      <c r="DJ2389" s="189"/>
    </row>
    <row r="2390" spans="1:114" s="192" customFormat="1">
      <c r="A2390" s="188"/>
      <c r="B2390" s="188"/>
      <c r="C2390" s="226"/>
      <c r="D2390" s="181"/>
      <c r="E2390" s="181"/>
      <c r="F2390" s="191"/>
      <c r="G2390" s="191"/>
      <c r="H2390" s="189"/>
      <c r="I2390" s="189"/>
      <c r="J2390" s="189"/>
      <c r="K2390" s="189"/>
      <c r="L2390" s="189"/>
      <c r="M2390" s="189"/>
      <c r="N2390" s="189"/>
      <c r="O2390" s="189"/>
      <c r="P2390" s="189"/>
      <c r="Q2390" s="189"/>
      <c r="R2390" s="189"/>
      <c r="S2390" s="189"/>
      <c r="T2390" s="189"/>
      <c r="U2390" s="189"/>
      <c r="V2390" s="189"/>
      <c r="W2390" s="189"/>
      <c r="X2390" s="189"/>
      <c r="Y2390" s="189"/>
      <c r="Z2390" s="189"/>
      <c r="AA2390" s="189"/>
      <c r="AB2390" s="189"/>
      <c r="AC2390" s="189"/>
      <c r="AD2390" s="189"/>
      <c r="AE2390" s="189"/>
      <c r="AF2390" s="189"/>
      <c r="AG2390" s="189"/>
      <c r="AH2390" s="189"/>
      <c r="AI2390" s="189"/>
      <c r="AJ2390" s="189"/>
      <c r="AK2390" s="189"/>
      <c r="AL2390" s="189"/>
      <c r="AM2390" s="189"/>
      <c r="AN2390" s="189"/>
      <c r="AO2390" s="189"/>
      <c r="AP2390" s="189"/>
      <c r="AQ2390" s="189"/>
      <c r="AR2390" s="189"/>
      <c r="AS2390" s="189"/>
      <c r="AT2390" s="189"/>
      <c r="AU2390" s="189"/>
      <c r="AV2390" s="189"/>
      <c r="AW2390" s="189"/>
      <c r="AX2390" s="189"/>
      <c r="AY2390" s="189"/>
      <c r="AZ2390" s="189"/>
      <c r="BA2390" s="189"/>
      <c r="BB2390" s="189"/>
      <c r="BC2390" s="189"/>
      <c r="BD2390" s="189"/>
      <c r="BE2390" s="189"/>
      <c r="BF2390" s="189"/>
      <c r="BG2390" s="189"/>
      <c r="BH2390" s="189"/>
      <c r="BI2390" s="189"/>
      <c r="BJ2390" s="189"/>
      <c r="BK2390" s="189"/>
      <c r="BL2390" s="189"/>
      <c r="BM2390" s="189"/>
      <c r="BN2390" s="189"/>
      <c r="BO2390" s="189"/>
      <c r="BP2390" s="189"/>
      <c r="BQ2390" s="189"/>
      <c r="BR2390" s="189"/>
      <c r="BS2390" s="189"/>
      <c r="BT2390" s="189"/>
      <c r="BU2390" s="189"/>
      <c r="BV2390" s="189"/>
      <c r="BW2390" s="189"/>
      <c r="BX2390" s="189"/>
      <c r="BY2390" s="189"/>
      <c r="BZ2390" s="189"/>
      <c r="CA2390" s="189"/>
      <c r="CB2390" s="189"/>
      <c r="CC2390" s="189"/>
      <c r="CD2390" s="189"/>
      <c r="CE2390" s="189"/>
      <c r="CF2390" s="189"/>
      <c r="CG2390" s="189"/>
      <c r="CH2390" s="189"/>
      <c r="CI2390" s="189"/>
      <c r="CJ2390" s="189"/>
      <c r="CK2390" s="189"/>
      <c r="CL2390" s="189"/>
      <c r="CM2390" s="189"/>
      <c r="CN2390" s="189"/>
      <c r="CO2390" s="189"/>
      <c r="CP2390" s="189"/>
      <c r="CQ2390" s="189"/>
      <c r="CR2390" s="189"/>
      <c r="CS2390" s="189"/>
      <c r="CT2390" s="189"/>
      <c r="CU2390" s="189"/>
      <c r="CV2390" s="189"/>
      <c r="CW2390" s="189"/>
      <c r="CX2390" s="189"/>
      <c r="CY2390" s="189"/>
      <c r="CZ2390" s="189"/>
      <c r="DA2390" s="189"/>
      <c r="DB2390" s="189"/>
      <c r="DC2390" s="189"/>
      <c r="DD2390" s="189"/>
      <c r="DE2390" s="189"/>
      <c r="DF2390" s="189"/>
      <c r="DG2390" s="189"/>
      <c r="DH2390" s="189"/>
      <c r="DI2390" s="189"/>
      <c r="DJ2390" s="189"/>
    </row>
    <row r="2391" spans="1:114" s="192" customFormat="1" ht="113.1">
      <c r="A2391" s="188"/>
      <c r="B2391" s="188"/>
      <c r="C2391" s="227" t="s">
        <v>1662</v>
      </c>
      <c r="D2391" s="181"/>
      <c r="E2391" s="181"/>
      <c r="F2391" s="191"/>
      <c r="G2391" s="191"/>
      <c r="H2391" s="189"/>
      <c r="I2391" s="189"/>
      <c r="J2391" s="189"/>
      <c r="K2391" s="189"/>
      <c r="L2391" s="189"/>
      <c r="M2391" s="189"/>
      <c r="N2391" s="189"/>
      <c r="O2391" s="189"/>
      <c r="P2391" s="189"/>
      <c r="Q2391" s="189"/>
      <c r="R2391" s="189"/>
      <c r="S2391" s="189"/>
      <c r="T2391" s="189"/>
      <c r="U2391" s="189"/>
      <c r="V2391" s="189"/>
      <c r="W2391" s="189"/>
      <c r="X2391" s="189"/>
      <c r="Y2391" s="189"/>
      <c r="Z2391" s="189"/>
      <c r="AA2391" s="189"/>
      <c r="AB2391" s="189"/>
      <c r="AC2391" s="189"/>
      <c r="AD2391" s="189"/>
      <c r="AE2391" s="189"/>
      <c r="AF2391" s="189"/>
      <c r="AG2391" s="189"/>
      <c r="AH2391" s="189"/>
      <c r="AI2391" s="189"/>
      <c r="AJ2391" s="189"/>
      <c r="AK2391" s="189"/>
      <c r="AL2391" s="189"/>
      <c r="AM2391" s="189"/>
      <c r="AN2391" s="189"/>
      <c r="AO2391" s="189"/>
      <c r="AP2391" s="189"/>
      <c r="AQ2391" s="189"/>
      <c r="AR2391" s="189"/>
      <c r="AS2391" s="189"/>
      <c r="AT2391" s="189"/>
      <c r="AU2391" s="189"/>
      <c r="AV2391" s="189"/>
      <c r="AW2391" s="189"/>
      <c r="AX2391" s="189"/>
      <c r="AY2391" s="189"/>
      <c r="AZ2391" s="189"/>
      <c r="BA2391" s="189"/>
      <c r="BB2391" s="189"/>
      <c r="BC2391" s="189"/>
      <c r="BD2391" s="189"/>
      <c r="BE2391" s="189"/>
      <c r="BF2391" s="189"/>
      <c r="BG2391" s="189"/>
      <c r="BH2391" s="189"/>
      <c r="BI2391" s="189"/>
      <c r="BJ2391" s="189"/>
      <c r="BK2391" s="189"/>
      <c r="BL2391" s="189"/>
      <c r="BM2391" s="189"/>
      <c r="BN2391" s="189"/>
      <c r="BO2391" s="189"/>
      <c r="BP2391" s="189"/>
      <c r="BQ2391" s="189"/>
      <c r="BR2391" s="189"/>
      <c r="BS2391" s="189"/>
      <c r="BT2391" s="189"/>
      <c r="BU2391" s="189"/>
      <c r="BV2391" s="189"/>
      <c r="BW2391" s="189"/>
      <c r="BX2391" s="189"/>
      <c r="BY2391" s="189"/>
      <c r="BZ2391" s="189"/>
      <c r="CA2391" s="189"/>
      <c r="CB2391" s="189"/>
      <c r="CC2391" s="189"/>
      <c r="CD2391" s="189"/>
      <c r="CE2391" s="189"/>
      <c r="CF2391" s="189"/>
      <c r="CG2391" s="189"/>
      <c r="CH2391" s="189"/>
      <c r="CI2391" s="189"/>
      <c r="CJ2391" s="189"/>
      <c r="CK2391" s="189"/>
      <c r="CL2391" s="189"/>
      <c r="CM2391" s="189"/>
      <c r="CN2391" s="189"/>
      <c r="CO2391" s="189"/>
      <c r="CP2391" s="189"/>
      <c r="CQ2391" s="189"/>
      <c r="CR2391" s="189"/>
      <c r="CS2391" s="189"/>
      <c r="CT2391" s="189"/>
      <c r="CU2391" s="189"/>
      <c r="CV2391" s="189"/>
      <c r="CW2391" s="189"/>
      <c r="CX2391" s="189"/>
      <c r="CY2391" s="189"/>
      <c r="CZ2391" s="189"/>
      <c r="DA2391" s="189"/>
      <c r="DB2391" s="189"/>
      <c r="DC2391" s="189"/>
      <c r="DD2391" s="189"/>
      <c r="DE2391" s="189"/>
      <c r="DF2391" s="189"/>
      <c r="DG2391" s="189"/>
      <c r="DH2391" s="189"/>
      <c r="DI2391" s="189"/>
      <c r="DJ2391" s="189"/>
    </row>
    <row r="2392" spans="1:114" s="192" customFormat="1">
      <c r="A2392" s="188"/>
      <c r="B2392" s="188"/>
      <c r="C2392" s="227"/>
      <c r="D2392" s="181"/>
      <c r="E2392" s="181"/>
      <c r="F2392" s="191"/>
      <c r="G2392" s="191"/>
      <c r="H2392" s="189"/>
      <c r="I2392" s="189"/>
      <c r="J2392" s="189"/>
      <c r="K2392" s="189"/>
      <c r="L2392" s="189"/>
      <c r="M2392" s="189"/>
      <c r="N2392" s="189"/>
      <c r="O2392" s="189"/>
      <c r="P2392" s="189"/>
      <c r="Q2392" s="189"/>
      <c r="R2392" s="189"/>
      <c r="S2392" s="189"/>
      <c r="T2392" s="189"/>
      <c r="U2392" s="189"/>
      <c r="V2392" s="189"/>
      <c r="W2392" s="189"/>
      <c r="X2392" s="189"/>
      <c r="Y2392" s="189"/>
      <c r="Z2392" s="189"/>
      <c r="AA2392" s="189"/>
      <c r="AB2392" s="189"/>
      <c r="AC2392" s="189"/>
      <c r="AD2392" s="189"/>
      <c r="AE2392" s="189"/>
      <c r="AF2392" s="189"/>
      <c r="AG2392" s="189"/>
      <c r="AH2392" s="189"/>
      <c r="AI2392" s="189"/>
      <c r="AJ2392" s="189"/>
      <c r="AK2392" s="189"/>
      <c r="AL2392" s="189"/>
      <c r="AM2392" s="189"/>
      <c r="AN2392" s="189"/>
      <c r="AO2392" s="189"/>
      <c r="AP2392" s="189"/>
      <c r="AQ2392" s="189"/>
      <c r="AR2392" s="189"/>
      <c r="AS2392" s="189"/>
      <c r="AT2392" s="189"/>
      <c r="AU2392" s="189"/>
      <c r="AV2392" s="189"/>
      <c r="AW2392" s="189"/>
      <c r="AX2392" s="189"/>
      <c r="AY2392" s="189"/>
      <c r="AZ2392" s="189"/>
      <c r="BA2392" s="189"/>
      <c r="BB2392" s="189"/>
      <c r="BC2392" s="189"/>
      <c r="BD2392" s="189"/>
      <c r="BE2392" s="189"/>
      <c r="BF2392" s="189"/>
      <c r="BG2392" s="189"/>
      <c r="BH2392" s="189"/>
      <c r="BI2392" s="189"/>
      <c r="BJ2392" s="189"/>
      <c r="BK2392" s="189"/>
      <c r="BL2392" s="189"/>
      <c r="BM2392" s="189"/>
      <c r="BN2392" s="189"/>
      <c r="BO2392" s="189"/>
      <c r="BP2392" s="189"/>
      <c r="BQ2392" s="189"/>
      <c r="BR2392" s="189"/>
      <c r="BS2392" s="189"/>
      <c r="BT2392" s="189"/>
      <c r="BU2392" s="189"/>
      <c r="BV2392" s="189"/>
      <c r="BW2392" s="189"/>
      <c r="BX2392" s="189"/>
      <c r="BY2392" s="189"/>
      <c r="BZ2392" s="189"/>
      <c r="CA2392" s="189"/>
      <c r="CB2392" s="189"/>
      <c r="CC2392" s="189"/>
      <c r="CD2392" s="189"/>
      <c r="CE2392" s="189"/>
      <c r="CF2392" s="189"/>
      <c r="CG2392" s="189"/>
      <c r="CH2392" s="189"/>
      <c r="CI2392" s="189"/>
      <c r="CJ2392" s="189"/>
      <c r="CK2392" s="189"/>
      <c r="CL2392" s="189"/>
      <c r="CM2392" s="189"/>
      <c r="CN2392" s="189"/>
      <c r="CO2392" s="189"/>
      <c r="CP2392" s="189"/>
      <c r="CQ2392" s="189"/>
      <c r="CR2392" s="189"/>
      <c r="CS2392" s="189"/>
      <c r="CT2392" s="189"/>
      <c r="CU2392" s="189"/>
      <c r="CV2392" s="189"/>
      <c r="CW2392" s="189"/>
      <c r="CX2392" s="189"/>
      <c r="CY2392" s="189"/>
      <c r="CZ2392" s="189"/>
      <c r="DA2392" s="189"/>
      <c r="DB2392" s="189"/>
      <c r="DC2392" s="189"/>
      <c r="DD2392" s="189"/>
      <c r="DE2392" s="189"/>
      <c r="DF2392" s="189"/>
      <c r="DG2392" s="189"/>
      <c r="DH2392" s="189"/>
      <c r="DI2392" s="189"/>
      <c r="DJ2392" s="189"/>
    </row>
    <row r="2393" spans="1:114" s="192" customFormat="1" ht="63">
      <c r="A2393" s="188"/>
      <c r="B2393" s="188"/>
      <c r="C2393" s="227" t="s">
        <v>1663</v>
      </c>
      <c r="D2393" s="181"/>
      <c r="E2393" s="181"/>
      <c r="F2393" s="191"/>
      <c r="G2393" s="191"/>
      <c r="H2393" s="189"/>
      <c r="I2393" s="189"/>
      <c r="J2393" s="189"/>
      <c r="K2393" s="189"/>
      <c r="L2393" s="189"/>
      <c r="M2393" s="189"/>
      <c r="N2393" s="189"/>
      <c r="O2393" s="189"/>
      <c r="P2393" s="189"/>
      <c r="Q2393" s="189"/>
      <c r="R2393" s="189"/>
      <c r="S2393" s="189"/>
      <c r="T2393" s="189"/>
      <c r="U2393" s="189"/>
      <c r="V2393" s="189"/>
      <c r="W2393" s="189"/>
      <c r="X2393" s="189"/>
      <c r="Y2393" s="189"/>
      <c r="Z2393" s="189"/>
      <c r="AA2393" s="189"/>
      <c r="AB2393" s="189"/>
      <c r="AC2393" s="189"/>
      <c r="AD2393" s="189"/>
      <c r="AE2393" s="189"/>
      <c r="AF2393" s="189"/>
      <c r="AG2393" s="189"/>
      <c r="AH2393" s="189"/>
      <c r="AI2393" s="189"/>
      <c r="AJ2393" s="189"/>
      <c r="AK2393" s="189"/>
      <c r="AL2393" s="189"/>
      <c r="AM2393" s="189"/>
      <c r="AN2393" s="189"/>
      <c r="AO2393" s="189"/>
      <c r="AP2393" s="189"/>
      <c r="AQ2393" s="189"/>
      <c r="AR2393" s="189"/>
      <c r="AS2393" s="189"/>
      <c r="AT2393" s="189"/>
      <c r="AU2393" s="189"/>
      <c r="AV2393" s="189"/>
      <c r="AW2393" s="189"/>
      <c r="AX2393" s="189"/>
      <c r="AY2393" s="189"/>
      <c r="AZ2393" s="189"/>
      <c r="BA2393" s="189"/>
      <c r="BB2393" s="189"/>
      <c r="BC2393" s="189"/>
      <c r="BD2393" s="189"/>
      <c r="BE2393" s="189"/>
      <c r="BF2393" s="189"/>
      <c r="BG2393" s="189"/>
      <c r="BH2393" s="189"/>
      <c r="BI2393" s="189"/>
      <c r="BJ2393" s="189"/>
      <c r="BK2393" s="189"/>
      <c r="BL2393" s="189"/>
      <c r="BM2393" s="189"/>
      <c r="BN2393" s="189"/>
      <c r="BO2393" s="189"/>
      <c r="BP2393" s="189"/>
      <c r="BQ2393" s="189"/>
      <c r="BR2393" s="189"/>
      <c r="BS2393" s="189"/>
      <c r="BT2393" s="189"/>
      <c r="BU2393" s="189"/>
      <c r="BV2393" s="189"/>
      <c r="BW2393" s="189"/>
      <c r="BX2393" s="189"/>
      <c r="BY2393" s="189"/>
      <c r="BZ2393" s="189"/>
      <c r="CA2393" s="189"/>
      <c r="CB2393" s="189"/>
      <c r="CC2393" s="189"/>
      <c r="CD2393" s="189"/>
      <c r="CE2393" s="189"/>
      <c r="CF2393" s="189"/>
      <c r="CG2393" s="189"/>
      <c r="CH2393" s="189"/>
      <c r="CI2393" s="189"/>
      <c r="CJ2393" s="189"/>
      <c r="CK2393" s="189"/>
      <c r="CL2393" s="189"/>
      <c r="CM2393" s="189"/>
      <c r="CN2393" s="189"/>
      <c r="CO2393" s="189"/>
      <c r="CP2393" s="189"/>
      <c r="CQ2393" s="189"/>
      <c r="CR2393" s="189"/>
      <c r="CS2393" s="189"/>
      <c r="CT2393" s="189"/>
      <c r="CU2393" s="189"/>
      <c r="CV2393" s="189"/>
      <c r="CW2393" s="189"/>
      <c r="CX2393" s="189"/>
      <c r="CY2393" s="189"/>
      <c r="CZ2393" s="189"/>
      <c r="DA2393" s="189"/>
      <c r="DB2393" s="189"/>
      <c r="DC2393" s="189"/>
      <c r="DD2393" s="189"/>
      <c r="DE2393" s="189"/>
      <c r="DF2393" s="189"/>
      <c r="DG2393" s="189"/>
      <c r="DH2393" s="189"/>
      <c r="DI2393" s="189"/>
      <c r="DJ2393" s="189"/>
    </row>
    <row r="2394" spans="1:114" s="192" customFormat="1">
      <c r="A2394" s="188"/>
      <c r="B2394" s="188"/>
      <c r="C2394" s="227"/>
      <c r="D2394" s="181"/>
      <c r="E2394" s="181"/>
      <c r="F2394" s="191"/>
      <c r="G2394" s="191"/>
      <c r="H2394" s="189"/>
      <c r="I2394" s="189"/>
      <c r="J2394" s="189"/>
      <c r="K2394" s="189"/>
      <c r="L2394" s="189"/>
      <c r="M2394" s="189"/>
      <c r="N2394" s="189"/>
      <c r="O2394" s="189"/>
      <c r="P2394" s="189"/>
      <c r="Q2394" s="189"/>
      <c r="R2394" s="189"/>
      <c r="S2394" s="189"/>
      <c r="T2394" s="189"/>
      <c r="U2394" s="189"/>
      <c r="V2394" s="189"/>
      <c r="W2394" s="189"/>
      <c r="X2394" s="189"/>
      <c r="Y2394" s="189"/>
      <c r="Z2394" s="189"/>
      <c r="AA2394" s="189"/>
      <c r="AB2394" s="189"/>
      <c r="AC2394" s="189"/>
      <c r="AD2394" s="189"/>
      <c r="AE2394" s="189"/>
      <c r="AF2394" s="189"/>
      <c r="AG2394" s="189"/>
      <c r="AH2394" s="189"/>
      <c r="AI2394" s="189"/>
      <c r="AJ2394" s="189"/>
      <c r="AK2394" s="189"/>
      <c r="AL2394" s="189"/>
      <c r="AM2394" s="189"/>
      <c r="AN2394" s="189"/>
      <c r="AO2394" s="189"/>
      <c r="AP2394" s="189"/>
      <c r="AQ2394" s="189"/>
      <c r="AR2394" s="189"/>
      <c r="AS2394" s="189"/>
      <c r="AT2394" s="189"/>
      <c r="AU2394" s="189"/>
      <c r="AV2394" s="189"/>
      <c r="AW2394" s="189"/>
      <c r="AX2394" s="189"/>
      <c r="AY2394" s="189"/>
      <c r="AZ2394" s="189"/>
      <c r="BA2394" s="189"/>
      <c r="BB2394" s="189"/>
      <c r="BC2394" s="189"/>
      <c r="BD2394" s="189"/>
      <c r="BE2394" s="189"/>
      <c r="BF2394" s="189"/>
      <c r="BG2394" s="189"/>
      <c r="BH2394" s="189"/>
      <c r="BI2394" s="189"/>
      <c r="BJ2394" s="189"/>
      <c r="BK2394" s="189"/>
      <c r="BL2394" s="189"/>
      <c r="BM2394" s="189"/>
      <c r="BN2394" s="189"/>
      <c r="BO2394" s="189"/>
      <c r="BP2394" s="189"/>
      <c r="BQ2394" s="189"/>
      <c r="BR2394" s="189"/>
      <c r="BS2394" s="189"/>
      <c r="BT2394" s="189"/>
      <c r="BU2394" s="189"/>
      <c r="BV2394" s="189"/>
      <c r="BW2394" s="189"/>
      <c r="BX2394" s="189"/>
      <c r="BY2394" s="189"/>
      <c r="BZ2394" s="189"/>
      <c r="CA2394" s="189"/>
      <c r="CB2394" s="189"/>
      <c r="CC2394" s="189"/>
      <c r="CD2394" s="189"/>
      <c r="CE2394" s="189"/>
      <c r="CF2394" s="189"/>
      <c r="CG2394" s="189"/>
      <c r="CH2394" s="189"/>
      <c r="CI2394" s="189"/>
      <c r="CJ2394" s="189"/>
      <c r="CK2394" s="189"/>
      <c r="CL2394" s="189"/>
      <c r="CM2394" s="189"/>
      <c r="CN2394" s="189"/>
      <c r="CO2394" s="189"/>
      <c r="CP2394" s="189"/>
      <c r="CQ2394" s="189"/>
      <c r="CR2394" s="189"/>
      <c r="CS2394" s="189"/>
      <c r="CT2394" s="189"/>
      <c r="CU2394" s="189"/>
      <c r="CV2394" s="189"/>
      <c r="CW2394" s="189"/>
      <c r="CX2394" s="189"/>
      <c r="CY2394" s="189"/>
      <c r="CZ2394" s="189"/>
      <c r="DA2394" s="189"/>
      <c r="DB2394" s="189"/>
      <c r="DC2394" s="189"/>
      <c r="DD2394" s="189"/>
      <c r="DE2394" s="189"/>
      <c r="DF2394" s="189"/>
      <c r="DG2394" s="189"/>
      <c r="DH2394" s="189"/>
      <c r="DI2394" s="189"/>
      <c r="DJ2394" s="189"/>
    </row>
    <row r="2395" spans="1:114" s="192" customFormat="1" ht="264">
      <c r="A2395" s="188"/>
      <c r="B2395" s="188"/>
      <c r="C2395" s="227" t="s">
        <v>1664</v>
      </c>
      <c r="D2395" s="181"/>
      <c r="E2395" s="181"/>
      <c r="F2395" s="191"/>
      <c r="G2395" s="191"/>
      <c r="H2395" s="189"/>
      <c r="I2395" s="189"/>
      <c r="J2395" s="189"/>
      <c r="K2395" s="189"/>
      <c r="L2395" s="189"/>
      <c r="M2395" s="189"/>
      <c r="N2395" s="189"/>
      <c r="O2395" s="189"/>
      <c r="P2395" s="189"/>
      <c r="Q2395" s="189"/>
      <c r="R2395" s="189"/>
      <c r="S2395" s="189"/>
      <c r="T2395" s="189"/>
      <c r="U2395" s="189"/>
      <c r="V2395" s="189"/>
      <c r="W2395" s="189"/>
      <c r="X2395" s="189"/>
      <c r="Y2395" s="189"/>
      <c r="Z2395" s="189"/>
      <c r="AA2395" s="189"/>
      <c r="AB2395" s="189"/>
      <c r="AC2395" s="189"/>
      <c r="AD2395" s="189"/>
      <c r="AE2395" s="189"/>
      <c r="AF2395" s="189"/>
      <c r="AG2395" s="189"/>
      <c r="AH2395" s="189"/>
      <c r="AI2395" s="189"/>
      <c r="AJ2395" s="189"/>
      <c r="AK2395" s="189"/>
      <c r="AL2395" s="189"/>
      <c r="AM2395" s="189"/>
      <c r="AN2395" s="189"/>
      <c r="AO2395" s="189"/>
      <c r="AP2395" s="189"/>
      <c r="AQ2395" s="189"/>
      <c r="AR2395" s="189"/>
      <c r="AS2395" s="189"/>
      <c r="AT2395" s="189"/>
      <c r="AU2395" s="189"/>
      <c r="AV2395" s="189"/>
      <c r="AW2395" s="189"/>
      <c r="AX2395" s="189"/>
      <c r="AY2395" s="189"/>
      <c r="AZ2395" s="189"/>
      <c r="BA2395" s="189"/>
      <c r="BB2395" s="189"/>
      <c r="BC2395" s="189"/>
      <c r="BD2395" s="189"/>
      <c r="BE2395" s="189"/>
      <c r="BF2395" s="189"/>
      <c r="BG2395" s="189"/>
      <c r="BH2395" s="189"/>
      <c r="BI2395" s="189"/>
      <c r="BJ2395" s="189"/>
      <c r="BK2395" s="189"/>
      <c r="BL2395" s="189"/>
      <c r="BM2395" s="189"/>
      <c r="BN2395" s="189"/>
      <c r="BO2395" s="189"/>
      <c r="BP2395" s="189"/>
      <c r="BQ2395" s="189"/>
      <c r="BR2395" s="189"/>
      <c r="BS2395" s="189"/>
      <c r="BT2395" s="189"/>
      <c r="BU2395" s="189"/>
      <c r="BV2395" s="189"/>
      <c r="BW2395" s="189"/>
      <c r="BX2395" s="189"/>
      <c r="BY2395" s="189"/>
      <c r="BZ2395" s="189"/>
      <c r="CA2395" s="189"/>
      <c r="CB2395" s="189"/>
      <c r="CC2395" s="189"/>
      <c r="CD2395" s="189"/>
      <c r="CE2395" s="189"/>
      <c r="CF2395" s="189"/>
      <c r="CG2395" s="189"/>
      <c r="CH2395" s="189"/>
      <c r="CI2395" s="189"/>
      <c r="CJ2395" s="189"/>
      <c r="CK2395" s="189"/>
      <c r="CL2395" s="189"/>
      <c r="CM2395" s="189"/>
      <c r="CN2395" s="189"/>
      <c r="CO2395" s="189"/>
      <c r="CP2395" s="189"/>
      <c r="CQ2395" s="189"/>
      <c r="CR2395" s="189"/>
      <c r="CS2395" s="189"/>
      <c r="CT2395" s="189"/>
      <c r="CU2395" s="189"/>
      <c r="CV2395" s="189"/>
      <c r="CW2395" s="189"/>
      <c r="CX2395" s="189"/>
      <c r="CY2395" s="189"/>
      <c r="CZ2395" s="189"/>
      <c r="DA2395" s="189"/>
      <c r="DB2395" s="189"/>
      <c r="DC2395" s="189"/>
      <c r="DD2395" s="189"/>
      <c r="DE2395" s="189"/>
      <c r="DF2395" s="189"/>
      <c r="DG2395" s="189"/>
      <c r="DH2395" s="189"/>
      <c r="DI2395" s="189"/>
      <c r="DJ2395" s="189"/>
    </row>
    <row r="2396" spans="1:114" s="192" customFormat="1">
      <c r="A2396" s="188"/>
      <c r="B2396" s="188"/>
      <c r="C2396" s="227"/>
      <c r="D2396" s="181"/>
      <c r="E2396" s="181"/>
      <c r="F2396" s="191"/>
      <c r="G2396" s="191"/>
      <c r="H2396" s="189"/>
      <c r="I2396" s="189"/>
      <c r="J2396" s="189"/>
      <c r="K2396" s="189"/>
      <c r="L2396" s="189"/>
      <c r="M2396" s="189"/>
      <c r="N2396" s="189"/>
      <c r="O2396" s="189"/>
      <c r="P2396" s="189"/>
      <c r="Q2396" s="189"/>
      <c r="R2396" s="189"/>
      <c r="S2396" s="189"/>
      <c r="T2396" s="189"/>
      <c r="U2396" s="189"/>
      <c r="V2396" s="189"/>
      <c r="W2396" s="189"/>
      <c r="X2396" s="189"/>
      <c r="Y2396" s="189"/>
      <c r="Z2396" s="189"/>
      <c r="AA2396" s="189"/>
      <c r="AB2396" s="189"/>
      <c r="AC2396" s="189"/>
      <c r="AD2396" s="189"/>
      <c r="AE2396" s="189"/>
      <c r="AF2396" s="189"/>
      <c r="AG2396" s="189"/>
      <c r="AH2396" s="189"/>
      <c r="AI2396" s="189"/>
      <c r="AJ2396" s="189"/>
      <c r="AK2396" s="189"/>
      <c r="AL2396" s="189"/>
      <c r="AM2396" s="189"/>
      <c r="AN2396" s="189"/>
      <c r="AO2396" s="189"/>
      <c r="AP2396" s="189"/>
      <c r="AQ2396" s="189"/>
      <c r="AR2396" s="189"/>
      <c r="AS2396" s="189"/>
      <c r="AT2396" s="189"/>
      <c r="AU2396" s="189"/>
      <c r="AV2396" s="189"/>
      <c r="AW2396" s="189"/>
      <c r="AX2396" s="189"/>
      <c r="AY2396" s="189"/>
      <c r="AZ2396" s="189"/>
      <c r="BA2396" s="189"/>
      <c r="BB2396" s="189"/>
      <c r="BC2396" s="189"/>
      <c r="BD2396" s="189"/>
      <c r="BE2396" s="189"/>
      <c r="BF2396" s="189"/>
      <c r="BG2396" s="189"/>
      <c r="BH2396" s="189"/>
      <c r="BI2396" s="189"/>
      <c r="BJ2396" s="189"/>
      <c r="BK2396" s="189"/>
      <c r="BL2396" s="189"/>
      <c r="BM2396" s="189"/>
      <c r="BN2396" s="189"/>
      <c r="BO2396" s="189"/>
      <c r="BP2396" s="189"/>
      <c r="BQ2396" s="189"/>
      <c r="BR2396" s="189"/>
      <c r="BS2396" s="189"/>
      <c r="BT2396" s="189"/>
      <c r="BU2396" s="189"/>
      <c r="BV2396" s="189"/>
      <c r="BW2396" s="189"/>
      <c r="BX2396" s="189"/>
      <c r="BY2396" s="189"/>
      <c r="BZ2396" s="189"/>
      <c r="CA2396" s="189"/>
      <c r="CB2396" s="189"/>
      <c r="CC2396" s="189"/>
      <c r="CD2396" s="189"/>
      <c r="CE2396" s="189"/>
      <c r="CF2396" s="189"/>
      <c r="CG2396" s="189"/>
      <c r="CH2396" s="189"/>
      <c r="CI2396" s="189"/>
      <c r="CJ2396" s="189"/>
      <c r="CK2396" s="189"/>
      <c r="CL2396" s="189"/>
      <c r="CM2396" s="189"/>
      <c r="CN2396" s="189"/>
      <c r="CO2396" s="189"/>
      <c r="CP2396" s="189"/>
      <c r="CQ2396" s="189"/>
      <c r="CR2396" s="189"/>
      <c r="CS2396" s="189"/>
      <c r="CT2396" s="189"/>
      <c r="CU2396" s="189"/>
      <c r="CV2396" s="189"/>
      <c r="CW2396" s="189"/>
      <c r="CX2396" s="189"/>
      <c r="CY2396" s="189"/>
      <c r="CZ2396" s="189"/>
      <c r="DA2396" s="189"/>
      <c r="DB2396" s="189"/>
      <c r="DC2396" s="189"/>
      <c r="DD2396" s="189"/>
      <c r="DE2396" s="189"/>
      <c r="DF2396" s="189"/>
      <c r="DG2396" s="189"/>
      <c r="DH2396" s="189"/>
      <c r="DI2396" s="189"/>
      <c r="DJ2396" s="189"/>
    </row>
    <row r="2397" spans="1:114" s="192" customFormat="1" ht="213.95">
      <c r="A2397" s="188"/>
      <c r="B2397" s="188"/>
      <c r="C2397" s="227" t="s">
        <v>1665</v>
      </c>
      <c r="D2397" s="181"/>
      <c r="E2397" s="181"/>
      <c r="F2397" s="191"/>
      <c r="G2397" s="191"/>
      <c r="H2397" s="189"/>
      <c r="I2397" s="189"/>
      <c r="J2397" s="189"/>
      <c r="K2397" s="189"/>
      <c r="L2397" s="189"/>
      <c r="M2397" s="189"/>
      <c r="N2397" s="189"/>
      <c r="O2397" s="189"/>
      <c r="P2397" s="189"/>
      <c r="Q2397" s="189"/>
      <c r="R2397" s="189"/>
      <c r="S2397" s="189"/>
      <c r="T2397" s="189"/>
      <c r="U2397" s="189"/>
      <c r="V2397" s="189"/>
      <c r="W2397" s="189"/>
      <c r="X2397" s="189"/>
      <c r="Y2397" s="189"/>
      <c r="Z2397" s="189"/>
      <c r="AA2397" s="189"/>
      <c r="AB2397" s="189"/>
      <c r="AC2397" s="189"/>
      <c r="AD2397" s="189"/>
      <c r="AE2397" s="189"/>
      <c r="AF2397" s="189"/>
      <c r="AG2397" s="189"/>
      <c r="AH2397" s="189"/>
      <c r="AI2397" s="189"/>
      <c r="AJ2397" s="189"/>
      <c r="AK2397" s="189"/>
      <c r="AL2397" s="189"/>
      <c r="AM2397" s="189"/>
      <c r="AN2397" s="189"/>
      <c r="AO2397" s="189"/>
      <c r="AP2397" s="189"/>
      <c r="AQ2397" s="189"/>
      <c r="AR2397" s="189"/>
      <c r="AS2397" s="189"/>
      <c r="AT2397" s="189"/>
      <c r="AU2397" s="189"/>
      <c r="AV2397" s="189"/>
      <c r="AW2397" s="189"/>
      <c r="AX2397" s="189"/>
      <c r="AY2397" s="189"/>
      <c r="AZ2397" s="189"/>
      <c r="BA2397" s="189"/>
      <c r="BB2397" s="189"/>
      <c r="BC2397" s="189"/>
      <c r="BD2397" s="189"/>
      <c r="BE2397" s="189"/>
      <c r="BF2397" s="189"/>
      <c r="BG2397" s="189"/>
      <c r="BH2397" s="189"/>
      <c r="BI2397" s="189"/>
      <c r="BJ2397" s="189"/>
      <c r="BK2397" s="189"/>
      <c r="BL2397" s="189"/>
      <c r="BM2397" s="189"/>
      <c r="BN2397" s="189"/>
      <c r="BO2397" s="189"/>
      <c r="BP2397" s="189"/>
      <c r="BQ2397" s="189"/>
      <c r="BR2397" s="189"/>
      <c r="BS2397" s="189"/>
      <c r="BT2397" s="189"/>
      <c r="BU2397" s="189"/>
      <c r="BV2397" s="189"/>
      <c r="BW2397" s="189"/>
      <c r="BX2397" s="189"/>
      <c r="BY2397" s="189"/>
      <c r="BZ2397" s="189"/>
      <c r="CA2397" s="189"/>
      <c r="CB2397" s="189"/>
      <c r="CC2397" s="189"/>
      <c r="CD2397" s="189"/>
      <c r="CE2397" s="189"/>
      <c r="CF2397" s="189"/>
      <c r="CG2397" s="189"/>
      <c r="CH2397" s="189"/>
      <c r="CI2397" s="189"/>
      <c r="CJ2397" s="189"/>
      <c r="CK2397" s="189"/>
      <c r="CL2397" s="189"/>
      <c r="CM2397" s="189"/>
      <c r="CN2397" s="189"/>
      <c r="CO2397" s="189"/>
      <c r="CP2397" s="189"/>
      <c r="CQ2397" s="189"/>
      <c r="CR2397" s="189"/>
      <c r="CS2397" s="189"/>
      <c r="CT2397" s="189"/>
      <c r="CU2397" s="189"/>
      <c r="CV2397" s="189"/>
      <c r="CW2397" s="189"/>
      <c r="CX2397" s="189"/>
      <c r="CY2397" s="189"/>
      <c r="CZ2397" s="189"/>
      <c r="DA2397" s="189"/>
      <c r="DB2397" s="189"/>
      <c r="DC2397" s="189"/>
      <c r="DD2397" s="189"/>
      <c r="DE2397" s="189"/>
      <c r="DF2397" s="189"/>
      <c r="DG2397" s="189"/>
      <c r="DH2397" s="189"/>
      <c r="DI2397" s="189"/>
      <c r="DJ2397" s="189"/>
    </row>
    <row r="2398" spans="1:114" s="192" customFormat="1">
      <c r="A2398" s="188"/>
      <c r="B2398" s="188"/>
      <c r="C2398" s="227"/>
      <c r="D2398" s="181"/>
      <c r="E2398" s="181"/>
      <c r="F2398" s="191"/>
      <c r="G2398" s="191"/>
      <c r="H2398" s="189"/>
      <c r="I2398" s="189"/>
      <c r="J2398" s="189"/>
      <c r="K2398" s="189"/>
      <c r="L2398" s="189"/>
      <c r="M2398" s="189"/>
      <c r="N2398" s="189"/>
      <c r="O2398" s="189"/>
      <c r="P2398" s="189"/>
      <c r="Q2398" s="189"/>
      <c r="R2398" s="189"/>
      <c r="S2398" s="189"/>
      <c r="T2398" s="189"/>
      <c r="U2398" s="189"/>
      <c r="V2398" s="189"/>
      <c r="W2398" s="189"/>
      <c r="X2398" s="189"/>
      <c r="Y2398" s="189"/>
      <c r="Z2398" s="189"/>
      <c r="AA2398" s="189"/>
      <c r="AB2398" s="189"/>
      <c r="AC2398" s="189"/>
      <c r="AD2398" s="189"/>
      <c r="AE2398" s="189"/>
      <c r="AF2398" s="189"/>
      <c r="AG2398" s="189"/>
      <c r="AH2398" s="189"/>
      <c r="AI2398" s="189"/>
      <c r="AJ2398" s="189"/>
      <c r="AK2398" s="189"/>
      <c r="AL2398" s="189"/>
      <c r="AM2398" s="189"/>
      <c r="AN2398" s="189"/>
      <c r="AO2398" s="189"/>
      <c r="AP2398" s="189"/>
      <c r="AQ2398" s="189"/>
      <c r="AR2398" s="189"/>
      <c r="AS2398" s="189"/>
      <c r="AT2398" s="189"/>
      <c r="AU2398" s="189"/>
      <c r="AV2398" s="189"/>
      <c r="AW2398" s="189"/>
      <c r="AX2398" s="189"/>
      <c r="AY2398" s="189"/>
      <c r="AZ2398" s="189"/>
      <c r="BA2398" s="189"/>
      <c r="BB2398" s="189"/>
      <c r="BC2398" s="189"/>
      <c r="BD2398" s="189"/>
      <c r="BE2398" s="189"/>
      <c r="BF2398" s="189"/>
      <c r="BG2398" s="189"/>
      <c r="BH2398" s="189"/>
      <c r="BI2398" s="189"/>
      <c r="BJ2398" s="189"/>
      <c r="BK2398" s="189"/>
      <c r="BL2398" s="189"/>
      <c r="BM2398" s="189"/>
      <c r="BN2398" s="189"/>
      <c r="BO2398" s="189"/>
      <c r="BP2398" s="189"/>
      <c r="BQ2398" s="189"/>
      <c r="BR2398" s="189"/>
      <c r="BS2398" s="189"/>
      <c r="BT2398" s="189"/>
      <c r="BU2398" s="189"/>
      <c r="BV2398" s="189"/>
      <c r="BW2398" s="189"/>
      <c r="BX2398" s="189"/>
      <c r="BY2398" s="189"/>
      <c r="BZ2398" s="189"/>
      <c r="CA2398" s="189"/>
      <c r="CB2398" s="189"/>
      <c r="CC2398" s="189"/>
      <c r="CD2398" s="189"/>
      <c r="CE2398" s="189"/>
      <c r="CF2398" s="189"/>
      <c r="CG2398" s="189"/>
      <c r="CH2398" s="189"/>
      <c r="CI2398" s="189"/>
      <c r="CJ2398" s="189"/>
      <c r="CK2398" s="189"/>
      <c r="CL2398" s="189"/>
      <c r="CM2398" s="189"/>
      <c r="CN2398" s="189"/>
      <c r="CO2398" s="189"/>
      <c r="CP2398" s="189"/>
      <c r="CQ2398" s="189"/>
      <c r="CR2398" s="189"/>
      <c r="CS2398" s="189"/>
      <c r="CT2398" s="189"/>
      <c r="CU2398" s="189"/>
      <c r="CV2398" s="189"/>
      <c r="CW2398" s="189"/>
      <c r="CX2398" s="189"/>
      <c r="CY2398" s="189"/>
      <c r="CZ2398" s="189"/>
      <c r="DA2398" s="189"/>
      <c r="DB2398" s="189"/>
      <c r="DC2398" s="189"/>
      <c r="DD2398" s="189"/>
      <c r="DE2398" s="189"/>
      <c r="DF2398" s="189"/>
      <c r="DG2398" s="189"/>
      <c r="DH2398" s="189"/>
      <c r="DI2398" s="189"/>
      <c r="DJ2398" s="189"/>
    </row>
    <row r="2399" spans="1:114" s="192" customFormat="1" ht="188.1">
      <c r="A2399" s="188"/>
      <c r="B2399" s="188"/>
      <c r="C2399" s="227" t="s">
        <v>1666</v>
      </c>
      <c r="D2399" s="181"/>
      <c r="E2399" s="181"/>
      <c r="F2399" s="191"/>
      <c r="G2399" s="191"/>
      <c r="H2399" s="189"/>
      <c r="I2399" s="189"/>
      <c r="J2399" s="189"/>
      <c r="K2399" s="189"/>
      <c r="L2399" s="189"/>
      <c r="M2399" s="189"/>
      <c r="N2399" s="189"/>
      <c r="O2399" s="189"/>
      <c r="P2399" s="189"/>
      <c r="Q2399" s="189"/>
      <c r="R2399" s="189"/>
      <c r="S2399" s="189"/>
      <c r="T2399" s="189"/>
      <c r="U2399" s="189"/>
      <c r="V2399" s="189"/>
      <c r="W2399" s="189"/>
      <c r="X2399" s="189"/>
      <c r="Y2399" s="189"/>
      <c r="Z2399" s="189"/>
      <c r="AA2399" s="189"/>
      <c r="AB2399" s="189"/>
      <c r="AC2399" s="189"/>
      <c r="AD2399" s="189"/>
      <c r="AE2399" s="189"/>
      <c r="AF2399" s="189"/>
      <c r="AG2399" s="189"/>
      <c r="AH2399" s="189"/>
      <c r="AI2399" s="189"/>
      <c r="AJ2399" s="189"/>
      <c r="AK2399" s="189"/>
      <c r="AL2399" s="189"/>
      <c r="AM2399" s="189"/>
      <c r="AN2399" s="189"/>
      <c r="AO2399" s="189"/>
      <c r="AP2399" s="189"/>
      <c r="AQ2399" s="189"/>
      <c r="AR2399" s="189"/>
      <c r="AS2399" s="189"/>
      <c r="AT2399" s="189"/>
      <c r="AU2399" s="189"/>
      <c r="AV2399" s="189"/>
      <c r="AW2399" s="189"/>
      <c r="AX2399" s="189"/>
      <c r="AY2399" s="189"/>
      <c r="AZ2399" s="189"/>
      <c r="BA2399" s="189"/>
      <c r="BB2399" s="189"/>
      <c r="BC2399" s="189"/>
      <c r="BD2399" s="189"/>
      <c r="BE2399" s="189"/>
      <c r="BF2399" s="189"/>
      <c r="BG2399" s="189"/>
      <c r="BH2399" s="189"/>
      <c r="BI2399" s="189"/>
      <c r="BJ2399" s="189"/>
      <c r="BK2399" s="189"/>
      <c r="BL2399" s="189"/>
      <c r="BM2399" s="189"/>
      <c r="BN2399" s="189"/>
      <c r="BO2399" s="189"/>
      <c r="BP2399" s="189"/>
      <c r="BQ2399" s="189"/>
      <c r="BR2399" s="189"/>
      <c r="BS2399" s="189"/>
      <c r="BT2399" s="189"/>
      <c r="BU2399" s="189"/>
      <c r="BV2399" s="189"/>
      <c r="BW2399" s="189"/>
      <c r="BX2399" s="189"/>
      <c r="BY2399" s="189"/>
      <c r="BZ2399" s="189"/>
      <c r="CA2399" s="189"/>
      <c r="CB2399" s="189"/>
      <c r="CC2399" s="189"/>
      <c r="CD2399" s="189"/>
      <c r="CE2399" s="189"/>
      <c r="CF2399" s="189"/>
      <c r="CG2399" s="189"/>
      <c r="CH2399" s="189"/>
      <c r="CI2399" s="189"/>
      <c r="CJ2399" s="189"/>
      <c r="CK2399" s="189"/>
      <c r="CL2399" s="189"/>
      <c r="CM2399" s="189"/>
      <c r="CN2399" s="189"/>
      <c r="CO2399" s="189"/>
      <c r="CP2399" s="189"/>
      <c r="CQ2399" s="189"/>
      <c r="CR2399" s="189"/>
      <c r="CS2399" s="189"/>
      <c r="CT2399" s="189"/>
      <c r="CU2399" s="189"/>
      <c r="CV2399" s="189"/>
      <c r="CW2399" s="189"/>
      <c r="CX2399" s="189"/>
      <c r="CY2399" s="189"/>
      <c r="CZ2399" s="189"/>
      <c r="DA2399" s="189"/>
      <c r="DB2399" s="189"/>
      <c r="DC2399" s="189"/>
      <c r="DD2399" s="189"/>
      <c r="DE2399" s="189"/>
      <c r="DF2399" s="189"/>
      <c r="DG2399" s="189"/>
      <c r="DH2399" s="189"/>
      <c r="DI2399" s="189"/>
      <c r="DJ2399" s="189"/>
    </row>
    <row r="2400" spans="1:114" s="192" customFormat="1">
      <c r="A2400" s="188"/>
      <c r="B2400" s="188"/>
      <c r="C2400" s="227"/>
      <c r="D2400" s="181"/>
      <c r="E2400" s="181"/>
      <c r="F2400" s="191"/>
      <c r="G2400" s="191"/>
      <c r="H2400" s="189"/>
      <c r="I2400" s="189"/>
      <c r="J2400" s="189"/>
      <c r="K2400" s="189"/>
      <c r="L2400" s="189"/>
      <c r="M2400" s="189"/>
      <c r="N2400" s="189"/>
      <c r="O2400" s="189"/>
      <c r="P2400" s="189"/>
      <c r="Q2400" s="189"/>
      <c r="R2400" s="189"/>
      <c r="S2400" s="189"/>
      <c r="T2400" s="189"/>
      <c r="U2400" s="189"/>
      <c r="V2400" s="189"/>
      <c r="W2400" s="189"/>
      <c r="X2400" s="189"/>
      <c r="Y2400" s="189"/>
      <c r="Z2400" s="189"/>
      <c r="AA2400" s="189"/>
      <c r="AB2400" s="189"/>
      <c r="AC2400" s="189"/>
      <c r="AD2400" s="189"/>
      <c r="AE2400" s="189"/>
      <c r="AF2400" s="189"/>
      <c r="AG2400" s="189"/>
      <c r="AH2400" s="189"/>
      <c r="AI2400" s="189"/>
      <c r="AJ2400" s="189"/>
      <c r="AK2400" s="189"/>
      <c r="AL2400" s="189"/>
      <c r="AM2400" s="189"/>
      <c r="AN2400" s="189"/>
      <c r="AO2400" s="189"/>
      <c r="AP2400" s="189"/>
      <c r="AQ2400" s="189"/>
      <c r="AR2400" s="189"/>
      <c r="AS2400" s="189"/>
      <c r="AT2400" s="189"/>
      <c r="AU2400" s="189"/>
      <c r="AV2400" s="189"/>
      <c r="AW2400" s="189"/>
      <c r="AX2400" s="189"/>
      <c r="AY2400" s="189"/>
      <c r="AZ2400" s="189"/>
      <c r="BA2400" s="189"/>
      <c r="BB2400" s="189"/>
      <c r="BC2400" s="189"/>
      <c r="BD2400" s="189"/>
      <c r="BE2400" s="189"/>
      <c r="BF2400" s="189"/>
      <c r="BG2400" s="189"/>
      <c r="BH2400" s="189"/>
      <c r="BI2400" s="189"/>
      <c r="BJ2400" s="189"/>
      <c r="BK2400" s="189"/>
      <c r="BL2400" s="189"/>
      <c r="BM2400" s="189"/>
      <c r="BN2400" s="189"/>
      <c r="BO2400" s="189"/>
      <c r="BP2400" s="189"/>
      <c r="BQ2400" s="189"/>
      <c r="BR2400" s="189"/>
      <c r="BS2400" s="189"/>
      <c r="BT2400" s="189"/>
      <c r="BU2400" s="189"/>
      <c r="BV2400" s="189"/>
      <c r="BW2400" s="189"/>
      <c r="BX2400" s="189"/>
      <c r="BY2400" s="189"/>
      <c r="BZ2400" s="189"/>
      <c r="CA2400" s="189"/>
      <c r="CB2400" s="189"/>
      <c r="CC2400" s="189"/>
      <c r="CD2400" s="189"/>
      <c r="CE2400" s="189"/>
      <c r="CF2400" s="189"/>
      <c r="CG2400" s="189"/>
      <c r="CH2400" s="189"/>
      <c r="CI2400" s="189"/>
      <c r="CJ2400" s="189"/>
      <c r="CK2400" s="189"/>
      <c r="CL2400" s="189"/>
      <c r="CM2400" s="189"/>
      <c r="CN2400" s="189"/>
      <c r="CO2400" s="189"/>
      <c r="CP2400" s="189"/>
      <c r="CQ2400" s="189"/>
      <c r="CR2400" s="189"/>
      <c r="CS2400" s="189"/>
      <c r="CT2400" s="189"/>
      <c r="CU2400" s="189"/>
      <c r="CV2400" s="189"/>
      <c r="CW2400" s="189"/>
      <c r="CX2400" s="189"/>
      <c r="CY2400" s="189"/>
      <c r="CZ2400" s="189"/>
      <c r="DA2400" s="189"/>
      <c r="DB2400" s="189"/>
      <c r="DC2400" s="189"/>
      <c r="DD2400" s="189"/>
      <c r="DE2400" s="189"/>
      <c r="DF2400" s="189"/>
      <c r="DG2400" s="189"/>
      <c r="DH2400" s="189"/>
      <c r="DI2400" s="189"/>
      <c r="DJ2400" s="189"/>
    </row>
    <row r="2401" spans="1:114" s="192" customFormat="1" ht="75.599999999999994">
      <c r="A2401" s="188"/>
      <c r="B2401" s="188"/>
      <c r="C2401" s="227" t="s">
        <v>1667</v>
      </c>
      <c r="D2401" s="181"/>
      <c r="E2401" s="181"/>
      <c r="F2401" s="191"/>
      <c r="G2401" s="191"/>
      <c r="H2401" s="189"/>
      <c r="I2401" s="189"/>
      <c r="J2401" s="189"/>
      <c r="K2401" s="189"/>
      <c r="L2401" s="189"/>
      <c r="M2401" s="189"/>
      <c r="N2401" s="189"/>
      <c r="O2401" s="189"/>
      <c r="P2401" s="189"/>
      <c r="Q2401" s="189"/>
      <c r="R2401" s="189"/>
      <c r="S2401" s="189"/>
      <c r="T2401" s="189"/>
      <c r="U2401" s="189"/>
      <c r="V2401" s="189"/>
      <c r="W2401" s="189"/>
      <c r="X2401" s="189"/>
      <c r="Y2401" s="189"/>
      <c r="Z2401" s="189"/>
      <c r="AA2401" s="189"/>
      <c r="AB2401" s="189"/>
      <c r="AC2401" s="189"/>
      <c r="AD2401" s="189"/>
      <c r="AE2401" s="189"/>
      <c r="AF2401" s="189"/>
      <c r="AG2401" s="189"/>
      <c r="AH2401" s="189"/>
      <c r="AI2401" s="189"/>
      <c r="AJ2401" s="189"/>
      <c r="AK2401" s="189"/>
      <c r="AL2401" s="189"/>
      <c r="AM2401" s="189"/>
      <c r="AN2401" s="189"/>
      <c r="AO2401" s="189"/>
      <c r="AP2401" s="189"/>
      <c r="AQ2401" s="189"/>
      <c r="AR2401" s="189"/>
      <c r="AS2401" s="189"/>
      <c r="AT2401" s="189"/>
      <c r="AU2401" s="189"/>
      <c r="AV2401" s="189"/>
      <c r="AW2401" s="189"/>
      <c r="AX2401" s="189"/>
      <c r="AY2401" s="189"/>
      <c r="AZ2401" s="189"/>
      <c r="BA2401" s="189"/>
      <c r="BB2401" s="189"/>
      <c r="BC2401" s="189"/>
      <c r="BD2401" s="189"/>
      <c r="BE2401" s="189"/>
      <c r="BF2401" s="189"/>
      <c r="BG2401" s="189"/>
      <c r="BH2401" s="189"/>
      <c r="BI2401" s="189"/>
      <c r="BJ2401" s="189"/>
      <c r="BK2401" s="189"/>
      <c r="BL2401" s="189"/>
      <c r="BM2401" s="189"/>
      <c r="BN2401" s="189"/>
      <c r="BO2401" s="189"/>
      <c r="BP2401" s="189"/>
      <c r="BQ2401" s="189"/>
      <c r="BR2401" s="189"/>
      <c r="BS2401" s="189"/>
      <c r="BT2401" s="189"/>
      <c r="BU2401" s="189"/>
      <c r="BV2401" s="189"/>
      <c r="BW2401" s="189"/>
      <c r="BX2401" s="189"/>
      <c r="BY2401" s="189"/>
      <c r="BZ2401" s="189"/>
      <c r="CA2401" s="189"/>
      <c r="CB2401" s="189"/>
      <c r="CC2401" s="189"/>
      <c r="CD2401" s="189"/>
      <c r="CE2401" s="189"/>
      <c r="CF2401" s="189"/>
      <c r="CG2401" s="189"/>
      <c r="CH2401" s="189"/>
      <c r="CI2401" s="189"/>
      <c r="CJ2401" s="189"/>
      <c r="CK2401" s="189"/>
      <c r="CL2401" s="189"/>
      <c r="CM2401" s="189"/>
      <c r="CN2401" s="189"/>
      <c r="CO2401" s="189"/>
      <c r="CP2401" s="189"/>
      <c r="CQ2401" s="189"/>
      <c r="CR2401" s="189"/>
      <c r="CS2401" s="189"/>
      <c r="CT2401" s="189"/>
      <c r="CU2401" s="189"/>
      <c r="CV2401" s="189"/>
      <c r="CW2401" s="189"/>
      <c r="CX2401" s="189"/>
      <c r="CY2401" s="189"/>
      <c r="CZ2401" s="189"/>
      <c r="DA2401" s="189"/>
      <c r="DB2401" s="189"/>
      <c r="DC2401" s="189"/>
      <c r="DD2401" s="189"/>
      <c r="DE2401" s="189"/>
      <c r="DF2401" s="189"/>
      <c r="DG2401" s="189"/>
      <c r="DH2401" s="189"/>
      <c r="DI2401" s="189"/>
      <c r="DJ2401" s="189"/>
    </row>
    <row r="2402" spans="1:114" s="192" customFormat="1">
      <c r="A2402" s="188"/>
      <c r="B2402" s="188"/>
      <c r="C2402" s="227"/>
      <c r="D2402" s="181"/>
      <c r="E2402" s="181"/>
      <c r="F2402" s="191"/>
      <c r="G2402" s="191"/>
      <c r="H2402" s="189"/>
      <c r="I2402" s="189"/>
      <c r="J2402" s="189"/>
      <c r="K2402" s="189"/>
      <c r="L2402" s="189"/>
      <c r="M2402" s="189"/>
      <c r="N2402" s="189"/>
      <c r="O2402" s="189"/>
      <c r="P2402" s="189"/>
      <c r="Q2402" s="189"/>
      <c r="R2402" s="189"/>
      <c r="S2402" s="189"/>
      <c r="T2402" s="189"/>
      <c r="U2402" s="189"/>
      <c r="V2402" s="189"/>
      <c r="W2402" s="189"/>
      <c r="X2402" s="189"/>
      <c r="Y2402" s="189"/>
      <c r="Z2402" s="189"/>
      <c r="AA2402" s="189"/>
      <c r="AB2402" s="189"/>
      <c r="AC2402" s="189"/>
      <c r="AD2402" s="189"/>
      <c r="AE2402" s="189"/>
      <c r="AF2402" s="189"/>
      <c r="AG2402" s="189"/>
      <c r="AH2402" s="189"/>
      <c r="AI2402" s="189"/>
      <c r="AJ2402" s="189"/>
      <c r="AK2402" s="189"/>
      <c r="AL2402" s="189"/>
      <c r="AM2402" s="189"/>
      <c r="AN2402" s="189"/>
      <c r="AO2402" s="189"/>
      <c r="AP2402" s="189"/>
      <c r="AQ2402" s="189"/>
      <c r="AR2402" s="189"/>
      <c r="AS2402" s="189"/>
      <c r="AT2402" s="189"/>
      <c r="AU2402" s="189"/>
      <c r="AV2402" s="189"/>
      <c r="AW2402" s="189"/>
      <c r="AX2402" s="189"/>
      <c r="AY2402" s="189"/>
      <c r="AZ2402" s="189"/>
      <c r="BA2402" s="189"/>
      <c r="BB2402" s="189"/>
      <c r="BC2402" s="189"/>
      <c r="BD2402" s="189"/>
      <c r="BE2402" s="189"/>
      <c r="BF2402" s="189"/>
      <c r="BG2402" s="189"/>
      <c r="BH2402" s="189"/>
      <c r="BI2402" s="189"/>
      <c r="BJ2402" s="189"/>
      <c r="BK2402" s="189"/>
      <c r="BL2402" s="189"/>
      <c r="BM2402" s="189"/>
      <c r="BN2402" s="189"/>
      <c r="BO2402" s="189"/>
      <c r="BP2402" s="189"/>
      <c r="BQ2402" s="189"/>
      <c r="BR2402" s="189"/>
      <c r="BS2402" s="189"/>
      <c r="BT2402" s="189"/>
      <c r="BU2402" s="189"/>
      <c r="BV2402" s="189"/>
      <c r="BW2402" s="189"/>
      <c r="BX2402" s="189"/>
      <c r="BY2402" s="189"/>
      <c r="BZ2402" s="189"/>
      <c r="CA2402" s="189"/>
      <c r="CB2402" s="189"/>
      <c r="CC2402" s="189"/>
      <c r="CD2402" s="189"/>
      <c r="CE2402" s="189"/>
      <c r="CF2402" s="189"/>
      <c r="CG2402" s="189"/>
      <c r="CH2402" s="189"/>
      <c r="CI2402" s="189"/>
      <c r="CJ2402" s="189"/>
      <c r="CK2402" s="189"/>
      <c r="CL2402" s="189"/>
      <c r="CM2402" s="189"/>
      <c r="CN2402" s="189"/>
      <c r="CO2402" s="189"/>
      <c r="CP2402" s="189"/>
      <c r="CQ2402" s="189"/>
      <c r="CR2402" s="189"/>
      <c r="CS2402" s="189"/>
      <c r="CT2402" s="189"/>
      <c r="CU2402" s="189"/>
      <c r="CV2402" s="189"/>
      <c r="CW2402" s="189"/>
      <c r="CX2402" s="189"/>
      <c r="CY2402" s="189"/>
      <c r="CZ2402" s="189"/>
      <c r="DA2402" s="189"/>
      <c r="DB2402" s="189"/>
      <c r="DC2402" s="189"/>
      <c r="DD2402" s="189"/>
      <c r="DE2402" s="189"/>
      <c r="DF2402" s="189"/>
      <c r="DG2402" s="189"/>
      <c r="DH2402" s="189"/>
      <c r="DI2402" s="189"/>
      <c r="DJ2402" s="189"/>
    </row>
    <row r="2403" spans="1:114" s="192" customFormat="1" ht="338.1">
      <c r="A2403" s="188"/>
      <c r="B2403" s="188"/>
      <c r="C2403" s="227" t="s">
        <v>1668</v>
      </c>
      <c r="D2403" s="181"/>
      <c r="E2403" s="181"/>
      <c r="F2403" s="191"/>
      <c r="G2403" s="191"/>
      <c r="H2403" s="189"/>
      <c r="I2403" s="189"/>
      <c r="J2403" s="189"/>
      <c r="K2403" s="189"/>
      <c r="L2403" s="189"/>
      <c r="M2403" s="189"/>
      <c r="N2403" s="189"/>
      <c r="O2403" s="189"/>
      <c r="P2403" s="189"/>
      <c r="Q2403" s="189"/>
      <c r="R2403" s="189"/>
      <c r="S2403" s="189"/>
      <c r="T2403" s="189"/>
      <c r="U2403" s="189"/>
      <c r="V2403" s="189"/>
      <c r="W2403" s="189"/>
      <c r="X2403" s="189"/>
      <c r="Y2403" s="189"/>
      <c r="Z2403" s="189"/>
      <c r="AA2403" s="189"/>
      <c r="AB2403" s="189"/>
      <c r="AC2403" s="189"/>
      <c r="AD2403" s="189"/>
      <c r="AE2403" s="189"/>
      <c r="AF2403" s="189"/>
      <c r="AG2403" s="189"/>
      <c r="AH2403" s="189"/>
      <c r="AI2403" s="189"/>
      <c r="AJ2403" s="189"/>
      <c r="AK2403" s="189"/>
      <c r="AL2403" s="189"/>
      <c r="AM2403" s="189"/>
      <c r="AN2403" s="189"/>
      <c r="AO2403" s="189"/>
      <c r="AP2403" s="189"/>
      <c r="AQ2403" s="189"/>
      <c r="AR2403" s="189"/>
      <c r="AS2403" s="189"/>
      <c r="AT2403" s="189"/>
      <c r="AU2403" s="189"/>
      <c r="AV2403" s="189"/>
      <c r="AW2403" s="189"/>
      <c r="AX2403" s="189"/>
      <c r="AY2403" s="189"/>
      <c r="AZ2403" s="189"/>
      <c r="BA2403" s="189"/>
      <c r="BB2403" s="189"/>
      <c r="BC2403" s="189"/>
      <c r="BD2403" s="189"/>
      <c r="BE2403" s="189"/>
      <c r="BF2403" s="189"/>
      <c r="BG2403" s="189"/>
      <c r="BH2403" s="189"/>
      <c r="BI2403" s="189"/>
      <c r="BJ2403" s="189"/>
      <c r="BK2403" s="189"/>
      <c r="BL2403" s="189"/>
      <c r="BM2403" s="189"/>
      <c r="BN2403" s="189"/>
      <c r="BO2403" s="189"/>
      <c r="BP2403" s="189"/>
      <c r="BQ2403" s="189"/>
      <c r="BR2403" s="189"/>
      <c r="BS2403" s="189"/>
      <c r="BT2403" s="189"/>
      <c r="BU2403" s="189"/>
      <c r="BV2403" s="189"/>
      <c r="BW2403" s="189"/>
      <c r="BX2403" s="189"/>
      <c r="BY2403" s="189"/>
      <c r="BZ2403" s="189"/>
      <c r="CA2403" s="189"/>
      <c r="CB2403" s="189"/>
      <c r="CC2403" s="189"/>
      <c r="CD2403" s="189"/>
      <c r="CE2403" s="189"/>
      <c r="CF2403" s="189"/>
      <c r="CG2403" s="189"/>
      <c r="CH2403" s="189"/>
      <c r="CI2403" s="189"/>
      <c r="CJ2403" s="189"/>
      <c r="CK2403" s="189"/>
      <c r="CL2403" s="189"/>
      <c r="CM2403" s="189"/>
      <c r="CN2403" s="189"/>
      <c r="CO2403" s="189"/>
      <c r="CP2403" s="189"/>
      <c r="CQ2403" s="189"/>
      <c r="CR2403" s="189"/>
      <c r="CS2403" s="189"/>
      <c r="CT2403" s="189"/>
      <c r="CU2403" s="189"/>
      <c r="CV2403" s="189"/>
      <c r="CW2403" s="189"/>
      <c r="CX2403" s="189"/>
      <c r="CY2403" s="189"/>
      <c r="CZ2403" s="189"/>
      <c r="DA2403" s="189"/>
      <c r="DB2403" s="189"/>
      <c r="DC2403" s="189"/>
      <c r="DD2403" s="189"/>
      <c r="DE2403" s="189"/>
      <c r="DF2403" s="189"/>
      <c r="DG2403" s="189"/>
      <c r="DH2403" s="189"/>
      <c r="DI2403" s="189"/>
      <c r="DJ2403" s="189"/>
    </row>
    <row r="2404" spans="1:114" s="192" customFormat="1">
      <c r="A2404" s="188"/>
      <c r="B2404" s="188"/>
      <c r="C2404" s="227"/>
      <c r="D2404" s="181"/>
      <c r="E2404" s="181"/>
      <c r="F2404" s="191"/>
      <c r="G2404" s="191"/>
      <c r="H2404" s="189"/>
      <c r="I2404" s="189"/>
      <c r="J2404" s="189"/>
      <c r="K2404" s="189"/>
      <c r="L2404" s="189"/>
      <c r="M2404" s="189"/>
      <c r="N2404" s="189"/>
      <c r="O2404" s="189"/>
      <c r="P2404" s="189"/>
      <c r="Q2404" s="189"/>
      <c r="R2404" s="189"/>
      <c r="S2404" s="189"/>
      <c r="T2404" s="189"/>
      <c r="U2404" s="189"/>
      <c r="V2404" s="189"/>
      <c r="W2404" s="189"/>
      <c r="X2404" s="189"/>
      <c r="Y2404" s="189"/>
      <c r="Z2404" s="189"/>
      <c r="AA2404" s="189"/>
      <c r="AB2404" s="189"/>
      <c r="AC2404" s="189"/>
      <c r="AD2404" s="189"/>
      <c r="AE2404" s="189"/>
      <c r="AF2404" s="189"/>
      <c r="AG2404" s="189"/>
      <c r="AH2404" s="189"/>
      <c r="AI2404" s="189"/>
      <c r="AJ2404" s="189"/>
      <c r="AK2404" s="189"/>
      <c r="AL2404" s="189"/>
      <c r="AM2404" s="189"/>
      <c r="AN2404" s="189"/>
      <c r="AO2404" s="189"/>
      <c r="AP2404" s="189"/>
      <c r="AQ2404" s="189"/>
      <c r="AR2404" s="189"/>
      <c r="AS2404" s="189"/>
      <c r="AT2404" s="189"/>
      <c r="AU2404" s="189"/>
      <c r="AV2404" s="189"/>
      <c r="AW2404" s="189"/>
      <c r="AX2404" s="189"/>
      <c r="AY2404" s="189"/>
      <c r="AZ2404" s="189"/>
      <c r="BA2404" s="189"/>
      <c r="BB2404" s="189"/>
      <c r="BC2404" s="189"/>
      <c r="BD2404" s="189"/>
      <c r="BE2404" s="189"/>
      <c r="BF2404" s="189"/>
      <c r="BG2404" s="189"/>
      <c r="BH2404" s="189"/>
      <c r="BI2404" s="189"/>
      <c r="BJ2404" s="189"/>
      <c r="BK2404" s="189"/>
      <c r="BL2404" s="189"/>
      <c r="BM2404" s="189"/>
      <c r="BN2404" s="189"/>
      <c r="BO2404" s="189"/>
      <c r="BP2404" s="189"/>
      <c r="BQ2404" s="189"/>
      <c r="BR2404" s="189"/>
      <c r="BS2404" s="189"/>
      <c r="BT2404" s="189"/>
      <c r="BU2404" s="189"/>
      <c r="BV2404" s="189"/>
      <c r="BW2404" s="189"/>
      <c r="BX2404" s="189"/>
      <c r="BY2404" s="189"/>
      <c r="BZ2404" s="189"/>
      <c r="CA2404" s="189"/>
      <c r="CB2404" s="189"/>
      <c r="CC2404" s="189"/>
      <c r="CD2404" s="189"/>
      <c r="CE2404" s="189"/>
      <c r="CF2404" s="189"/>
      <c r="CG2404" s="189"/>
      <c r="CH2404" s="189"/>
      <c r="CI2404" s="189"/>
      <c r="CJ2404" s="189"/>
      <c r="CK2404" s="189"/>
      <c r="CL2404" s="189"/>
      <c r="CM2404" s="189"/>
      <c r="CN2404" s="189"/>
      <c r="CO2404" s="189"/>
      <c r="CP2404" s="189"/>
      <c r="CQ2404" s="189"/>
      <c r="CR2404" s="189"/>
      <c r="CS2404" s="189"/>
      <c r="CT2404" s="189"/>
      <c r="CU2404" s="189"/>
      <c r="CV2404" s="189"/>
      <c r="CW2404" s="189"/>
      <c r="CX2404" s="189"/>
      <c r="CY2404" s="189"/>
      <c r="CZ2404" s="189"/>
      <c r="DA2404" s="189"/>
      <c r="DB2404" s="189"/>
      <c r="DC2404" s="189"/>
      <c r="DD2404" s="189"/>
      <c r="DE2404" s="189"/>
      <c r="DF2404" s="189"/>
      <c r="DG2404" s="189"/>
      <c r="DH2404" s="189"/>
      <c r="DI2404" s="189"/>
      <c r="DJ2404" s="189"/>
    </row>
    <row r="2405" spans="1:114" s="192" customFormat="1" ht="38.1">
      <c r="A2405" s="188"/>
      <c r="B2405" s="188"/>
      <c r="C2405" s="227" t="s">
        <v>1669</v>
      </c>
      <c r="D2405" s="181"/>
      <c r="E2405" s="181"/>
      <c r="F2405" s="191"/>
      <c r="G2405" s="191"/>
      <c r="H2405" s="189"/>
      <c r="I2405" s="189"/>
      <c r="J2405" s="189"/>
      <c r="K2405" s="189"/>
      <c r="L2405" s="189"/>
      <c r="M2405" s="189"/>
      <c r="N2405" s="189"/>
      <c r="O2405" s="189"/>
      <c r="P2405" s="189"/>
      <c r="Q2405" s="189"/>
      <c r="R2405" s="189"/>
      <c r="S2405" s="189"/>
      <c r="T2405" s="189"/>
      <c r="U2405" s="189"/>
      <c r="V2405" s="189"/>
      <c r="W2405" s="189"/>
      <c r="X2405" s="189"/>
      <c r="Y2405" s="189"/>
      <c r="Z2405" s="189"/>
      <c r="AA2405" s="189"/>
      <c r="AB2405" s="189"/>
      <c r="AC2405" s="189"/>
      <c r="AD2405" s="189"/>
      <c r="AE2405" s="189"/>
      <c r="AF2405" s="189"/>
      <c r="AG2405" s="189"/>
      <c r="AH2405" s="189"/>
      <c r="AI2405" s="189"/>
      <c r="AJ2405" s="189"/>
      <c r="AK2405" s="189"/>
      <c r="AL2405" s="189"/>
      <c r="AM2405" s="189"/>
      <c r="AN2405" s="189"/>
      <c r="AO2405" s="189"/>
      <c r="AP2405" s="189"/>
      <c r="AQ2405" s="189"/>
      <c r="AR2405" s="189"/>
      <c r="AS2405" s="189"/>
      <c r="AT2405" s="189"/>
      <c r="AU2405" s="189"/>
      <c r="AV2405" s="189"/>
      <c r="AW2405" s="189"/>
      <c r="AX2405" s="189"/>
      <c r="AY2405" s="189"/>
      <c r="AZ2405" s="189"/>
      <c r="BA2405" s="189"/>
      <c r="BB2405" s="189"/>
      <c r="BC2405" s="189"/>
      <c r="BD2405" s="189"/>
      <c r="BE2405" s="189"/>
      <c r="BF2405" s="189"/>
      <c r="BG2405" s="189"/>
      <c r="BH2405" s="189"/>
      <c r="BI2405" s="189"/>
      <c r="BJ2405" s="189"/>
      <c r="BK2405" s="189"/>
      <c r="BL2405" s="189"/>
      <c r="BM2405" s="189"/>
      <c r="BN2405" s="189"/>
      <c r="BO2405" s="189"/>
      <c r="BP2405" s="189"/>
      <c r="BQ2405" s="189"/>
      <c r="BR2405" s="189"/>
      <c r="BS2405" s="189"/>
      <c r="BT2405" s="189"/>
      <c r="BU2405" s="189"/>
      <c r="BV2405" s="189"/>
      <c r="BW2405" s="189"/>
      <c r="BX2405" s="189"/>
      <c r="BY2405" s="189"/>
      <c r="BZ2405" s="189"/>
      <c r="CA2405" s="189"/>
      <c r="CB2405" s="189"/>
      <c r="CC2405" s="189"/>
      <c r="CD2405" s="189"/>
      <c r="CE2405" s="189"/>
      <c r="CF2405" s="189"/>
      <c r="CG2405" s="189"/>
      <c r="CH2405" s="189"/>
      <c r="CI2405" s="189"/>
      <c r="CJ2405" s="189"/>
      <c r="CK2405" s="189"/>
      <c r="CL2405" s="189"/>
      <c r="CM2405" s="189"/>
      <c r="CN2405" s="189"/>
      <c r="CO2405" s="189"/>
      <c r="CP2405" s="189"/>
      <c r="CQ2405" s="189"/>
      <c r="CR2405" s="189"/>
      <c r="CS2405" s="189"/>
      <c r="CT2405" s="189"/>
      <c r="CU2405" s="189"/>
      <c r="CV2405" s="189"/>
      <c r="CW2405" s="189"/>
      <c r="CX2405" s="189"/>
      <c r="CY2405" s="189"/>
      <c r="CZ2405" s="189"/>
      <c r="DA2405" s="189"/>
      <c r="DB2405" s="189"/>
      <c r="DC2405" s="189"/>
      <c r="DD2405" s="189"/>
      <c r="DE2405" s="189"/>
      <c r="DF2405" s="189"/>
      <c r="DG2405" s="189"/>
      <c r="DH2405" s="189"/>
      <c r="DI2405" s="189"/>
      <c r="DJ2405" s="189"/>
    </row>
    <row r="2406" spans="1:114" s="192" customFormat="1">
      <c r="A2406" s="188"/>
      <c r="B2406" s="188"/>
      <c r="C2406" s="227"/>
      <c r="D2406" s="181"/>
      <c r="E2406" s="181"/>
      <c r="F2406" s="191"/>
      <c r="G2406" s="191"/>
      <c r="H2406" s="189"/>
      <c r="I2406" s="189"/>
      <c r="J2406" s="189"/>
      <c r="K2406" s="189"/>
      <c r="L2406" s="189"/>
      <c r="M2406" s="189"/>
      <c r="N2406" s="189"/>
      <c r="O2406" s="189"/>
      <c r="P2406" s="189"/>
      <c r="Q2406" s="189"/>
      <c r="R2406" s="189"/>
      <c r="S2406" s="189"/>
      <c r="T2406" s="189"/>
      <c r="U2406" s="189"/>
      <c r="V2406" s="189"/>
      <c r="W2406" s="189"/>
      <c r="X2406" s="189"/>
      <c r="Y2406" s="189"/>
      <c r="Z2406" s="189"/>
      <c r="AA2406" s="189"/>
      <c r="AB2406" s="189"/>
      <c r="AC2406" s="189"/>
      <c r="AD2406" s="189"/>
      <c r="AE2406" s="189"/>
      <c r="AF2406" s="189"/>
      <c r="AG2406" s="189"/>
      <c r="AH2406" s="189"/>
      <c r="AI2406" s="189"/>
      <c r="AJ2406" s="189"/>
      <c r="AK2406" s="189"/>
      <c r="AL2406" s="189"/>
      <c r="AM2406" s="189"/>
      <c r="AN2406" s="189"/>
      <c r="AO2406" s="189"/>
      <c r="AP2406" s="189"/>
      <c r="AQ2406" s="189"/>
      <c r="AR2406" s="189"/>
      <c r="AS2406" s="189"/>
      <c r="AT2406" s="189"/>
      <c r="AU2406" s="189"/>
      <c r="AV2406" s="189"/>
      <c r="AW2406" s="189"/>
      <c r="AX2406" s="189"/>
      <c r="AY2406" s="189"/>
      <c r="AZ2406" s="189"/>
      <c r="BA2406" s="189"/>
      <c r="BB2406" s="189"/>
      <c r="BC2406" s="189"/>
      <c r="BD2406" s="189"/>
      <c r="BE2406" s="189"/>
      <c r="BF2406" s="189"/>
      <c r="BG2406" s="189"/>
      <c r="BH2406" s="189"/>
      <c r="BI2406" s="189"/>
      <c r="BJ2406" s="189"/>
      <c r="BK2406" s="189"/>
      <c r="BL2406" s="189"/>
      <c r="BM2406" s="189"/>
      <c r="BN2406" s="189"/>
      <c r="BO2406" s="189"/>
      <c r="BP2406" s="189"/>
      <c r="BQ2406" s="189"/>
      <c r="BR2406" s="189"/>
      <c r="BS2406" s="189"/>
      <c r="BT2406" s="189"/>
      <c r="BU2406" s="189"/>
      <c r="BV2406" s="189"/>
      <c r="BW2406" s="189"/>
      <c r="BX2406" s="189"/>
      <c r="BY2406" s="189"/>
      <c r="BZ2406" s="189"/>
      <c r="CA2406" s="189"/>
      <c r="CB2406" s="189"/>
      <c r="CC2406" s="189"/>
      <c r="CD2406" s="189"/>
      <c r="CE2406" s="189"/>
      <c r="CF2406" s="189"/>
      <c r="CG2406" s="189"/>
      <c r="CH2406" s="189"/>
      <c r="CI2406" s="189"/>
      <c r="CJ2406" s="189"/>
      <c r="CK2406" s="189"/>
      <c r="CL2406" s="189"/>
      <c r="CM2406" s="189"/>
      <c r="CN2406" s="189"/>
      <c r="CO2406" s="189"/>
      <c r="CP2406" s="189"/>
      <c r="CQ2406" s="189"/>
      <c r="CR2406" s="189"/>
      <c r="CS2406" s="189"/>
      <c r="CT2406" s="189"/>
      <c r="CU2406" s="189"/>
      <c r="CV2406" s="189"/>
      <c r="CW2406" s="189"/>
      <c r="CX2406" s="189"/>
      <c r="CY2406" s="189"/>
      <c r="CZ2406" s="189"/>
      <c r="DA2406" s="189"/>
      <c r="DB2406" s="189"/>
      <c r="DC2406" s="189"/>
      <c r="DD2406" s="189"/>
      <c r="DE2406" s="189"/>
      <c r="DF2406" s="189"/>
      <c r="DG2406" s="189"/>
      <c r="DH2406" s="189"/>
      <c r="DI2406" s="189"/>
      <c r="DJ2406" s="189"/>
    </row>
    <row r="2407" spans="1:114" s="192" customFormat="1" ht="125.45">
      <c r="A2407" s="188"/>
      <c r="B2407" s="188"/>
      <c r="C2407" s="227" t="s">
        <v>1670</v>
      </c>
      <c r="D2407" s="181"/>
      <c r="E2407" s="181"/>
      <c r="F2407" s="191"/>
      <c r="G2407" s="191"/>
      <c r="H2407" s="189"/>
      <c r="I2407" s="189"/>
      <c r="J2407" s="189"/>
      <c r="K2407" s="189"/>
      <c r="L2407" s="189"/>
      <c r="M2407" s="189"/>
      <c r="N2407" s="189"/>
      <c r="O2407" s="189"/>
      <c r="P2407" s="189"/>
      <c r="Q2407" s="189"/>
      <c r="R2407" s="189"/>
      <c r="S2407" s="189"/>
      <c r="T2407" s="189"/>
      <c r="U2407" s="189"/>
      <c r="V2407" s="189"/>
      <c r="W2407" s="189"/>
      <c r="X2407" s="189"/>
      <c r="Y2407" s="189"/>
      <c r="Z2407" s="189"/>
      <c r="AA2407" s="189"/>
      <c r="AB2407" s="189"/>
      <c r="AC2407" s="189"/>
      <c r="AD2407" s="189"/>
      <c r="AE2407" s="189"/>
      <c r="AF2407" s="189"/>
      <c r="AG2407" s="189"/>
      <c r="AH2407" s="189"/>
      <c r="AI2407" s="189"/>
      <c r="AJ2407" s="189"/>
      <c r="AK2407" s="189"/>
      <c r="AL2407" s="189"/>
      <c r="AM2407" s="189"/>
      <c r="AN2407" s="189"/>
      <c r="AO2407" s="189"/>
      <c r="AP2407" s="189"/>
      <c r="AQ2407" s="189"/>
      <c r="AR2407" s="189"/>
      <c r="AS2407" s="189"/>
      <c r="AT2407" s="189"/>
      <c r="AU2407" s="189"/>
      <c r="AV2407" s="189"/>
      <c r="AW2407" s="189"/>
      <c r="AX2407" s="189"/>
      <c r="AY2407" s="189"/>
      <c r="AZ2407" s="189"/>
      <c r="BA2407" s="189"/>
      <c r="BB2407" s="189"/>
      <c r="BC2407" s="189"/>
      <c r="BD2407" s="189"/>
      <c r="BE2407" s="189"/>
      <c r="BF2407" s="189"/>
      <c r="BG2407" s="189"/>
      <c r="BH2407" s="189"/>
      <c r="BI2407" s="189"/>
      <c r="BJ2407" s="189"/>
      <c r="BK2407" s="189"/>
      <c r="BL2407" s="189"/>
      <c r="BM2407" s="189"/>
      <c r="BN2407" s="189"/>
      <c r="BO2407" s="189"/>
      <c r="BP2407" s="189"/>
      <c r="BQ2407" s="189"/>
      <c r="BR2407" s="189"/>
      <c r="BS2407" s="189"/>
      <c r="BT2407" s="189"/>
      <c r="BU2407" s="189"/>
      <c r="BV2407" s="189"/>
      <c r="BW2407" s="189"/>
      <c r="BX2407" s="189"/>
      <c r="BY2407" s="189"/>
      <c r="BZ2407" s="189"/>
      <c r="CA2407" s="189"/>
      <c r="CB2407" s="189"/>
      <c r="CC2407" s="189"/>
      <c r="CD2407" s="189"/>
      <c r="CE2407" s="189"/>
      <c r="CF2407" s="189"/>
      <c r="CG2407" s="189"/>
      <c r="CH2407" s="189"/>
      <c r="CI2407" s="189"/>
      <c r="CJ2407" s="189"/>
      <c r="CK2407" s="189"/>
      <c r="CL2407" s="189"/>
      <c r="CM2407" s="189"/>
      <c r="CN2407" s="189"/>
      <c r="CO2407" s="189"/>
      <c r="CP2407" s="189"/>
      <c r="CQ2407" s="189"/>
      <c r="CR2407" s="189"/>
      <c r="CS2407" s="189"/>
      <c r="CT2407" s="189"/>
      <c r="CU2407" s="189"/>
      <c r="CV2407" s="189"/>
      <c r="CW2407" s="189"/>
      <c r="CX2407" s="189"/>
      <c r="CY2407" s="189"/>
      <c r="CZ2407" s="189"/>
      <c r="DA2407" s="189"/>
      <c r="DB2407" s="189"/>
      <c r="DC2407" s="189"/>
      <c r="DD2407" s="189"/>
      <c r="DE2407" s="189"/>
      <c r="DF2407" s="189"/>
      <c r="DG2407" s="189"/>
      <c r="DH2407" s="189"/>
      <c r="DI2407" s="189"/>
      <c r="DJ2407" s="189"/>
    </row>
    <row r="2408" spans="1:114" s="192" customFormat="1">
      <c r="A2408" s="188"/>
      <c r="B2408" s="188"/>
      <c r="C2408" s="227"/>
      <c r="D2408" s="181"/>
      <c r="E2408" s="181"/>
      <c r="F2408" s="191"/>
      <c r="G2408" s="191"/>
      <c r="H2408" s="189"/>
      <c r="I2408" s="189"/>
      <c r="J2408" s="189"/>
      <c r="K2408" s="189"/>
      <c r="L2408" s="189"/>
      <c r="M2408" s="189"/>
      <c r="N2408" s="189"/>
      <c r="O2408" s="189"/>
      <c r="P2408" s="189"/>
      <c r="Q2408" s="189"/>
      <c r="R2408" s="189"/>
      <c r="S2408" s="189"/>
      <c r="T2408" s="189"/>
      <c r="U2408" s="189"/>
      <c r="V2408" s="189"/>
      <c r="W2408" s="189"/>
      <c r="X2408" s="189"/>
      <c r="Y2408" s="189"/>
      <c r="Z2408" s="189"/>
      <c r="AA2408" s="189"/>
      <c r="AB2408" s="189"/>
      <c r="AC2408" s="189"/>
      <c r="AD2408" s="189"/>
      <c r="AE2408" s="189"/>
      <c r="AF2408" s="189"/>
      <c r="AG2408" s="189"/>
      <c r="AH2408" s="189"/>
      <c r="AI2408" s="189"/>
      <c r="AJ2408" s="189"/>
      <c r="AK2408" s="189"/>
      <c r="AL2408" s="189"/>
      <c r="AM2408" s="189"/>
      <c r="AN2408" s="189"/>
      <c r="AO2408" s="189"/>
      <c r="AP2408" s="189"/>
      <c r="AQ2408" s="189"/>
      <c r="AR2408" s="189"/>
      <c r="AS2408" s="189"/>
      <c r="AT2408" s="189"/>
      <c r="AU2408" s="189"/>
      <c r="AV2408" s="189"/>
      <c r="AW2408" s="189"/>
      <c r="AX2408" s="189"/>
      <c r="AY2408" s="189"/>
      <c r="AZ2408" s="189"/>
      <c r="BA2408" s="189"/>
      <c r="BB2408" s="189"/>
      <c r="BC2408" s="189"/>
      <c r="BD2408" s="189"/>
      <c r="BE2408" s="189"/>
      <c r="BF2408" s="189"/>
      <c r="BG2408" s="189"/>
      <c r="BH2408" s="189"/>
      <c r="BI2408" s="189"/>
      <c r="BJ2408" s="189"/>
      <c r="BK2408" s="189"/>
      <c r="BL2408" s="189"/>
      <c r="BM2408" s="189"/>
      <c r="BN2408" s="189"/>
      <c r="BO2408" s="189"/>
      <c r="BP2408" s="189"/>
      <c r="BQ2408" s="189"/>
      <c r="BR2408" s="189"/>
      <c r="BS2408" s="189"/>
      <c r="BT2408" s="189"/>
      <c r="BU2408" s="189"/>
      <c r="BV2408" s="189"/>
      <c r="BW2408" s="189"/>
      <c r="BX2408" s="189"/>
      <c r="BY2408" s="189"/>
      <c r="BZ2408" s="189"/>
      <c r="CA2408" s="189"/>
      <c r="CB2408" s="189"/>
      <c r="CC2408" s="189"/>
      <c r="CD2408" s="189"/>
      <c r="CE2408" s="189"/>
      <c r="CF2408" s="189"/>
      <c r="CG2408" s="189"/>
      <c r="CH2408" s="189"/>
      <c r="CI2408" s="189"/>
      <c r="CJ2408" s="189"/>
      <c r="CK2408" s="189"/>
      <c r="CL2408" s="189"/>
      <c r="CM2408" s="189"/>
      <c r="CN2408" s="189"/>
      <c r="CO2408" s="189"/>
      <c r="CP2408" s="189"/>
      <c r="CQ2408" s="189"/>
      <c r="CR2408" s="189"/>
      <c r="CS2408" s="189"/>
      <c r="CT2408" s="189"/>
      <c r="CU2408" s="189"/>
      <c r="CV2408" s="189"/>
      <c r="CW2408" s="189"/>
      <c r="CX2408" s="189"/>
      <c r="CY2408" s="189"/>
      <c r="CZ2408" s="189"/>
      <c r="DA2408" s="189"/>
      <c r="DB2408" s="189"/>
      <c r="DC2408" s="189"/>
      <c r="DD2408" s="189"/>
      <c r="DE2408" s="189"/>
      <c r="DF2408" s="189"/>
      <c r="DG2408" s="189"/>
      <c r="DH2408" s="189"/>
      <c r="DI2408" s="189"/>
      <c r="DJ2408" s="189"/>
    </row>
    <row r="2409" spans="1:114" s="192" customFormat="1" ht="24.95">
      <c r="A2409" s="188"/>
      <c r="B2409" s="188"/>
      <c r="C2409" s="227" t="s">
        <v>1671</v>
      </c>
      <c r="D2409" s="181"/>
      <c r="E2409" s="181"/>
      <c r="F2409" s="191"/>
      <c r="G2409" s="191"/>
      <c r="H2409" s="189"/>
      <c r="I2409" s="189"/>
      <c r="J2409" s="189"/>
      <c r="K2409" s="189"/>
      <c r="L2409" s="189"/>
      <c r="M2409" s="189"/>
      <c r="N2409" s="189"/>
      <c r="O2409" s="189"/>
      <c r="P2409" s="189"/>
      <c r="Q2409" s="189"/>
      <c r="R2409" s="189"/>
      <c r="S2409" s="189"/>
      <c r="T2409" s="189"/>
      <c r="U2409" s="189"/>
      <c r="V2409" s="189"/>
      <c r="W2409" s="189"/>
      <c r="X2409" s="189"/>
      <c r="Y2409" s="189"/>
      <c r="Z2409" s="189"/>
      <c r="AA2409" s="189"/>
      <c r="AB2409" s="189"/>
      <c r="AC2409" s="189"/>
      <c r="AD2409" s="189"/>
      <c r="AE2409" s="189"/>
      <c r="AF2409" s="189"/>
      <c r="AG2409" s="189"/>
      <c r="AH2409" s="189"/>
      <c r="AI2409" s="189"/>
      <c r="AJ2409" s="189"/>
      <c r="AK2409" s="189"/>
      <c r="AL2409" s="189"/>
      <c r="AM2409" s="189"/>
      <c r="AN2409" s="189"/>
      <c r="AO2409" s="189"/>
      <c r="AP2409" s="189"/>
      <c r="AQ2409" s="189"/>
      <c r="AR2409" s="189"/>
      <c r="AS2409" s="189"/>
      <c r="AT2409" s="189"/>
      <c r="AU2409" s="189"/>
      <c r="AV2409" s="189"/>
      <c r="AW2409" s="189"/>
      <c r="AX2409" s="189"/>
      <c r="AY2409" s="189"/>
      <c r="AZ2409" s="189"/>
      <c r="BA2409" s="189"/>
      <c r="BB2409" s="189"/>
      <c r="BC2409" s="189"/>
      <c r="BD2409" s="189"/>
      <c r="BE2409" s="189"/>
      <c r="BF2409" s="189"/>
      <c r="BG2409" s="189"/>
      <c r="BH2409" s="189"/>
      <c r="BI2409" s="189"/>
      <c r="BJ2409" s="189"/>
      <c r="BK2409" s="189"/>
      <c r="BL2409" s="189"/>
      <c r="BM2409" s="189"/>
      <c r="BN2409" s="189"/>
      <c r="BO2409" s="189"/>
      <c r="BP2409" s="189"/>
      <c r="BQ2409" s="189"/>
      <c r="BR2409" s="189"/>
      <c r="BS2409" s="189"/>
      <c r="BT2409" s="189"/>
      <c r="BU2409" s="189"/>
      <c r="BV2409" s="189"/>
      <c r="BW2409" s="189"/>
      <c r="BX2409" s="189"/>
      <c r="BY2409" s="189"/>
      <c r="BZ2409" s="189"/>
      <c r="CA2409" s="189"/>
      <c r="CB2409" s="189"/>
      <c r="CC2409" s="189"/>
      <c r="CD2409" s="189"/>
      <c r="CE2409" s="189"/>
      <c r="CF2409" s="189"/>
      <c r="CG2409" s="189"/>
      <c r="CH2409" s="189"/>
      <c r="CI2409" s="189"/>
      <c r="CJ2409" s="189"/>
      <c r="CK2409" s="189"/>
      <c r="CL2409" s="189"/>
      <c r="CM2409" s="189"/>
      <c r="CN2409" s="189"/>
      <c r="CO2409" s="189"/>
      <c r="CP2409" s="189"/>
      <c r="CQ2409" s="189"/>
      <c r="CR2409" s="189"/>
      <c r="CS2409" s="189"/>
      <c r="CT2409" s="189"/>
      <c r="CU2409" s="189"/>
      <c r="CV2409" s="189"/>
      <c r="CW2409" s="189"/>
      <c r="CX2409" s="189"/>
      <c r="CY2409" s="189"/>
      <c r="CZ2409" s="189"/>
      <c r="DA2409" s="189"/>
      <c r="DB2409" s="189"/>
      <c r="DC2409" s="189"/>
      <c r="DD2409" s="189"/>
      <c r="DE2409" s="189"/>
      <c r="DF2409" s="189"/>
      <c r="DG2409" s="189"/>
      <c r="DH2409" s="189"/>
      <c r="DI2409" s="189"/>
      <c r="DJ2409" s="189"/>
    </row>
    <row r="2410" spans="1:114" s="192" customFormat="1" ht="24.95">
      <c r="A2410" s="188"/>
      <c r="B2410" s="188"/>
      <c r="C2410" s="227" t="s">
        <v>1672</v>
      </c>
      <c r="D2410" s="181"/>
      <c r="E2410" s="181"/>
      <c r="F2410" s="191"/>
      <c r="G2410" s="191"/>
      <c r="H2410" s="189"/>
      <c r="I2410" s="189"/>
      <c r="J2410" s="189"/>
      <c r="K2410" s="189"/>
      <c r="L2410" s="189"/>
      <c r="M2410" s="189"/>
      <c r="N2410" s="189"/>
      <c r="O2410" s="189"/>
      <c r="P2410" s="189"/>
      <c r="Q2410" s="189"/>
      <c r="R2410" s="189"/>
      <c r="S2410" s="189"/>
      <c r="T2410" s="189"/>
      <c r="U2410" s="189"/>
      <c r="V2410" s="189"/>
      <c r="W2410" s="189"/>
      <c r="X2410" s="189"/>
      <c r="Y2410" s="189"/>
      <c r="Z2410" s="189"/>
      <c r="AA2410" s="189"/>
      <c r="AB2410" s="189"/>
      <c r="AC2410" s="189"/>
      <c r="AD2410" s="189"/>
      <c r="AE2410" s="189"/>
      <c r="AF2410" s="189"/>
      <c r="AG2410" s="189"/>
      <c r="AH2410" s="189"/>
      <c r="AI2410" s="189"/>
      <c r="AJ2410" s="189"/>
      <c r="AK2410" s="189"/>
      <c r="AL2410" s="189"/>
      <c r="AM2410" s="189"/>
      <c r="AN2410" s="189"/>
      <c r="AO2410" s="189"/>
      <c r="AP2410" s="189"/>
      <c r="AQ2410" s="189"/>
      <c r="AR2410" s="189"/>
      <c r="AS2410" s="189"/>
      <c r="AT2410" s="189"/>
      <c r="AU2410" s="189"/>
      <c r="AV2410" s="189"/>
      <c r="AW2410" s="189"/>
      <c r="AX2410" s="189"/>
      <c r="AY2410" s="189"/>
      <c r="AZ2410" s="189"/>
      <c r="BA2410" s="189"/>
      <c r="BB2410" s="189"/>
      <c r="BC2410" s="189"/>
      <c r="BD2410" s="189"/>
      <c r="BE2410" s="189"/>
      <c r="BF2410" s="189"/>
      <c r="BG2410" s="189"/>
      <c r="BH2410" s="189"/>
      <c r="BI2410" s="189"/>
      <c r="BJ2410" s="189"/>
      <c r="BK2410" s="189"/>
      <c r="BL2410" s="189"/>
      <c r="BM2410" s="189"/>
      <c r="BN2410" s="189"/>
      <c r="BO2410" s="189"/>
      <c r="BP2410" s="189"/>
      <c r="BQ2410" s="189"/>
      <c r="BR2410" s="189"/>
      <c r="BS2410" s="189"/>
      <c r="BT2410" s="189"/>
      <c r="BU2410" s="189"/>
      <c r="BV2410" s="189"/>
      <c r="BW2410" s="189"/>
      <c r="BX2410" s="189"/>
      <c r="BY2410" s="189"/>
      <c r="BZ2410" s="189"/>
      <c r="CA2410" s="189"/>
      <c r="CB2410" s="189"/>
      <c r="CC2410" s="189"/>
      <c r="CD2410" s="189"/>
      <c r="CE2410" s="189"/>
      <c r="CF2410" s="189"/>
      <c r="CG2410" s="189"/>
      <c r="CH2410" s="189"/>
      <c r="CI2410" s="189"/>
      <c r="CJ2410" s="189"/>
      <c r="CK2410" s="189"/>
      <c r="CL2410" s="189"/>
      <c r="CM2410" s="189"/>
      <c r="CN2410" s="189"/>
      <c r="CO2410" s="189"/>
      <c r="CP2410" s="189"/>
      <c r="CQ2410" s="189"/>
      <c r="CR2410" s="189"/>
      <c r="CS2410" s="189"/>
      <c r="CT2410" s="189"/>
      <c r="CU2410" s="189"/>
      <c r="CV2410" s="189"/>
      <c r="CW2410" s="189"/>
      <c r="CX2410" s="189"/>
      <c r="CY2410" s="189"/>
      <c r="CZ2410" s="189"/>
      <c r="DA2410" s="189"/>
      <c r="DB2410" s="189"/>
      <c r="DC2410" s="189"/>
      <c r="DD2410" s="189"/>
      <c r="DE2410" s="189"/>
      <c r="DF2410" s="189"/>
      <c r="DG2410" s="189"/>
      <c r="DH2410" s="189"/>
      <c r="DI2410" s="189"/>
      <c r="DJ2410" s="189"/>
    </row>
    <row r="2411" spans="1:114" s="192" customFormat="1" ht="25.5" thickBot="1">
      <c r="A2411" s="188"/>
      <c r="B2411" s="188"/>
      <c r="C2411" s="165" t="s">
        <v>1673</v>
      </c>
      <c r="D2411" s="181"/>
      <c r="E2411" s="181"/>
      <c r="F2411" s="191"/>
      <c r="G2411" s="191"/>
      <c r="H2411" s="189"/>
      <c r="I2411" s="189"/>
      <c r="J2411" s="189"/>
      <c r="K2411" s="189"/>
      <c r="L2411" s="189"/>
      <c r="M2411" s="189"/>
      <c r="N2411" s="189"/>
      <c r="O2411" s="189"/>
      <c r="P2411" s="189"/>
      <c r="Q2411" s="189"/>
      <c r="R2411" s="189"/>
      <c r="S2411" s="189"/>
      <c r="T2411" s="189"/>
      <c r="U2411" s="189"/>
      <c r="V2411" s="189"/>
      <c r="W2411" s="189"/>
      <c r="X2411" s="189"/>
      <c r="Y2411" s="189"/>
      <c r="Z2411" s="189"/>
      <c r="AA2411" s="189"/>
      <c r="AB2411" s="189"/>
      <c r="AC2411" s="189"/>
      <c r="AD2411" s="189"/>
      <c r="AE2411" s="189"/>
      <c r="AF2411" s="189"/>
      <c r="AG2411" s="189"/>
      <c r="AH2411" s="189"/>
      <c r="AI2411" s="189"/>
      <c r="AJ2411" s="189"/>
      <c r="AK2411" s="189"/>
      <c r="AL2411" s="189"/>
      <c r="AM2411" s="189"/>
      <c r="AN2411" s="189"/>
      <c r="AO2411" s="189"/>
      <c r="AP2411" s="189"/>
      <c r="AQ2411" s="189"/>
      <c r="AR2411" s="189"/>
      <c r="AS2411" s="189"/>
      <c r="AT2411" s="189"/>
      <c r="AU2411" s="189"/>
      <c r="AV2411" s="189"/>
      <c r="AW2411" s="189"/>
      <c r="AX2411" s="189"/>
      <c r="AY2411" s="189"/>
      <c r="AZ2411" s="189"/>
      <c r="BA2411" s="189"/>
      <c r="BB2411" s="189"/>
      <c r="BC2411" s="189"/>
      <c r="BD2411" s="189"/>
      <c r="BE2411" s="189"/>
      <c r="BF2411" s="189"/>
      <c r="BG2411" s="189"/>
      <c r="BH2411" s="189"/>
      <c r="BI2411" s="189"/>
      <c r="BJ2411" s="189"/>
      <c r="BK2411" s="189"/>
      <c r="BL2411" s="189"/>
      <c r="BM2411" s="189"/>
      <c r="BN2411" s="189"/>
      <c r="BO2411" s="189"/>
      <c r="BP2411" s="189"/>
      <c r="BQ2411" s="189"/>
      <c r="BR2411" s="189"/>
      <c r="BS2411" s="189"/>
      <c r="BT2411" s="189"/>
      <c r="BU2411" s="189"/>
      <c r="BV2411" s="189"/>
      <c r="BW2411" s="189"/>
      <c r="BX2411" s="189"/>
      <c r="BY2411" s="189"/>
      <c r="BZ2411" s="189"/>
      <c r="CA2411" s="189"/>
      <c r="CB2411" s="189"/>
      <c r="CC2411" s="189"/>
      <c r="CD2411" s="189"/>
      <c r="CE2411" s="189"/>
      <c r="CF2411" s="189"/>
      <c r="CG2411" s="189"/>
      <c r="CH2411" s="189"/>
      <c r="CI2411" s="189"/>
      <c r="CJ2411" s="189"/>
      <c r="CK2411" s="189"/>
      <c r="CL2411" s="189"/>
      <c r="CM2411" s="189"/>
      <c r="CN2411" s="189"/>
      <c r="CO2411" s="189"/>
      <c r="CP2411" s="189"/>
      <c r="CQ2411" s="189"/>
      <c r="CR2411" s="189"/>
      <c r="CS2411" s="189"/>
      <c r="CT2411" s="189"/>
      <c r="CU2411" s="189"/>
      <c r="CV2411" s="189"/>
      <c r="CW2411" s="189"/>
      <c r="CX2411" s="189"/>
      <c r="CY2411" s="189"/>
      <c r="CZ2411" s="189"/>
      <c r="DA2411" s="189"/>
      <c r="DB2411" s="189"/>
      <c r="DC2411" s="189"/>
      <c r="DD2411" s="189"/>
      <c r="DE2411" s="189"/>
      <c r="DF2411" s="189"/>
      <c r="DG2411" s="189"/>
      <c r="DH2411" s="189"/>
      <c r="DI2411" s="189"/>
      <c r="DJ2411" s="189"/>
    </row>
    <row r="2412" spans="1:114" s="192" customFormat="1" ht="12.95" thickBot="1">
      <c r="A2412" s="188"/>
      <c r="B2412" s="188"/>
      <c r="C2412" s="193" t="s">
        <v>1674</v>
      </c>
      <c r="D2412" s="174" t="s">
        <v>338</v>
      </c>
      <c r="E2412" s="174">
        <v>1</v>
      </c>
      <c r="F2412" s="229">
        <v>0</v>
      </c>
      <c r="G2412" s="230">
        <f>E2412*F2412</f>
        <v>0</v>
      </c>
      <c r="H2412" s="189"/>
      <c r="I2412" s="189"/>
      <c r="J2412" s="189"/>
      <c r="K2412" s="189"/>
      <c r="L2412" s="189"/>
      <c r="M2412" s="189"/>
      <c r="N2412" s="189"/>
      <c r="O2412" s="189"/>
      <c r="P2412" s="189"/>
      <c r="Q2412" s="189"/>
      <c r="R2412" s="189"/>
      <c r="S2412" s="189"/>
      <c r="T2412" s="189"/>
      <c r="U2412" s="189"/>
      <c r="V2412" s="189"/>
      <c r="W2412" s="189"/>
      <c r="X2412" s="189"/>
      <c r="Y2412" s="189"/>
      <c r="Z2412" s="189"/>
      <c r="AA2412" s="189"/>
      <c r="AB2412" s="189"/>
      <c r="AC2412" s="189"/>
      <c r="AD2412" s="189"/>
      <c r="AE2412" s="189"/>
      <c r="AF2412" s="189"/>
      <c r="AG2412" s="189"/>
      <c r="AH2412" s="189"/>
      <c r="AI2412" s="189"/>
      <c r="AJ2412" s="189"/>
      <c r="AK2412" s="189"/>
      <c r="AL2412" s="189"/>
      <c r="AM2412" s="189"/>
      <c r="AN2412" s="189"/>
      <c r="AO2412" s="189"/>
      <c r="AP2412" s="189"/>
      <c r="AQ2412" s="189"/>
      <c r="AR2412" s="189"/>
      <c r="AS2412" s="189"/>
      <c r="AT2412" s="189"/>
      <c r="AU2412" s="189"/>
      <c r="AV2412" s="189"/>
      <c r="AW2412" s="189"/>
      <c r="AX2412" s="189"/>
      <c r="AY2412" s="189"/>
      <c r="AZ2412" s="189"/>
      <c r="BA2412" s="189"/>
      <c r="BB2412" s="189"/>
      <c r="BC2412" s="189"/>
      <c r="BD2412" s="189"/>
      <c r="BE2412" s="189"/>
      <c r="BF2412" s="189"/>
      <c r="BG2412" s="189"/>
      <c r="BH2412" s="189"/>
      <c r="BI2412" s="189"/>
      <c r="BJ2412" s="189"/>
      <c r="BK2412" s="189"/>
      <c r="BL2412" s="189"/>
      <c r="BM2412" s="189"/>
      <c r="BN2412" s="189"/>
      <c r="BO2412" s="189"/>
      <c r="BP2412" s="189"/>
      <c r="BQ2412" s="189"/>
      <c r="BR2412" s="189"/>
      <c r="BS2412" s="189"/>
      <c r="BT2412" s="189"/>
      <c r="BU2412" s="189"/>
      <c r="BV2412" s="189"/>
      <c r="BW2412" s="189"/>
      <c r="BX2412" s="189"/>
      <c r="BY2412" s="189"/>
      <c r="BZ2412" s="189"/>
      <c r="CA2412" s="189"/>
      <c r="CB2412" s="189"/>
      <c r="CC2412" s="189"/>
      <c r="CD2412" s="189"/>
      <c r="CE2412" s="189"/>
      <c r="CF2412" s="189"/>
      <c r="CG2412" s="189"/>
      <c r="CH2412" s="189"/>
      <c r="CI2412" s="189"/>
      <c r="CJ2412" s="189"/>
      <c r="CK2412" s="189"/>
      <c r="CL2412" s="189"/>
      <c r="CM2412" s="189"/>
      <c r="CN2412" s="189"/>
      <c r="CO2412" s="189"/>
      <c r="CP2412" s="189"/>
      <c r="CQ2412" s="189"/>
      <c r="CR2412" s="189"/>
      <c r="CS2412" s="189"/>
      <c r="CT2412" s="189"/>
      <c r="CU2412" s="189"/>
      <c r="CV2412" s="189"/>
      <c r="CW2412" s="189"/>
      <c r="CX2412" s="189"/>
      <c r="CY2412" s="189"/>
      <c r="CZ2412" s="189"/>
      <c r="DA2412" s="189"/>
      <c r="DB2412" s="189"/>
      <c r="DC2412" s="189"/>
      <c r="DD2412" s="189"/>
      <c r="DE2412" s="189"/>
      <c r="DF2412" s="189"/>
      <c r="DG2412" s="189"/>
      <c r="DH2412" s="189"/>
      <c r="DI2412" s="189"/>
      <c r="DJ2412" s="189"/>
    </row>
    <row r="2413" spans="1:114" s="192" customFormat="1">
      <c r="A2413" s="188"/>
      <c r="B2413" s="188"/>
      <c r="C2413" s="227"/>
      <c r="D2413" s="181"/>
      <c r="E2413" s="181"/>
      <c r="F2413" s="191"/>
      <c r="G2413" s="191"/>
      <c r="H2413" s="189"/>
      <c r="I2413" s="189"/>
      <c r="J2413" s="189"/>
      <c r="K2413" s="189"/>
      <c r="L2413" s="189"/>
      <c r="M2413" s="189"/>
      <c r="N2413" s="189"/>
      <c r="O2413" s="189"/>
      <c r="P2413" s="189"/>
      <c r="Q2413" s="189"/>
      <c r="R2413" s="189"/>
      <c r="S2413" s="189"/>
      <c r="T2413" s="189"/>
      <c r="U2413" s="189"/>
      <c r="V2413" s="189"/>
      <c r="W2413" s="189"/>
      <c r="X2413" s="189"/>
      <c r="Y2413" s="189"/>
      <c r="Z2413" s="189"/>
      <c r="AA2413" s="189"/>
      <c r="AB2413" s="189"/>
      <c r="AC2413" s="189"/>
      <c r="AD2413" s="189"/>
      <c r="AE2413" s="189"/>
      <c r="AF2413" s="189"/>
      <c r="AG2413" s="189"/>
      <c r="AH2413" s="189"/>
      <c r="AI2413" s="189"/>
      <c r="AJ2413" s="189"/>
      <c r="AK2413" s="189"/>
      <c r="AL2413" s="189"/>
      <c r="AM2413" s="189"/>
      <c r="AN2413" s="189"/>
      <c r="AO2413" s="189"/>
      <c r="AP2413" s="189"/>
      <c r="AQ2413" s="189"/>
      <c r="AR2413" s="189"/>
      <c r="AS2413" s="189"/>
      <c r="AT2413" s="189"/>
      <c r="AU2413" s="189"/>
      <c r="AV2413" s="189"/>
      <c r="AW2413" s="189"/>
      <c r="AX2413" s="189"/>
      <c r="AY2413" s="189"/>
      <c r="AZ2413" s="189"/>
      <c r="BA2413" s="189"/>
      <c r="BB2413" s="189"/>
      <c r="BC2413" s="189"/>
      <c r="BD2413" s="189"/>
      <c r="BE2413" s="189"/>
      <c r="BF2413" s="189"/>
      <c r="BG2413" s="189"/>
      <c r="BH2413" s="189"/>
      <c r="BI2413" s="189"/>
      <c r="BJ2413" s="189"/>
      <c r="BK2413" s="189"/>
      <c r="BL2413" s="189"/>
      <c r="BM2413" s="189"/>
      <c r="BN2413" s="189"/>
      <c r="BO2413" s="189"/>
      <c r="BP2413" s="189"/>
      <c r="BQ2413" s="189"/>
      <c r="BR2413" s="189"/>
      <c r="BS2413" s="189"/>
      <c r="BT2413" s="189"/>
      <c r="BU2413" s="189"/>
      <c r="BV2413" s="189"/>
      <c r="BW2413" s="189"/>
      <c r="BX2413" s="189"/>
      <c r="BY2413" s="189"/>
      <c r="BZ2413" s="189"/>
      <c r="CA2413" s="189"/>
      <c r="CB2413" s="189"/>
      <c r="CC2413" s="189"/>
      <c r="CD2413" s="189"/>
      <c r="CE2413" s="189"/>
      <c r="CF2413" s="189"/>
      <c r="CG2413" s="189"/>
      <c r="CH2413" s="189"/>
      <c r="CI2413" s="189"/>
      <c r="CJ2413" s="189"/>
      <c r="CK2413" s="189"/>
      <c r="CL2413" s="189"/>
      <c r="CM2413" s="189"/>
      <c r="CN2413" s="189"/>
      <c r="CO2413" s="189"/>
      <c r="CP2413" s="189"/>
      <c r="CQ2413" s="189"/>
      <c r="CR2413" s="189"/>
      <c r="CS2413" s="189"/>
      <c r="CT2413" s="189"/>
      <c r="CU2413" s="189"/>
      <c r="CV2413" s="189"/>
      <c r="CW2413" s="189"/>
      <c r="CX2413" s="189"/>
      <c r="CY2413" s="189"/>
      <c r="CZ2413" s="189"/>
      <c r="DA2413" s="189"/>
      <c r="DB2413" s="189"/>
      <c r="DC2413" s="189"/>
      <c r="DD2413" s="189"/>
      <c r="DE2413" s="189"/>
      <c r="DF2413" s="189"/>
      <c r="DG2413" s="189"/>
      <c r="DH2413" s="189"/>
      <c r="DI2413" s="189"/>
      <c r="DJ2413" s="189"/>
    </row>
    <row r="2414" spans="1:114" s="192" customFormat="1" ht="15.6">
      <c r="A2414" s="167" t="s">
        <v>1675</v>
      </c>
      <c r="B2414" s="188"/>
      <c r="C2414" s="168" t="s">
        <v>1676</v>
      </c>
      <c r="D2414" s="190"/>
      <c r="E2414" s="191"/>
      <c r="F2414" s="191"/>
      <c r="G2414" s="191"/>
      <c r="H2414" s="189"/>
      <c r="I2414" s="189"/>
      <c r="J2414" s="189"/>
      <c r="K2414" s="189"/>
      <c r="L2414" s="189"/>
      <c r="M2414" s="189"/>
      <c r="N2414" s="189"/>
      <c r="O2414" s="189"/>
      <c r="P2414" s="189"/>
      <c r="Q2414" s="189"/>
      <c r="R2414" s="189"/>
      <c r="S2414" s="189"/>
      <c r="T2414" s="189"/>
      <c r="U2414" s="189"/>
      <c r="V2414" s="189"/>
      <c r="W2414" s="189"/>
      <c r="X2414" s="189"/>
      <c r="Y2414" s="189"/>
      <c r="Z2414" s="189"/>
      <c r="AA2414" s="189"/>
      <c r="AB2414" s="189"/>
      <c r="AC2414" s="189"/>
      <c r="AD2414" s="189"/>
      <c r="AE2414" s="189"/>
      <c r="AF2414" s="189"/>
      <c r="AG2414" s="189"/>
      <c r="AH2414" s="189"/>
      <c r="AI2414" s="189"/>
      <c r="AJ2414" s="189"/>
      <c r="AK2414" s="189"/>
      <c r="AL2414" s="189"/>
      <c r="AM2414" s="189"/>
      <c r="AN2414" s="189"/>
      <c r="AO2414" s="189"/>
      <c r="AP2414" s="189"/>
      <c r="AQ2414" s="189"/>
      <c r="AR2414" s="189"/>
      <c r="AS2414" s="189"/>
      <c r="AT2414" s="189"/>
      <c r="AU2414" s="189"/>
      <c r="AV2414" s="189"/>
      <c r="AW2414" s="189"/>
      <c r="AX2414" s="189"/>
      <c r="AY2414" s="189"/>
      <c r="AZ2414" s="189"/>
      <c r="BA2414" s="189"/>
      <c r="BB2414" s="189"/>
      <c r="BC2414" s="189"/>
      <c r="BD2414" s="189"/>
      <c r="BE2414" s="189"/>
      <c r="BF2414" s="189"/>
      <c r="BG2414" s="189"/>
      <c r="BH2414" s="189"/>
      <c r="BI2414" s="189"/>
      <c r="BJ2414" s="189"/>
      <c r="BK2414" s="189"/>
      <c r="BL2414" s="189"/>
      <c r="BM2414" s="189"/>
      <c r="BN2414" s="189"/>
      <c r="BO2414" s="189"/>
      <c r="BP2414" s="189"/>
      <c r="BQ2414" s="189"/>
      <c r="BR2414" s="189"/>
      <c r="BS2414" s="189"/>
      <c r="BT2414" s="189"/>
      <c r="BU2414" s="189"/>
      <c r="BV2414" s="189"/>
      <c r="BW2414" s="189"/>
      <c r="BX2414" s="189"/>
      <c r="BY2414" s="189"/>
      <c r="BZ2414" s="189"/>
      <c r="CA2414" s="189"/>
      <c r="CB2414" s="189"/>
      <c r="CC2414" s="189"/>
      <c r="CD2414" s="189"/>
      <c r="CE2414" s="189"/>
      <c r="CF2414" s="189"/>
      <c r="CG2414" s="189"/>
      <c r="CH2414" s="189"/>
      <c r="CI2414" s="189"/>
      <c r="CJ2414" s="189"/>
      <c r="CK2414" s="189"/>
      <c r="CL2414" s="189"/>
      <c r="CM2414" s="189"/>
      <c r="CN2414" s="189"/>
      <c r="CO2414" s="189"/>
      <c r="CP2414" s="189"/>
      <c r="CQ2414" s="189"/>
      <c r="CR2414" s="189"/>
      <c r="CS2414" s="189"/>
      <c r="CT2414" s="189"/>
      <c r="CU2414" s="189"/>
      <c r="CV2414" s="189"/>
      <c r="CW2414" s="189"/>
      <c r="CX2414" s="189"/>
      <c r="CY2414" s="189"/>
      <c r="CZ2414" s="189"/>
      <c r="DA2414" s="189"/>
      <c r="DB2414" s="189"/>
      <c r="DC2414" s="189"/>
      <c r="DD2414" s="189"/>
      <c r="DE2414" s="189"/>
      <c r="DF2414" s="189"/>
      <c r="DG2414" s="189"/>
      <c r="DH2414" s="189"/>
      <c r="DI2414" s="189"/>
      <c r="DJ2414" s="189"/>
    </row>
    <row r="2415" spans="1:114" s="192" customFormat="1">
      <c r="A2415" s="188"/>
      <c r="B2415" s="188"/>
      <c r="C2415" s="162" t="s">
        <v>1677</v>
      </c>
      <c r="D2415" s="190"/>
      <c r="E2415" s="191"/>
      <c r="F2415" s="191"/>
      <c r="G2415" s="191"/>
      <c r="H2415" s="189"/>
      <c r="I2415" s="189"/>
      <c r="J2415" s="189"/>
      <c r="K2415" s="189"/>
      <c r="L2415" s="189"/>
      <c r="M2415" s="189"/>
      <c r="N2415" s="189"/>
      <c r="O2415" s="189"/>
      <c r="P2415" s="189"/>
      <c r="Q2415" s="189"/>
      <c r="R2415" s="189"/>
      <c r="S2415" s="189"/>
      <c r="T2415" s="189"/>
      <c r="U2415" s="189"/>
      <c r="V2415" s="189"/>
      <c r="W2415" s="189"/>
      <c r="X2415" s="189"/>
      <c r="Y2415" s="189"/>
      <c r="Z2415" s="189"/>
      <c r="AA2415" s="189"/>
      <c r="AB2415" s="189"/>
      <c r="AC2415" s="189"/>
      <c r="AD2415" s="189"/>
      <c r="AE2415" s="189"/>
      <c r="AF2415" s="189"/>
      <c r="AG2415" s="189"/>
      <c r="AH2415" s="189"/>
      <c r="AI2415" s="189"/>
      <c r="AJ2415" s="189"/>
      <c r="AK2415" s="189"/>
      <c r="AL2415" s="189"/>
      <c r="AM2415" s="189"/>
      <c r="AN2415" s="189"/>
      <c r="AO2415" s="189"/>
      <c r="AP2415" s="189"/>
      <c r="AQ2415" s="189"/>
      <c r="AR2415" s="189"/>
      <c r="AS2415" s="189"/>
      <c r="AT2415" s="189"/>
      <c r="AU2415" s="189"/>
      <c r="AV2415" s="189"/>
      <c r="AW2415" s="189"/>
      <c r="AX2415" s="189"/>
      <c r="AY2415" s="189"/>
      <c r="AZ2415" s="189"/>
      <c r="BA2415" s="189"/>
      <c r="BB2415" s="189"/>
      <c r="BC2415" s="189"/>
      <c r="BD2415" s="189"/>
      <c r="BE2415" s="189"/>
      <c r="BF2415" s="189"/>
      <c r="BG2415" s="189"/>
      <c r="BH2415" s="189"/>
      <c r="BI2415" s="189"/>
      <c r="BJ2415" s="189"/>
      <c r="BK2415" s="189"/>
      <c r="BL2415" s="189"/>
      <c r="BM2415" s="189"/>
      <c r="BN2415" s="189"/>
      <c r="BO2415" s="189"/>
      <c r="BP2415" s="189"/>
      <c r="BQ2415" s="189"/>
      <c r="BR2415" s="189"/>
      <c r="BS2415" s="189"/>
      <c r="BT2415" s="189"/>
      <c r="BU2415" s="189"/>
      <c r="BV2415" s="189"/>
      <c r="BW2415" s="189"/>
      <c r="BX2415" s="189"/>
      <c r="BY2415" s="189"/>
      <c r="BZ2415" s="189"/>
      <c r="CA2415" s="189"/>
      <c r="CB2415" s="189"/>
      <c r="CC2415" s="189"/>
      <c r="CD2415" s="189"/>
      <c r="CE2415" s="189"/>
      <c r="CF2415" s="189"/>
      <c r="CG2415" s="189"/>
      <c r="CH2415" s="189"/>
      <c r="CI2415" s="189"/>
      <c r="CJ2415" s="189"/>
      <c r="CK2415" s="189"/>
      <c r="CL2415" s="189"/>
      <c r="CM2415" s="189"/>
      <c r="CN2415" s="189"/>
      <c r="CO2415" s="189"/>
      <c r="CP2415" s="189"/>
      <c r="CQ2415" s="189"/>
      <c r="CR2415" s="189"/>
      <c r="CS2415" s="189"/>
      <c r="CT2415" s="189"/>
      <c r="CU2415" s="189"/>
      <c r="CV2415" s="189"/>
      <c r="CW2415" s="189"/>
      <c r="CX2415" s="189"/>
      <c r="CY2415" s="189"/>
      <c r="CZ2415" s="189"/>
      <c r="DA2415" s="189"/>
      <c r="DB2415" s="189"/>
      <c r="DC2415" s="189"/>
      <c r="DD2415" s="189"/>
      <c r="DE2415" s="189"/>
      <c r="DF2415" s="189"/>
      <c r="DG2415" s="189"/>
      <c r="DH2415" s="189"/>
      <c r="DI2415" s="189"/>
      <c r="DJ2415" s="189"/>
    </row>
    <row r="2416" spans="1:114" s="192" customFormat="1">
      <c r="A2416" s="188"/>
      <c r="B2416" s="188"/>
      <c r="C2416" s="228" t="s">
        <v>1678</v>
      </c>
      <c r="D2416" s="190"/>
      <c r="E2416" s="191"/>
      <c r="F2416" s="191"/>
      <c r="G2416" s="191"/>
      <c r="H2416" s="189"/>
      <c r="I2416" s="189"/>
      <c r="J2416" s="189"/>
      <c r="K2416" s="189"/>
      <c r="L2416" s="189"/>
      <c r="M2416" s="189"/>
      <c r="N2416" s="189"/>
      <c r="O2416" s="189"/>
      <c r="P2416" s="189"/>
      <c r="Q2416" s="189"/>
      <c r="R2416" s="189"/>
      <c r="S2416" s="189"/>
      <c r="T2416" s="189"/>
      <c r="U2416" s="189"/>
      <c r="V2416" s="189"/>
      <c r="W2416" s="189"/>
      <c r="X2416" s="189"/>
      <c r="Y2416" s="189"/>
      <c r="Z2416" s="189"/>
      <c r="AA2416" s="189"/>
      <c r="AB2416" s="189"/>
      <c r="AC2416" s="189"/>
      <c r="AD2416" s="189"/>
      <c r="AE2416" s="189"/>
      <c r="AF2416" s="189"/>
      <c r="AG2416" s="189"/>
      <c r="AH2416" s="189"/>
      <c r="AI2416" s="189"/>
      <c r="AJ2416" s="189"/>
      <c r="AK2416" s="189"/>
      <c r="AL2416" s="189"/>
      <c r="AM2416" s="189"/>
      <c r="AN2416" s="189"/>
      <c r="AO2416" s="189"/>
      <c r="AP2416" s="189"/>
      <c r="AQ2416" s="189"/>
      <c r="AR2416" s="189"/>
      <c r="AS2416" s="189"/>
      <c r="AT2416" s="189"/>
      <c r="AU2416" s="189"/>
      <c r="AV2416" s="189"/>
      <c r="AW2416" s="189"/>
      <c r="AX2416" s="189"/>
      <c r="AY2416" s="189"/>
      <c r="AZ2416" s="189"/>
      <c r="BA2416" s="189"/>
      <c r="BB2416" s="189"/>
      <c r="BC2416" s="189"/>
      <c r="BD2416" s="189"/>
      <c r="BE2416" s="189"/>
      <c r="BF2416" s="189"/>
      <c r="BG2416" s="189"/>
      <c r="BH2416" s="189"/>
      <c r="BI2416" s="189"/>
      <c r="BJ2416" s="189"/>
      <c r="BK2416" s="189"/>
      <c r="BL2416" s="189"/>
      <c r="BM2416" s="189"/>
      <c r="BN2416" s="189"/>
      <c r="BO2416" s="189"/>
      <c r="BP2416" s="189"/>
      <c r="BQ2416" s="189"/>
      <c r="BR2416" s="189"/>
      <c r="BS2416" s="189"/>
      <c r="BT2416" s="189"/>
      <c r="BU2416" s="189"/>
      <c r="BV2416" s="189"/>
      <c r="BW2416" s="189"/>
      <c r="BX2416" s="189"/>
      <c r="BY2416" s="189"/>
      <c r="BZ2416" s="189"/>
      <c r="CA2416" s="189"/>
      <c r="CB2416" s="189"/>
      <c r="CC2416" s="189"/>
      <c r="CD2416" s="189"/>
      <c r="CE2416" s="189"/>
      <c r="CF2416" s="189"/>
      <c r="CG2416" s="189"/>
      <c r="CH2416" s="189"/>
      <c r="CI2416" s="189"/>
      <c r="CJ2416" s="189"/>
      <c r="CK2416" s="189"/>
      <c r="CL2416" s="189"/>
      <c r="CM2416" s="189"/>
      <c r="CN2416" s="189"/>
      <c r="CO2416" s="189"/>
      <c r="CP2416" s="189"/>
      <c r="CQ2416" s="189"/>
      <c r="CR2416" s="189"/>
      <c r="CS2416" s="189"/>
      <c r="CT2416" s="189"/>
      <c r="CU2416" s="189"/>
      <c r="CV2416" s="189"/>
      <c r="CW2416" s="189"/>
      <c r="CX2416" s="189"/>
      <c r="CY2416" s="189"/>
      <c r="CZ2416" s="189"/>
      <c r="DA2416" s="189"/>
      <c r="DB2416" s="189"/>
      <c r="DC2416" s="189"/>
      <c r="DD2416" s="189"/>
      <c r="DE2416" s="189"/>
      <c r="DF2416" s="189"/>
      <c r="DG2416" s="189"/>
      <c r="DH2416" s="189"/>
      <c r="DI2416" s="189"/>
      <c r="DJ2416" s="189"/>
    </row>
    <row r="2417" spans="1:7">
      <c r="C2417" s="165" t="s">
        <v>1679</v>
      </c>
    </row>
    <row r="2418" spans="1:7" ht="24.95">
      <c r="C2418" s="227" t="s">
        <v>1680</v>
      </c>
    </row>
    <row r="2419" spans="1:7" ht="12.95" thickBot="1">
      <c r="C2419" s="165" t="s">
        <v>1681</v>
      </c>
    </row>
    <row r="2420" spans="1:7" ht="12.95" thickBot="1">
      <c r="C2420" s="193" t="s">
        <v>1682</v>
      </c>
      <c r="D2420" s="174" t="s">
        <v>338</v>
      </c>
      <c r="E2420" s="174">
        <v>1</v>
      </c>
      <c r="F2420" s="229">
        <v>0</v>
      </c>
      <c r="G2420" s="230">
        <f>E2420*F2420</f>
        <v>0</v>
      </c>
    </row>
    <row r="2422" spans="1:7" ht="15.6">
      <c r="A2422" s="167" t="s">
        <v>1683</v>
      </c>
      <c r="C2422" s="168" t="s">
        <v>1684</v>
      </c>
    </row>
    <row r="2424" spans="1:7" ht="15.6">
      <c r="A2424" s="167" t="s">
        <v>1685</v>
      </c>
      <c r="C2424" s="168" t="s">
        <v>1686</v>
      </c>
    </row>
    <row r="2426" spans="1:7" ht="15.6">
      <c r="A2426" s="167" t="s">
        <v>1687</v>
      </c>
      <c r="C2426" s="168" t="s">
        <v>1688</v>
      </c>
    </row>
    <row r="2428" spans="1:7" ht="15.6">
      <c r="A2428" s="167" t="s">
        <v>1689</v>
      </c>
      <c r="C2428" s="168" t="s">
        <v>1690</v>
      </c>
    </row>
    <row r="2430" spans="1:7" ht="15.6">
      <c r="A2430" s="167" t="s">
        <v>1691</v>
      </c>
      <c r="C2430" s="168" t="s">
        <v>1692</v>
      </c>
    </row>
    <row r="2432" spans="1:7" ht="15.6">
      <c r="A2432" s="167" t="s">
        <v>1693</v>
      </c>
      <c r="C2432" s="168" t="s">
        <v>1694</v>
      </c>
    </row>
    <row r="2434" spans="1:3" ht="15.6">
      <c r="A2434" s="167" t="s">
        <v>1695</v>
      </c>
      <c r="C2434" s="168" t="s">
        <v>1696</v>
      </c>
    </row>
    <row r="2436" spans="1:3" ht="30.95">
      <c r="A2436" s="167" t="s">
        <v>1697</v>
      </c>
      <c r="C2436" s="168" t="s">
        <v>1698</v>
      </c>
    </row>
    <row r="2437" spans="1:3" ht="24.95">
      <c r="C2437" s="162" t="s">
        <v>1699</v>
      </c>
    </row>
    <row r="2439" spans="1:3">
      <c r="C2439" s="162" t="s">
        <v>1700</v>
      </c>
    </row>
    <row r="2441" spans="1:3" ht="37.5">
      <c r="C2441" s="162" t="s">
        <v>1701</v>
      </c>
    </row>
    <row r="2443" spans="1:3" ht="37.5">
      <c r="C2443" s="162" t="s">
        <v>1521</v>
      </c>
    </row>
    <row r="2445" spans="1:3" ht="24.95">
      <c r="C2445" s="162" t="s">
        <v>1522</v>
      </c>
    </row>
    <row r="2447" spans="1:3" ht="24.95">
      <c r="C2447" s="162" t="s">
        <v>1523</v>
      </c>
    </row>
    <row r="2449" spans="3:3" ht="24.95">
      <c r="C2449" s="162" t="s">
        <v>1702</v>
      </c>
    </row>
    <row r="2451" spans="3:3" ht="25.5">
      <c r="C2451" s="162" t="s">
        <v>1703</v>
      </c>
    </row>
    <row r="2453" spans="3:3" ht="24.95">
      <c r="C2453" s="162" t="s">
        <v>1704</v>
      </c>
    </row>
    <row r="2455" spans="3:3" ht="24.95">
      <c r="C2455" s="162" t="s">
        <v>1705</v>
      </c>
    </row>
    <row r="2457" spans="3:3" ht="37.5">
      <c r="C2457" s="162" t="s">
        <v>1706</v>
      </c>
    </row>
    <row r="2459" spans="3:3" ht="37.5">
      <c r="C2459" s="162" t="s">
        <v>1707</v>
      </c>
    </row>
    <row r="2461" spans="3:3" ht="24.95">
      <c r="C2461" s="162" t="s">
        <v>1708</v>
      </c>
    </row>
    <row r="2463" spans="3:3" ht="24.95">
      <c r="C2463" s="162" t="s">
        <v>1709</v>
      </c>
    </row>
    <row r="2465" spans="3:7">
      <c r="C2465" s="162" t="s">
        <v>1710</v>
      </c>
    </row>
    <row r="2467" spans="3:7" ht="62.45">
      <c r="C2467" s="162" t="s">
        <v>1711</v>
      </c>
    </row>
    <row r="2469" spans="3:7" ht="12.95">
      <c r="C2469" s="162" t="s">
        <v>1712</v>
      </c>
    </row>
    <row r="2471" spans="3:7">
      <c r="C2471" s="162" t="s">
        <v>1713</v>
      </c>
    </row>
    <row r="2473" spans="3:7" ht="37.5">
      <c r="C2473" s="162" t="s">
        <v>1714</v>
      </c>
    </row>
    <row r="2475" spans="3:7" ht="24.95">
      <c r="C2475" s="162" t="s">
        <v>1715</v>
      </c>
    </row>
    <row r="2477" spans="3:7" ht="75">
      <c r="C2477" s="162" t="s">
        <v>1716</v>
      </c>
    </row>
    <row r="2478" spans="3:7" ht="12.95" thickBot="1"/>
    <row r="2479" spans="3:7" ht="12.95" thickBot="1">
      <c r="C2479" s="173" t="s">
        <v>1461</v>
      </c>
      <c r="D2479" s="174" t="s">
        <v>350</v>
      </c>
      <c r="E2479" s="174">
        <v>5371</v>
      </c>
      <c r="F2479" s="229">
        <v>0</v>
      </c>
      <c r="G2479" s="230">
        <f t="shared" ref="G2479:G2482" si="38">E2479*F2479</f>
        <v>0</v>
      </c>
    </row>
    <row r="2480" spans="3:7" ht="12.95" thickBot="1">
      <c r="C2480" s="173" t="s">
        <v>1474</v>
      </c>
      <c r="D2480" s="174" t="s">
        <v>350</v>
      </c>
      <c r="E2480" s="174">
        <v>230</v>
      </c>
      <c r="F2480" s="229">
        <v>0</v>
      </c>
      <c r="G2480" s="230">
        <f t="shared" si="38"/>
        <v>0</v>
      </c>
    </row>
    <row r="2481" spans="1:7" ht="12.95" thickBot="1">
      <c r="C2481" s="173" t="s">
        <v>1473</v>
      </c>
      <c r="D2481" s="174" t="s">
        <v>350</v>
      </c>
      <c r="E2481" s="174">
        <v>40</v>
      </c>
      <c r="F2481" s="229">
        <v>0</v>
      </c>
      <c r="G2481" s="230">
        <f t="shared" si="38"/>
        <v>0</v>
      </c>
    </row>
    <row r="2482" spans="1:7" ht="12.95" thickBot="1">
      <c r="C2482" s="173" t="s">
        <v>1475</v>
      </c>
      <c r="D2482" s="174" t="s">
        <v>350</v>
      </c>
      <c r="E2482" s="174">
        <v>35</v>
      </c>
      <c r="F2482" s="229">
        <v>0</v>
      </c>
      <c r="G2482" s="230">
        <f t="shared" si="38"/>
        <v>0</v>
      </c>
    </row>
    <row r="2484" spans="1:7">
      <c r="C2484" s="162" t="s">
        <v>166</v>
      </c>
    </row>
    <row r="2486" spans="1:7" ht="15.6">
      <c r="A2486" s="167" t="s">
        <v>1717</v>
      </c>
      <c r="C2486" s="168" t="s">
        <v>1718</v>
      </c>
    </row>
    <row r="2488" spans="1:7" ht="15.6">
      <c r="A2488" s="167" t="s">
        <v>1719</v>
      </c>
      <c r="C2488" s="168" t="s">
        <v>1720</v>
      </c>
    </row>
    <row r="2489" spans="1:7" ht="75">
      <c r="C2489" s="162" t="s">
        <v>1716</v>
      </c>
    </row>
    <row r="2490" spans="1:7" ht="12.95" thickBot="1"/>
    <row r="2491" spans="1:7" ht="12.95" thickBot="1">
      <c r="C2491" s="173" t="s">
        <v>1468</v>
      </c>
      <c r="D2491" s="174" t="s">
        <v>350</v>
      </c>
      <c r="E2491" s="174">
        <v>1000</v>
      </c>
      <c r="F2491" s="229">
        <v>0</v>
      </c>
      <c r="G2491" s="230">
        <f>E2491*F2491</f>
        <v>0</v>
      </c>
    </row>
    <row r="2493" spans="1:7" ht="15.6">
      <c r="A2493" s="167" t="s">
        <v>1721</v>
      </c>
      <c r="C2493" s="168" t="s">
        <v>1722</v>
      </c>
    </row>
    <row r="2495" spans="1:7" ht="15.6">
      <c r="A2495" s="167" t="s">
        <v>1723</v>
      </c>
      <c r="C2495" s="168" t="s">
        <v>1724</v>
      </c>
    </row>
    <row r="2496" spans="1:7" ht="62.45">
      <c r="C2496" s="162" t="s">
        <v>1725</v>
      </c>
    </row>
    <row r="2497" spans="1:7" ht="12.95" thickBot="1"/>
    <row r="2498" spans="1:7" ht="12.95" thickBot="1">
      <c r="C2498" s="173" t="s">
        <v>1406</v>
      </c>
      <c r="D2498" s="174" t="s">
        <v>350</v>
      </c>
      <c r="E2498" s="174">
        <v>730</v>
      </c>
      <c r="F2498" s="229">
        <v>0</v>
      </c>
      <c r="G2498" s="230">
        <f t="shared" ref="G2498:G2507" si="39">E2498*F2498</f>
        <v>0</v>
      </c>
    </row>
    <row r="2499" spans="1:7" ht="12.95" thickBot="1">
      <c r="C2499" s="173" t="s">
        <v>1408</v>
      </c>
      <c r="D2499" s="174" t="s">
        <v>350</v>
      </c>
      <c r="E2499" s="174">
        <v>4020</v>
      </c>
      <c r="F2499" s="229">
        <v>0</v>
      </c>
      <c r="G2499" s="230">
        <f t="shared" si="39"/>
        <v>0</v>
      </c>
    </row>
    <row r="2500" spans="1:7" ht="12.95" thickBot="1">
      <c r="C2500" s="173" t="s">
        <v>1409</v>
      </c>
      <c r="D2500" s="174" t="s">
        <v>350</v>
      </c>
      <c r="E2500" s="174">
        <v>1030</v>
      </c>
      <c r="F2500" s="229">
        <v>0</v>
      </c>
      <c r="G2500" s="230">
        <f t="shared" si="39"/>
        <v>0</v>
      </c>
    </row>
    <row r="2501" spans="1:7" ht="12.95" thickBot="1">
      <c r="C2501" s="173" t="s">
        <v>1410</v>
      </c>
      <c r="D2501" s="174" t="s">
        <v>938</v>
      </c>
      <c r="E2501" s="174">
        <v>480</v>
      </c>
      <c r="F2501" s="229">
        <v>0</v>
      </c>
      <c r="G2501" s="230">
        <f t="shared" si="39"/>
        <v>0</v>
      </c>
    </row>
    <row r="2502" spans="1:7" ht="12.95" thickBot="1">
      <c r="C2502" s="173" t="s">
        <v>1411</v>
      </c>
      <c r="D2502" s="174" t="s">
        <v>938</v>
      </c>
      <c r="E2502" s="174">
        <v>300</v>
      </c>
      <c r="F2502" s="229">
        <v>0</v>
      </c>
      <c r="G2502" s="230">
        <f t="shared" si="39"/>
        <v>0</v>
      </c>
    </row>
    <row r="2503" spans="1:7" ht="12.95" thickBot="1">
      <c r="C2503" s="173" t="s">
        <v>1412</v>
      </c>
      <c r="D2503" s="174" t="s">
        <v>938</v>
      </c>
      <c r="E2503" s="174">
        <v>400</v>
      </c>
      <c r="F2503" s="229">
        <v>0</v>
      </c>
      <c r="G2503" s="230">
        <f t="shared" si="39"/>
        <v>0</v>
      </c>
    </row>
    <row r="2504" spans="1:7" ht="12.95" thickBot="1">
      <c r="C2504" s="173" t="s">
        <v>1413</v>
      </c>
      <c r="D2504" s="174" t="s">
        <v>938</v>
      </c>
      <c r="E2504" s="174">
        <v>230</v>
      </c>
      <c r="F2504" s="229">
        <v>0</v>
      </c>
      <c r="G2504" s="230">
        <f t="shared" si="39"/>
        <v>0</v>
      </c>
    </row>
    <row r="2505" spans="1:7" ht="12.95" thickBot="1">
      <c r="C2505" s="173" t="s">
        <v>1474</v>
      </c>
      <c r="D2505" s="174" t="s">
        <v>350</v>
      </c>
      <c r="E2505" s="174">
        <v>230</v>
      </c>
      <c r="F2505" s="229">
        <v>0</v>
      </c>
      <c r="G2505" s="230">
        <f t="shared" si="39"/>
        <v>0</v>
      </c>
    </row>
    <row r="2506" spans="1:7" ht="12.95" thickBot="1">
      <c r="C2506" s="173" t="s">
        <v>1473</v>
      </c>
      <c r="D2506" s="174" t="s">
        <v>350</v>
      </c>
      <c r="E2506" s="174">
        <v>40</v>
      </c>
      <c r="F2506" s="229">
        <v>0</v>
      </c>
      <c r="G2506" s="230">
        <f t="shared" si="39"/>
        <v>0</v>
      </c>
    </row>
    <row r="2507" spans="1:7" ht="12.95" thickBot="1">
      <c r="C2507" s="173" t="s">
        <v>1475</v>
      </c>
      <c r="D2507" s="174" t="s">
        <v>350</v>
      </c>
      <c r="E2507" s="174">
        <v>35</v>
      </c>
      <c r="F2507" s="229">
        <v>0</v>
      </c>
      <c r="G2507" s="230">
        <f t="shared" si="39"/>
        <v>0</v>
      </c>
    </row>
    <row r="2509" spans="1:7" ht="15.6">
      <c r="A2509" s="167" t="s">
        <v>1726</v>
      </c>
      <c r="C2509" s="168" t="s">
        <v>1727</v>
      </c>
    </row>
    <row r="2510" spans="1:7" ht="37.5">
      <c r="C2510" s="162" t="s">
        <v>1728</v>
      </c>
    </row>
    <row r="2512" spans="1:7">
      <c r="C2512" s="162" t="s">
        <v>166</v>
      </c>
    </row>
    <row r="2513" spans="1:7" ht="12.95" thickBot="1"/>
    <row r="2514" spans="1:7" ht="12.95" thickBot="1">
      <c r="C2514" s="173" t="s">
        <v>1406</v>
      </c>
      <c r="D2514" s="174" t="s">
        <v>350</v>
      </c>
      <c r="E2514" s="174">
        <v>730</v>
      </c>
      <c r="F2514" s="229">
        <v>0</v>
      </c>
      <c r="G2514" s="230">
        <f t="shared" ref="G2514:G2523" si="40">E2514*F2514</f>
        <v>0</v>
      </c>
    </row>
    <row r="2515" spans="1:7" ht="12.95" thickBot="1">
      <c r="C2515" s="173" t="s">
        <v>1408</v>
      </c>
      <c r="D2515" s="174" t="s">
        <v>350</v>
      </c>
      <c r="E2515" s="174">
        <v>4020</v>
      </c>
      <c r="F2515" s="229">
        <v>0</v>
      </c>
      <c r="G2515" s="230">
        <f t="shared" si="40"/>
        <v>0</v>
      </c>
    </row>
    <row r="2516" spans="1:7" ht="12.95" thickBot="1">
      <c r="C2516" s="173" t="s">
        <v>1409</v>
      </c>
      <c r="D2516" s="174" t="s">
        <v>350</v>
      </c>
      <c r="E2516" s="174">
        <v>1030</v>
      </c>
      <c r="F2516" s="229">
        <v>0</v>
      </c>
      <c r="G2516" s="230">
        <f t="shared" si="40"/>
        <v>0</v>
      </c>
    </row>
    <row r="2517" spans="1:7" ht="12.95" thickBot="1">
      <c r="C2517" s="173" t="s">
        <v>1410</v>
      </c>
      <c r="D2517" s="174" t="s">
        <v>938</v>
      </c>
      <c r="E2517" s="174">
        <v>480</v>
      </c>
      <c r="F2517" s="229">
        <v>0</v>
      </c>
      <c r="G2517" s="230">
        <f t="shared" si="40"/>
        <v>0</v>
      </c>
    </row>
    <row r="2518" spans="1:7" ht="12.95" thickBot="1">
      <c r="C2518" s="173" t="s">
        <v>1411</v>
      </c>
      <c r="D2518" s="174" t="s">
        <v>938</v>
      </c>
      <c r="E2518" s="174">
        <v>300</v>
      </c>
      <c r="F2518" s="229">
        <v>0</v>
      </c>
      <c r="G2518" s="230">
        <f t="shared" si="40"/>
        <v>0</v>
      </c>
    </row>
    <row r="2519" spans="1:7" ht="12.95" thickBot="1">
      <c r="C2519" s="173" t="s">
        <v>1412</v>
      </c>
      <c r="D2519" s="174" t="s">
        <v>938</v>
      </c>
      <c r="E2519" s="174">
        <v>400</v>
      </c>
      <c r="F2519" s="229">
        <v>0</v>
      </c>
      <c r="G2519" s="230">
        <f t="shared" si="40"/>
        <v>0</v>
      </c>
    </row>
    <row r="2520" spans="1:7" ht="12.95" thickBot="1">
      <c r="C2520" s="173" t="s">
        <v>1413</v>
      </c>
      <c r="D2520" s="174" t="s">
        <v>938</v>
      </c>
      <c r="E2520" s="174">
        <v>230</v>
      </c>
      <c r="F2520" s="229">
        <v>0</v>
      </c>
      <c r="G2520" s="230">
        <f t="shared" si="40"/>
        <v>0</v>
      </c>
    </row>
    <row r="2521" spans="1:7" ht="12.95" thickBot="1">
      <c r="C2521" s="173" t="s">
        <v>1474</v>
      </c>
      <c r="D2521" s="174" t="s">
        <v>350</v>
      </c>
      <c r="E2521" s="174">
        <v>230</v>
      </c>
      <c r="F2521" s="229">
        <v>0</v>
      </c>
      <c r="G2521" s="230">
        <f t="shared" si="40"/>
        <v>0</v>
      </c>
    </row>
    <row r="2522" spans="1:7" ht="12.95" thickBot="1">
      <c r="C2522" s="173" t="s">
        <v>1473</v>
      </c>
      <c r="D2522" s="174" t="s">
        <v>350</v>
      </c>
      <c r="E2522" s="174">
        <v>40</v>
      </c>
      <c r="F2522" s="229">
        <v>0</v>
      </c>
      <c r="G2522" s="230">
        <f t="shared" si="40"/>
        <v>0</v>
      </c>
    </row>
    <row r="2523" spans="1:7" ht="12.95" thickBot="1">
      <c r="C2523" s="173" t="s">
        <v>1475</v>
      </c>
      <c r="D2523" s="174" t="s">
        <v>350</v>
      </c>
      <c r="E2523" s="174">
        <v>35</v>
      </c>
      <c r="F2523" s="229">
        <v>0</v>
      </c>
      <c r="G2523" s="230">
        <f t="shared" si="40"/>
        <v>0</v>
      </c>
    </row>
    <row r="2525" spans="1:7">
      <c r="C2525" s="162" t="s">
        <v>166</v>
      </c>
    </row>
    <row r="2527" spans="1:7" ht="15.6">
      <c r="A2527" s="167" t="s">
        <v>1729</v>
      </c>
      <c r="C2527" s="168" t="s">
        <v>1730</v>
      </c>
    </row>
    <row r="2529" spans="1:7" ht="15.6">
      <c r="A2529" s="167" t="s">
        <v>1731</v>
      </c>
      <c r="C2529" s="168" t="s">
        <v>1732</v>
      </c>
    </row>
    <row r="2530" spans="1:7" ht="50.1">
      <c r="C2530" s="162" t="s">
        <v>1733</v>
      </c>
    </row>
    <row r="2531" spans="1:7" ht="12.95" thickBot="1"/>
    <row r="2532" spans="1:7" ht="12.95" thickBot="1">
      <c r="C2532" s="173" t="s">
        <v>1406</v>
      </c>
      <c r="D2532" s="174" t="s">
        <v>350</v>
      </c>
      <c r="E2532" s="174">
        <v>730</v>
      </c>
      <c r="F2532" s="229">
        <v>0</v>
      </c>
      <c r="G2532" s="230">
        <f t="shared" ref="G2532:G2541" si="41">E2532*F2532</f>
        <v>0</v>
      </c>
    </row>
    <row r="2533" spans="1:7" ht="12.95" thickBot="1">
      <c r="C2533" s="173" t="s">
        <v>1408</v>
      </c>
      <c r="D2533" s="174" t="s">
        <v>350</v>
      </c>
      <c r="E2533" s="174">
        <v>4020</v>
      </c>
      <c r="F2533" s="229">
        <v>0</v>
      </c>
      <c r="G2533" s="230">
        <f t="shared" si="41"/>
        <v>0</v>
      </c>
    </row>
    <row r="2534" spans="1:7" ht="12.95" thickBot="1">
      <c r="C2534" s="173" t="s">
        <v>1409</v>
      </c>
      <c r="D2534" s="174" t="s">
        <v>350</v>
      </c>
      <c r="E2534" s="174">
        <v>1030</v>
      </c>
      <c r="F2534" s="229">
        <v>0</v>
      </c>
      <c r="G2534" s="230">
        <f t="shared" si="41"/>
        <v>0</v>
      </c>
    </row>
    <row r="2535" spans="1:7" ht="12.95" thickBot="1">
      <c r="C2535" s="173" t="s">
        <v>1410</v>
      </c>
      <c r="D2535" s="174" t="s">
        <v>938</v>
      </c>
      <c r="E2535" s="174">
        <v>480</v>
      </c>
      <c r="F2535" s="229">
        <v>0</v>
      </c>
      <c r="G2535" s="230">
        <f t="shared" si="41"/>
        <v>0</v>
      </c>
    </row>
    <row r="2536" spans="1:7" ht="12.95" thickBot="1">
      <c r="C2536" s="173" t="s">
        <v>1411</v>
      </c>
      <c r="D2536" s="174" t="s">
        <v>938</v>
      </c>
      <c r="E2536" s="174">
        <v>300</v>
      </c>
      <c r="F2536" s="229">
        <v>0</v>
      </c>
      <c r="G2536" s="230">
        <f t="shared" si="41"/>
        <v>0</v>
      </c>
    </row>
    <row r="2537" spans="1:7" ht="12.95" thickBot="1">
      <c r="C2537" s="173" t="s">
        <v>1412</v>
      </c>
      <c r="D2537" s="174" t="s">
        <v>938</v>
      </c>
      <c r="E2537" s="174">
        <v>400</v>
      </c>
      <c r="F2537" s="229">
        <v>0</v>
      </c>
      <c r="G2537" s="230">
        <f t="shared" si="41"/>
        <v>0</v>
      </c>
    </row>
    <row r="2538" spans="1:7" ht="12.95" thickBot="1">
      <c r="C2538" s="173" t="s">
        <v>1413</v>
      </c>
      <c r="D2538" s="174" t="s">
        <v>938</v>
      </c>
      <c r="E2538" s="174">
        <v>230</v>
      </c>
      <c r="F2538" s="229">
        <v>0</v>
      </c>
      <c r="G2538" s="230">
        <f t="shared" si="41"/>
        <v>0</v>
      </c>
    </row>
    <row r="2539" spans="1:7" ht="12.95" thickBot="1">
      <c r="C2539" s="173" t="s">
        <v>1474</v>
      </c>
      <c r="D2539" s="174" t="s">
        <v>350</v>
      </c>
      <c r="E2539" s="174">
        <v>230</v>
      </c>
      <c r="F2539" s="229">
        <v>0</v>
      </c>
      <c r="G2539" s="230">
        <f t="shared" si="41"/>
        <v>0</v>
      </c>
    </row>
    <row r="2540" spans="1:7" ht="12.95" thickBot="1">
      <c r="C2540" s="173" t="s">
        <v>1473</v>
      </c>
      <c r="D2540" s="174" t="s">
        <v>350</v>
      </c>
      <c r="E2540" s="174">
        <v>40</v>
      </c>
      <c r="F2540" s="229">
        <v>0</v>
      </c>
      <c r="G2540" s="230">
        <f t="shared" si="41"/>
        <v>0</v>
      </c>
    </row>
    <row r="2541" spans="1:7" ht="12.95" thickBot="1">
      <c r="C2541" s="173" t="s">
        <v>1475</v>
      </c>
      <c r="D2541" s="174" t="s">
        <v>350</v>
      </c>
      <c r="E2541" s="174">
        <v>35</v>
      </c>
      <c r="F2541" s="229">
        <v>0</v>
      </c>
      <c r="G2541" s="230">
        <f t="shared" si="41"/>
        <v>0</v>
      </c>
    </row>
    <row r="2543" spans="1:7" ht="15.6">
      <c r="A2543" s="167" t="s">
        <v>1734</v>
      </c>
      <c r="C2543" s="168" t="s">
        <v>1735</v>
      </c>
    </row>
    <row r="2545" spans="1:7" ht="15.6">
      <c r="A2545" s="167" t="s">
        <v>1736</v>
      </c>
      <c r="C2545" s="168" t="s">
        <v>1737</v>
      </c>
    </row>
    <row r="2546" spans="1:7">
      <c r="C2546" s="162" t="s">
        <v>1738</v>
      </c>
    </row>
    <row r="2547" spans="1:7" ht="12.95" thickBot="1"/>
    <row r="2548" spans="1:7" ht="12.95" thickBot="1">
      <c r="C2548" s="173" t="s">
        <v>1424</v>
      </c>
      <c r="D2548" s="174" t="s">
        <v>350</v>
      </c>
      <c r="E2548" s="174">
        <v>90</v>
      </c>
      <c r="F2548" s="229">
        <v>0</v>
      </c>
      <c r="G2548" s="230">
        <f>E2548*F2548</f>
        <v>0</v>
      </c>
    </row>
    <row r="2550" spans="1:7" ht="15.6">
      <c r="A2550" s="167" t="s">
        <v>1739</v>
      </c>
      <c r="C2550" s="168" t="s">
        <v>1740</v>
      </c>
    </row>
    <row r="2551" spans="1:7" ht="24.95">
      <c r="C2551" s="162" t="s">
        <v>1741</v>
      </c>
    </row>
    <row r="2553" spans="1:7" ht="37.5">
      <c r="C2553" s="162" t="s">
        <v>1742</v>
      </c>
    </row>
    <row r="2554" spans="1:7" ht="12.95" thickBot="1"/>
    <row r="2555" spans="1:7" ht="12.95" thickBot="1">
      <c r="C2555" s="173" t="s">
        <v>1424</v>
      </c>
      <c r="D2555" s="174" t="s">
        <v>350</v>
      </c>
      <c r="E2555" s="174">
        <v>90</v>
      </c>
      <c r="F2555" s="229">
        <v>0</v>
      </c>
      <c r="G2555" s="230">
        <f>E2555*F2555</f>
        <v>0</v>
      </c>
    </row>
    <row r="2557" spans="1:7" ht="15.6">
      <c r="A2557" s="167" t="s">
        <v>1743</v>
      </c>
      <c r="C2557" s="168" t="s">
        <v>1744</v>
      </c>
    </row>
    <row r="2559" spans="1:7" ht="15.6">
      <c r="A2559" s="167" t="s">
        <v>1745</v>
      </c>
      <c r="C2559" s="168" t="s">
        <v>1746</v>
      </c>
    </row>
    <row r="2560" spans="1:7" ht="24.95">
      <c r="C2560" s="162" t="s">
        <v>1747</v>
      </c>
    </row>
    <row r="2562" spans="1:7">
      <c r="C2562" s="162" t="s">
        <v>1748</v>
      </c>
    </row>
    <row r="2564" spans="1:7" ht="15.6">
      <c r="A2564" s="167" t="s">
        <v>1749</v>
      </c>
      <c r="C2564" s="168" t="s">
        <v>1750</v>
      </c>
    </row>
    <row r="2566" spans="1:7" ht="30.95">
      <c r="A2566" s="167" t="s">
        <v>1751</v>
      </c>
      <c r="C2566" s="168" t="s">
        <v>1752</v>
      </c>
    </row>
    <row r="2568" spans="1:7" ht="30.95">
      <c r="A2568" s="167" t="s">
        <v>1753</v>
      </c>
      <c r="C2568" s="168" t="s">
        <v>1754</v>
      </c>
    </row>
    <row r="2570" spans="1:7" ht="15.6">
      <c r="A2570" s="167" t="s">
        <v>1755</v>
      </c>
      <c r="C2570" s="168" t="s">
        <v>1756</v>
      </c>
    </row>
    <row r="2571" spans="1:7" ht="37.5">
      <c r="C2571" s="162" t="s">
        <v>1757</v>
      </c>
    </row>
    <row r="2572" spans="1:7" ht="12.95" thickBot="1"/>
    <row r="2573" spans="1:7" ht="12.95" thickBot="1">
      <c r="C2573" s="173" t="s">
        <v>1758</v>
      </c>
      <c r="D2573" s="174" t="s">
        <v>195</v>
      </c>
      <c r="E2573" s="174" t="s">
        <v>196</v>
      </c>
      <c r="F2573" s="174" t="s">
        <v>196</v>
      </c>
      <c r="G2573" s="229">
        <v>0</v>
      </c>
    </row>
    <row r="2575" spans="1:7">
      <c r="C2575" s="162" t="s">
        <v>166</v>
      </c>
    </row>
    <row r="2577" spans="1:7" ht="15.6">
      <c r="A2577" s="167" t="s">
        <v>1759</v>
      </c>
      <c r="C2577" s="168" t="s">
        <v>1760</v>
      </c>
    </row>
    <row r="2578" spans="1:7" ht="24.95">
      <c r="C2578" s="162" t="s">
        <v>1761</v>
      </c>
    </row>
    <row r="2579" spans="1:7" ht="12.95" thickBot="1"/>
    <row r="2580" spans="1:7" ht="12.95" thickBot="1">
      <c r="C2580" s="173" t="s">
        <v>1758</v>
      </c>
      <c r="D2580" s="174" t="s">
        <v>195</v>
      </c>
      <c r="E2580" s="174" t="s">
        <v>196</v>
      </c>
      <c r="F2580" s="174" t="s">
        <v>196</v>
      </c>
      <c r="G2580" s="229">
        <v>0</v>
      </c>
    </row>
    <row r="2582" spans="1:7">
      <c r="C2582" s="162" t="s">
        <v>166</v>
      </c>
    </row>
    <row r="2584" spans="1:7" ht="15.6">
      <c r="A2584" s="167" t="s">
        <v>1762</v>
      </c>
      <c r="C2584" s="168" t="s">
        <v>1763</v>
      </c>
    </row>
    <row r="2585" spans="1:7" ht="38.450000000000003">
      <c r="A2585" s="167"/>
      <c r="C2585" s="162" t="s">
        <v>1764</v>
      </c>
    </row>
    <row r="2586" spans="1:7" ht="15.6">
      <c r="A2586" s="167"/>
      <c r="C2586" s="162"/>
    </row>
    <row r="2587" spans="1:7">
      <c r="C2587" s="162" t="s">
        <v>1765</v>
      </c>
    </row>
    <row r="2589" spans="1:7" ht="75.599999999999994">
      <c r="C2589" s="207" t="s">
        <v>1766</v>
      </c>
    </row>
    <row r="2591" spans="1:7" ht="100.5">
      <c r="C2591" s="162" t="s">
        <v>1767</v>
      </c>
    </row>
    <row r="2592" spans="1:7" ht="12.95" thickBot="1"/>
    <row r="2593" spans="1:7" ht="12.95" thickBot="1">
      <c r="C2593" s="173" t="s">
        <v>1768</v>
      </c>
      <c r="D2593" s="174" t="s">
        <v>195</v>
      </c>
      <c r="E2593" s="174" t="s">
        <v>196</v>
      </c>
      <c r="F2593" s="174" t="s">
        <v>196</v>
      </c>
      <c r="G2593" s="229">
        <v>0</v>
      </c>
    </row>
    <row r="2595" spans="1:7" ht="15.6">
      <c r="A2595" s="167" t="s">
        <v>1769</v>
      </c>
      <c r="C2595" s="168" t="s">
        <v>1770</v>
      </c>
    </row>
    <row r="2597" spans="1:7" ht="15.6">
      <c r="A2597" s="167" t="s">
        <v>1771</v>
      </c>
      <c r="C2597" s="168" t="s">
        <v>1772</v>
      </c>
    </row>
    <row r="2598" spans="1:7" ht="37.5">
      <c r="C2598" s="162" t="s">
        <v>1773</v>
      </c>
    </row>
    <row r="2599" spans="1:7" ht="12.95" thickBot="1"/>
    <row r="2600" spans="1:7" ht="12.95" thickBot="1">
      <c r="C2600" s="173" t="s">
        <v>1774</v>
      </c>
      <c r="D2600" s="174" t="s">
        <v>195</v>
      </c>
      <c r="E2600" s="174" t="s">
        <v>196</v>
      </c>
      <c r="F2600" s="174" t="s">
        <v>196</v>
      </c>
      <c r="G2600" s="229">
        <v>0</v>
      </c>
    </row>
    <row r="2602" spans="1:7">
      <c r="C2602" s="162" t="s">
        <v>166</v>
      </c>
    </row>
    <row r="2604" spans="1:7" ht="15.6">
      <c r="A2604" s="167" t="s">
        <v>1775</v>
      </c>
      <c r="C2604" s="168" t="s">
        <v>1776</v>
      </c>
    </row>
    <row r="2606" spans="1:7" ht="30.95">
      <c r="A2606" s="167" t="s">
        <v>1777</v>
      </c>
      <c r="C2606" s="168" t="s">
        <v>1778</v>
      </c>
    </row>
    <row r="2608" spans="1:7" ht="30.95">
      <c r="A2608" s="167" t="s">
        <v>1779</v>
      </c>
      <c r="C2608" s="168" t="s">
        <v>1780</v>
      </c>
    </row>
    <row r="2610" spans="1:7" ht="46.5">
      <c r="A2610" s="167" t="s">
        <v>1781</v>
      </c>
      <c r="C2610" s="168" t="s">
        <v>1782</v>
      </c>
    </row>
    <row r="2612" spans="1:7" ht="30.95">
      <c r="A2612" s="167" t="s">
        <v>1783</v>
      </c>
      <c r="C2612" s="168" t="s">
        <v>1784</v>
      </c>
    </row>
    <row r="2613" spans="1:7" ht="62.45">
      <c r="C2613" s="162" t="s">
        <v>1785</v>
      </c>
    </row>
    <row r="2615" spans="1:7" ht="24.95">
      <c r="C2615" s="162" t="s">
        <v>1786</v>
      </c>
    </row>
    <row r="2617" spans="1:7">
      <c r="C2617" s="162" t="s">
        <v>166</v>
      </c>
    </row>
    <row r="2618" spans="1:7" ht="12.95" thickBot="1"/>
    <row r="2619" spans="1:7" ht="12.95" thickBot="1">
      <c r="C2619" s="173" t="s">
        <v>1787</v>
      </c>
      <c r="D2619" s="174" t="s">
        <v>195</v>
      </c>
      <c r="E2619" s="174" t="s">
        <v>196</v>
      </c>
      <c r="F2619" s="174" t="s">
        <v>196</v>
      </c>
      <c r="G2619" s="229">
        <v>0</v>
      </c>
    </row>
    <row r="2621" spans="1:7">
      <c r="C2621" s="162" t="s">
        <v>166</v>
      </c>
    </row>
  </sheetData>
  <sheetProtection algorithmName="SHA-512" hashValue="/ZGyKR9V3vAxiwa4WnS3JqLtrPZoNSPPl/2t+73a6Y23y6ZNZBgdWPyjbfGHhio3zef3m9qA34MOp4dircvP7g==" saltValue="A3TU2N/64ZFyGjjXmlRvgg==" spinCount="100000" sheet="1" objects="1" scenarios="1"/>
  <mergeCells count="4">
    <mergeCell ref="H1:L8"/>
    <mergeCell ref="F7:G7"/>
    <mergeCell ref="A1:B6"/>
    <mergeCell ref="F8:G8"/>
  </mergeCell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C62D-5811-41D3-B58B-FD7D7679B6BC}">
  <sheetPr>
    <tabColor rgb="FFFF0000"/>
  </sheetPr>
  <dimension ref="A1:M703"/>
  <sheetViews>
    <sheetView workbookViewId="0">
      <pane ySplit="8" topLeftCell="A119" activePane="bottomLeft" state="frozen"/>
      <selection pane="bottomLeft" activeCell="G131" sqref="G131"/>
    </sheetView>
  </sheetViews>
  <sheetFormatPr defaultRowHeight="14.45"/>
  <cols>
    <col min="1" max="2" width="12" customWidth="1"/>
    <col min="3" max="3" width="48.140625" customWidth="1"/>
    <col min="4" max="4" width="5.85546875" customWidth="1"/>
    <col min="5" max="5" width="12.42578125" style="110" customWidth="1"/>
    <col min="6" max="6" width="12.28515625" customWidth="1"/>
    <col min="7" max="7" width="15.140625" customWidth="1"/>
    <col min="8" max="8" width="22.85546875" customWidth="1"/>
    <col min="9" max="9" width="26.140625" customWidth="1"/>
    <col min="12" max="12" width="20.42578125" customWidth="1"/>
    <col min="257" max="257" width="12" customWidth="1"/>
    <col min="258" max="258" width="48.140625" customWidth="1"/>
    <col min="259" max="259" width="5.85546875" customWidth="1"/>
    <col min="260" max="260" width="10.28515625" customWidth="1"/>
    <col min="261" max="261" width="9.28515625" customWidth="1"/>
    <col min="262" max="262" width="6.85546875" customWidth="1"/>
    <col min="263" max="263" width="10.140625" customWidth="1"/>
    <col min="513" max="513" width="12" customWidth="1"/>
    <col min="514" max="514" width="48.140625" customWidth="1"/>
    <col min="515" max="515" width="5.85546875" customWidth="1"/>
    <col min="516" max="516" width="10.28515625" customWidth="1"/>
    <col min="517" max="517" width="9.28515625" customWidth="1"/>
    <col min="518" max="518" width="6.85546875" customWidth="1"/>
    <col min="519" max="519" width="10.140625" customWidth="1"/>
    <col min="769" max="769" width="12" customWidth="1"/>
    <col min="770" max="770" width="48.140625" customWidth="1"/>
    <col min="771" max="771" width="5.85546875" customWidth="1"/>
    <col min="772" max="772" width="10.28515625" customWidth="1"/>
    <col min="773" max="773" width="9.28515625" customWidth="1"/>
    <col min="774" max="774" width="6.85546875" customWidth="1"/>
    <col min="775" max="775" width="10.140625" customWidth="1"/>
    <col min="1025" max="1025" width="12" customWidth="1"/>
    <col min="1026" max="1026" width="48.140625" customWidth="1"/>
    <col min="1027" max="1027" width="5.85546875" customWidth="1"/>
    <col min="1028" max="1028" width="10.28515625" customWidth="1"/>
    <col min="1029" max="1029" width="9.28515625" customWidth="1"/>
    <col min="1030" max="1030" width="6.85546875" customWidth="1"/>
    <col min="1031" max="1031" width="10.140625" customWidth="1"/>
    <col min="1281" max="1281" width="12" customWidth="1"/>
    <col min="1282" max="1282" width="48.140625" customWidth="1"/>
    <col min="1283" max="1283" width="5.85546875" customWidth="1"/>
    <col min="1284" max="1284" width="10.28515625" customWidth="1"/>
    <col min="1285" max="1285" width="9.28515625" customWidth="1"/>
    <col min="1286" max="1286" width="6.85546875" customWidth="1"/>
    <col min="1287" max="1287" width="10.140625" customWidth="1"/>
    <col min="1537" max="1537" width="12" customWidth="1"/>
    <col min="1538" max="1538" width="48.140625" customWidth="1"/>
    <col min="1539" max="1539" width="5.85546875" customWidth="1"/>
    <col min="1540" max="1540" width="10.28515625" customWidth="1"/>
    <col min="1541" max="1541" width="9.28515625" customWidth="1"/>
    <col min="1542" max="1542" width="6.85546875" customWidth="1"/>
    <col min="1543" max="1543" width="10.140625" customWidth="1"/>
    <col min="1793" max="1793" width="12" customWidth="1"/>
    <col min="1794" max="1794" width="48.140625" customWidth="1"/>
    <col min="1795" max="1795" width="5.85546875" customWidth="1"/>
    <col min="1796" max="1796" width="10.28515625" customWidth="1"/>
    <col min="1797" max="1797" width="9.28515625" customWidth="1"/>
    <col min="1798" max="1798" width="6.85546875" customWidth="1"/>
    <col min="1799" max="1799" width="10.140625" customWidth="1"/>
    <col min="2049" max="2049" width="12" customWidth="1"/>
    <col min="2050" max="2050" width="48.140625" customWidth="1"/>
    <col min="2051" max="2051" width="5.85546875" customWidth="1"/>
    <col min="2052" max="2052" width="10.28515625" customWidth="1"/>
    <col min="2053" max="2053" width="9.28515625" customWidth="1"/>
    <col min="2054" max="2054" width="6.85546875" customWidth="1"/>
    <col min="2055" max="2055" width="10.140625" customWidth="1"/>
    <col min="2305" max="2305" width="12" customWidth="1"/>
    <col min="2306" max="2306" width="48.140625" customWidth="1"/>
    <col min="2307" max="2307" width="5.85546875" customWidth="1"/>
    <col min="2308" max="2308" width="10.28515625" customWidth="1"/>
    <col min="2309" max="2309" width="9.28515625" customWidth="1"/>
    <col min="2310" max="2310" width="6.85546875" customWidth="1"/>
    <col min="2311" max="2311" width="10.140625" customWidth="1"/>
    <col min="2561" max="2561" width="12" customWidth="1"/>
    <col min="2562" max="2562" width="48.140625" customWidth="1"/>
    <col min="2563" max="2563" width="5.85546875" customWidth="1"/>
    <col min="2564" max="2564" width="10.28515625" customWidth="1"/>
    <col min="2565" max="2565" width="9.28515625" customWidth="1"/>
    <col min="2566" max="2566" width="6.85546875" customWidth="1"/>
    <col min="2567" max="2567" width="10.140625" customWidth="1"/>
    <col min="2817" max="2817" width="12" customWidth="1"/>
    <col min="2818" max="2818" width="48.140625" customWidth="1"/>
    <col min="2819" max="2819" width="5.85546875" customWidth="1"/>
    <col min="2820" max="2820" width="10.28515625" customWidth="1"/>
    <col min="2821" max="2821" width="9.28515625" customWidth="1"/>
    <col min="2822" max="2822" width="6.85546875" customWidth="1"/>
    <col min="2823" max="2823" width="10.140625" customWidth="1"/>
    <col min="3073" max="3073" width="12" customWidth="1"/>
    <col min="3074" max="3074" width="48.140625" customWidth="1"/>
    <col min="3075" max="3075" width="5.85546875" customWidth="1"/>
    <col min="3076" max="3076" width="10.28515625" customWidth="1"/>
    <col min="3077" max="3077" width="9.28515625" customWidth="1"/>
    <col min="3078" max="3078" width="6.85546875" customWidth="1"/>
    <col min="3079" max="3079" width="10.140625" customWidth="1"/>
    <col min="3329" max="3329" width="12" customWidth="1"/>
    <col min="3330" max="3330" width="48.140625" customWidth="1"/>
    <col min="3331" max="3331" width="5.85546875" customWidth="1"/>
    <col min="3332" max="3332" width="10.28515625" customWidth="1"/>
    <col min="3333" max="3333" width="9.28515625" customWidth="1"/>
    <col min="3334" max="3334" width="6.85546875" customWidth="1"/>
    <col min="3335" max="3335" width="10.140625" customWidth="1"/>
    <col min="3585" max="3585" width="12" customWidth="1"/>
    <col min="3586" max="3586" width="48.140625" customWidth="1"/>
    <col min="3587" max="3587" width="5.85546875" customWidth="1"/>
    <col min="3588" max="3588" width="10.28515625" customWidth="1"/>
    <col min="3589" max="3589" width="9.28515625" customWidth="1"/>
    <col min="3590" max="3590" width="6.85546875" customWidth="1"/>
    <col min="3591" max="3591" width="10.140625" customWidth="1"/>
    <col min="3841" max="3841" width="12" customWidth="1"/>
    <col min="3842" max="3842" width="48.140625" customWidth="1"/>
    <col min="3843" max="3843" width="5.85546875" customWidth="1"/>
    <col min="3844" max="3844" width="10.28515625" customWidth="1"/>
    <col min="3845" max="3845" width="9.28515625" customWidth="1"/>
    <col min="3846" max="3846" width="6.85546875" customWidth="1"/>
    <col min="3847" max="3847" width="10.140625" customWidth="1"/>
    <col min="4097" max="4097" width="12" customWidth="1"/>
    <col min="4098" max="4098" width="48.140625" customWidth="1"/>
    <col min="4099" max="4099" width="5.85546875" customWidth="1"/>
    <col min="4100" max="4100" width="10.28515625" customWidth="1"/>
    <col min="4101" max="4101" width="9.28515625" customWidth="1"/>
    <col min="4102" max="4102" width="6.85546875" customWidth="1"/>
    <col min="4103" max="4103" width="10.140625" customWidth="1"/>
    <col min="4353" max="4353" width="12" customWidth="1"/>
    <col min="4354" max="4354" width="48.140625" customWidth="1"/>
    <col min="4355" max="4355" width="5.85546875" customWidth="1"/>
    <col min="4356" max="4356" width="10.28515625" customWidth="1"/>
    <col min="4357" max="4357" width="9.28515625" customWidth="1"/>
    <col min="4358" max="4358" width="6.85546875" customWidth="1"/>
    <col min="4359" max="4359" width="10.140625" customWidth="1"/>
    <col min="4609" max="4609" width="12" customWidth="1"/>
    <col min="4610" max="4610" width="48.140625" customWidth="1"/>
    <col min="4611" max="4611" width="5.85546875" customWidth="1"/>
    <col min="4612" max="4612" width="10.28515625" customWidth="1"/>
    <col min="4613" max="4613" width="9.28515625" customWidth="1"/>
    <col min="4614" max="4614" width="6.85546875" customWidth="1"/>
    <col min="4615" max="4615" width="10.140625" customWidth="1"/>
    <col min="4865" max="4865" width="12" customWidth="1"/>
    <col min="4866" max="4866" width="48.140625" customWidth="1"/>
    <col min="4867" max="4867" width="5.85546875" customWidth="1"/>
    <col min="4868" max="4868" width="10.28515625" customWidth="1"/>
    <col min="4869" max="4869" width="9.28515625" customWidth="1"/>
    <col min="4870" max="4870" width="6.85546875" customWidth="1"/>
    <col min="4871" max="4871" width="10.140625" customWidth="1"/>
    <col min="5121" max="5121" width="12" customWidth="1"/>
    <col min="5122" max="5122" width="48.140625" customWidth="1"/>
    <col min="5123" max="5123" width="5.85546875" customWidth="1"/>
    <col min="5124" max="5124" width="10.28515625" customWidth="1"/>
    <col min="5125" max="5125" width="9.28515625" customWidth="1"/>
    <col min="5126" max="5126" width="6.85546875" customWidth="1"/>
    <col min="5127" max="5127" width="10.140625" customWidth="1"/>
    <col min="5377" max="5377" width="12" customWidth="1"/>
    <col min="5378" max="5378" width="48.140625" customWidth="1"/>
    <col min="5379" max="5379" width="5.85546875" customWidth="1"/>
    <col min="5380" max="5380" width="10.28515625" customWidth="1"/>
    <col min="5381" max="5381" width="9.28515625" customWidth="1"/>
    <col min="5382" max="5382" width="6.85546875" customWidth="1"/>
    <col min="5383" max="5383" width="10.140625" customWidth="1"/>
    <col min="5633" max="5633" width="12" customWidth="1"/>
    <col min="5634" max="5634" width="48.140625" customWidth="1"/>
    <col min="5635" max="5635" width="5.85546875" customWidth="1"/>
    <col min="5636" max="5636" width="10.28515625" customWidth="1"/>
    <col min="5637" max="5637" width="9.28515625" customWidth="1"/>
    <col min="5638" max="5638" width="6.85546875" customWidth="1"/>
    <col min="5639" max="5639" width="10.140625" customWidth="1"/>
    <col min="5889" max="5889" width="12" customWidth="1"/>
    <col min="5890" max="5890" width="48.140625" customWidth="1"/>
    <col min="5891" max="5891" width="5.85546875" customWidth="1"/>
    <col min="5892" max="5892" width="10.28515625" customWidth="1"/>
    <col min="5893" max="5893" width="9.28515625" customWidth="1"/>
    <col min="5894" max="5894" width="6.85546875" customWidth="1"/>
    <col min="5895" max="5895" width="10.140625" customWidth="1"/>
    <col min="6145" max="6145" width="12" customWidth="1"/>
    <col min="6146" max="6146" width="48.140625" customWidth="1"/>
    <col min="6147" max="6147" width="5.85546875" customWidth="1"/>
    <col min="6148" max="6148" width="10.28515625" customWidth="1"/>
    <col min="6149" max="6149" width="9.28515625" customWidth="1"/>
    <col min="6150" max="6150" width="6.85546875" customWidth="1"/>
    <col min="6151" max="6151" width="10.140625" customWidth="1"/>
    <col min="6401" max="6401" width="12" customWidth="1"/>
    <col min="6402" max="6402" width="48.140625" customWidth="1"/>
    <col min="6403" max="6403" width="5.85546875" customWidth="1"/>
    <col min="6404" max="6404" width="10.28515625" customWidth="1"/>
    <col min="6405" max="6405" width="9.28515625" customWidth="1"/>
    <col min="6406" max="6406" width="6.85546875" customWidth="1"/>
    <col min="6407" max="6407" width="10.140625" customWidth="1"/>
    <col min="6657" max="6657" width="12" customWidth="1"/>
    <col min="6658" max="6658" width="48.140625" customWidth="1"/>
    <col min="6659" max="6659" width="5.85546875" customWidth="1"/>
    <col min="6660" max="6660" width="10.28515625" customWidth="1"/>
    <col min="6661" max="6661" width="9.28515625" customWidth="1"/>
    <col min="6662" max="6662" width="6.85546875" customWidth="1"/>
    <col min="6663" max="6663" width="10.140625" customWidth="1"/>
    <col min="6913" max="6913" width="12" customWidth="1"/>
    <col min="6914" max="6914" width="48.140625" customWidth="1"/>
    <col min="6915" max="6915" width="5.85546875" customWidth="1"/>
    <col min="6916" max="6916" width="10.28515625" customWidth="1"/>
    <col min="6917" max="6917" width="9.28515625" customWidth="1"/>
    <col min="6918" max="6918" width="6.85546875" customWidth="1"/>
    <col min="6919" max="6919" width="10.140625" customWidth="1"/>
    <col min="7169" max="7169" width="12" customWidth="1"/>
    <col min="7170" max="7170" width="48.140625" customWidth="1"/>
    <col min="7171" max="7171" width="5.85546875" customWidth="1"/>
    <col min="7172" max="7172" width="10.28515625" customWidth="1"/>
    <col min="7173" max="7173" width="9.28515625" customWidth="1"/>
    <col min="7174" max="7174" width="6.85546875" customWidth="1"/>
    <col min="7175" max="7175" width="10.140625" customWidth="1"/>
    <col min="7425" max="7425" width="12" customWidth="1"/>
    <col min="7426" max="7426" width="48.140625" customWidth="1"/>
    <col min="7427" max="7427" width="5.85546875" customWidth="1"/>
    <col min="7428" max="7428" width="10.28515625" customWidth="1"/>
    <col min="7429" max="7429" width="9.28515625" customWidth="1"/>
    <col min="7430" max="7430" width="6.85546875" customWidth="1"/>
    <col min="7431" max="7431" width="10.140625" customWidth="1"/>
    <col min="7681" max="7681" width="12" customWidth="1"/>
    <col min="7682" max="7682" width="48.140625" customWidth="1"/>
    <col min="7683" max="7683" width="5.85546875" customWidth="1"/>
    <col min="7684" max="7684" width="10.28515625" customWidth="1"/>
    <col min="7685" max="7685" width="9.28515625" customWidth="1"/>
    <col min="7686" max="7686" width="6.85546875" customWidth="1"/>
    <col min="7687" max="7687" width="10.140625" customWidth="1"/>
    <col min="7937" max="7937" width="12" customWidth="1"/>
    <col min="7938" max="7938" width="48.140625" customWidth="1"/>
    <col min="7939" max="7939" width="5.85546875" customWidth="1"/>
    <col min="7940" max="7940" width="10.28515625" customWidth="1"/>
    <col min="7941" max="7941" width="9.28515625" customWidth="1"/>
    <col min="7942" max="7942" width="6.85546875" customWidth="1"/>
    <col min="7943" max="7943" width="10.140625" customWidth="1"/>
    <col min="8193" max="8193" width="12" customWidth="1"/>
    <col min="8194" max="8194" width="48.140625" customWidth="1"/>
    <col min="8195" max="8195" width="5.85546875" customWidth="1"/>
    <col min="8196" max="8196" width="10.28515625" customWidth="1"/>
    <col min="8197" max="8197" width="9.28515625" customWidth="1"/>
    <col min="8198" max="8198" width="6.85546875" customWidth="1"/>
    <col min="8199" max="8199" width="10.140625" customWidth="1"/>
    <col min="8449" max="8449" width="12" customWidth="1"/>
    <col min="8450" max="8450" width="48.140625" customWidth="1"/>
    <col min="8451" max="8451" width="5.85546875" customWidth="1"/>
    <col min="8452" max="8452" width="10.28515625" customWidth="1"/>
    <col min="8453" max="8453" width="9.28515625" customWidth="1"/>
    <col min="8454" max="8454" width="6.85546875" customWidth="1"/>
    <col min="8455" max="8455" width="10.140625" customWidth="1"/>
    <col min="8705" max="8705" width="12" customWidth="1"/>
    <col min="8706" max="8706" width="48.140625" customWidth="1"/>
    <col min="8707" max="8707" width="5.85546875" customWidth="1"/>
    <col min="8708" max="8708" width="10.28515625" customWidth="1"/>
    <col min="8709" max="8709" width="9.28515625" customWidth="1"/>
    <col min="8710" max="8710" width="6.85546875" customWidth="1"/>
    <col min="8711" max="8711" width="10.140625" customWidth="1"/>
    <col min="8961" max="8961" width="12" customWidth="1"/>
    <col min="8962" max="8962" width="48.140625" customWidth="1"/>
    <col min="8963" max="8963" width="5.85546875" customWidth="1"/>
    <col min="8964" max="8964" width="10.28515625" customWidth="1"/>
    <col min="8965" max="8965" width="9.28515625" customWidth="1"/>
    <col min="8966" max="8966" width="6.85546875" customWidth="1"/>
    <col min="8967" max="8967" width="10.140625" customWidth="1"/>
    <col min="9217" max="9217" width="12" customWidth="1"/>
    <col min="9218" max="9218" width="48.140625" customWidth="1"/>
    <col min="9219" max="9219" width="5.85546875" customWidth="1"/>
    <col min="9220" max="9220" width="10.28515625" customWidth="1"/>
    <col min="9221" max="9221" width="9.28515625" customWidth="1"/>
    <col min="9222" max="9222" width="6.85546875" customWidth="1"/>
    <col min="9223" max="9223" width="10.140625" customWidth="1"/>
    <col min="9473" max="9473" width="12" customWidth="1"/>
    <col min="9474" max="9474" width="48.140625" customWidth="1"/>
    <col min="9475" max="9475" width="5.85546875" customWidth="1"/>
    <col min="9476" max="9476" width="10.28515625" customWidth="1"/>
    <col min="9477" max="9477" width="9.28515625" customWidth="1"/>
    <col min="9478" max="9478" width="6.85546875" customWidth="1"/>
    <col min="9479" max="9479" width="10.140625" customWidth="1"/>
    <col min="9729" max="9729" width="12" customWidth="1"/>
    <col min="9730" max="9730" width="48.140625" customWidth="1"/>
    <col min="9731" max="9731" width="5.85546875" customWidth="1"/>
    <col min="9732" max="9732" width="10.28515625" customWidth="1"/>
    <col min="9733" max="9733" width="9.28515625" customWidth="1"/>
    <col min="9734" max="9734" width="6.85546875" customWidth="1"/>
    <col min="9735" max="9735" width="10.140625" customWidth="1"/>
    <col min="9985" max="9985" width="12" customWidth="1"/>
    <col min="9986" max="9986" width="48.140625" customWidth="1"/>
    <col min="9987" max="9987" width="5.85546875" customWidth="1"/>
    <col min="9988" max="9988" width="10.28515625" customWidth="1"/>
    <col min="9989" max="9989" width="9.28515625" customWidth="1"/>
    <col min="9990" max="9990" width="6.85546875" customWidth="1"/>
    <col min="9991" max="9991" width="10.140625" customWidth="1"/>
    <col min="10241" max="10241" width="12" customWidth="1"/>
    <col min="10242" max="10242" width="48.140625" customWidth="1"/>
    <col min="10243" max="10243" width="5.85546875" customWidth="1"/>
    <col min="10244" max="10244" width="10.28515625" customWidth="1"/>
    <col min="10245" max="10245" width="9.28515625" customWidth="1"/>
    <col min="10246" max="10246" width="6.85546875" customWidth="1"/>
    <col min="10247" max="10247" width="10.140625" customWidth="1"/>
    <col min="10497" max="10497" width="12" customWidth="1"/>
    <col min="10498" max="10498" width="48.140625" customWidth="1"/>
    <col min="10499" max="10499" width="5.85546875" customWidth="1"/>
    <col min="10500" max="10500" width="10.28515625" customWidth="1"/>
    <col min="10501" max="10501" width="9.28515625" customWidth="1"/>
    <col min="10502" max="10502" width="6.85546875" customWidth="1"/>
    <col min="10503" max="10503" width="10.140625" customWidth="1"/>
    <col min="10753" max="10753" width="12" customWidth="1"/>
    <col min="10754" max="10754" width="48.140625" customWidth="1"/>
    <col min="10755" max="10755" width="5.85546875" customWidth="1"/>
    <col min="10756" max="10756" width="10.28515625" customWidth="1"/>
    <col min="10757" max="10757" width="9.28515625" customWidth="1"/>
    <col min="10758" max="10758" width="6.85546875" customWidth="1"/>
    <col min="10759" max="10759" width="10.140625" customWidth="1"/>
    <col min="11009" max="11009" width="12" customWidth="1"/>
    <col min="11010" max="11010" width="48.140625" customWidth="1"/>
    <col min="11011" max="11011" width="5.85546875" customWidth="1"/>
    <col min="11012" max="11012" width="10.28515625" customWidth="1"/>
    <col min="11013" max="11013" width="9.28515625" customWidth="1"/>
    <col min="11014" max="11014" width="6.85546875" customWidth="1"/>
    <col min="11015" max="11015" width="10.140625" customWidth="1"/>
    <col min="11265" max="11265" width="12" customWidth="1"/>
    <col min="11266" max="11266" width="48.140625" customWidth="1"/>
    <col min="11267" max="11267" width="5.85546875" customWidth="1"/>
    <col min="11268" max="11268" width="10.28515625" customWidth="1"/>
    <col min="11269" max="11269" width="9.28515625" customWidth="1"/>
    <col min="11270" max="11270" width="6.85546875" customWidth="1"/>
    <col min="11271" max="11271" width="10.140625" customWidth="1"/>
    <col min="11521" max="11521" width="12" customWidth="1"/>
    <col min="11522" max="11522" width="48.140625" customWidth="1"/>
    <col min="11523" max="11523" width="5.85546875" customWidth="1"/>
    <col min="11524" max="11524" width="10.28515625" customWidth="1"/>
    <col min="11525" max="11525" width="9.28515625" customWidth="1"/>
    <col min="11526" max="11526" width="6.85546875" customWidth="1"/>
    <col min="11527" max="11527" width="10.140625" customWidth="1"/>
    <col min="11777" max="11777" width="12" customWidth="1"/>
    <col min="11778" max="11778" width="48.140625" customWidth="1"/>
    <col min="11779" max="11779" width="5.85546875" customWidth="1"/>
    <col min="11780" max="11780" width="10.28515625" customWidth="1"/>
    <col min="11781" max="11781" width="9.28515625" customWidth="1"/>
    <col min="11782" max="11782" width="6.85546875" customWidth="1"/>
    <col min="11783" max="11783" width="10.140625" customWidth="1"/>
    <col min="12033" max="12033" width="12" customWidth="1"/>
    <col min="12034" max="12034" width="48.140625" customWidth="1"/>
    <col min="12035" max="12035" width="5.85546875" customWidth="1"/>
    <col min="12036" max="12036" width="10.28515625" customWidth="1"/>
    <col min="12037" max="12037" width="9.28515625" customWidth="1"/>
    <col min="12038" max="12038" width="6.85546875" customWidth="1"/>
    <col min="12039" max="12039" width="10.140625" customWidth="1"/>
    <col min="12289" max="12289" width="12" customWidth="1"/>
    <col min="12290" max="12290" width="48.140625" customWidth="1"/>
    <col min="12291" max="12291" width="5.85546875" customWidth="1"/>
    <col min="12292" max="12292" width="10.28515625" customWidth="1"/>
    <col min="12293" max="12293" width="9.28515625" customWidth="1"/>
    <col min="12294" max="12294" width="6.85546875" customWidth="1"/>
    <col min="12295" max="12295" width="10.140625" customWidth="1"/>
    <col min="12545" max="12545" width="12" customWidth="1"/>
    <col min="12546" max="12546" width="48.140625" customWidth="1"/>
    <col min="12547" max="12547" width="5.85546875" customWidth="1"/>
    <col min="12548" max="12548" width="10.28515625" customWidth="1"/>
    <col min="12549" max="12549" width="9.28515625" customWidth="1"/>
    <col min="12550" max="12550" width="6.85546875" customWidth="1"/>
    <col min="12551" max="12551" width="10.140625" customWidth="1"/>
    <col min="12801" max="12801" width="12" customWidth="1"/>
    <col min="12802" max="12802" width="48.140625" customWidth="1"/>
    <col min="12803" max="12803" width="5.85546875" customWidth="1"/>
    <col min="12804" max="12804" width="10.28515625" customWidth="1"/>
    <col min="12805" max="12805" width="9.28515625" customWidth="1"/>
    <col min="12806" max="12806" width="6.85546875" customWidth="1"/>
    <col min="12807" max="12807" width="10.140625" customWidth="1"/>
    <col min="13057" max="13057" width="12" customWidth="1"/>
    <col min="13058" max="13058" width="48.140625" customWidth="1"/>
    <col min="13059" max="13059" width="5.85546875" customWidth="1"/>
    <col min="13060" max="13060" width="10.28515625" customWidth="1"/>
    <col min="13061" max="13061" width="9.28515625" customWidth="1"/>
    <col min="13062" max="13062" width="6.85546875" customWidth="1"/>
    <col min="13063" max="13063" width="10.140625" customWidth="1"/>
    <col min="13313" max="13313" width="12" customWidth="1"/>
    <col min="13314" max="13314" width="48.140625" customWidth="1"/>
    <col min="13315" max="13315" width="5.85546875" customWidth="1"/>
    <col min="13316" max="13316" width="10.28515625" customWidth="1"/>
    <col min="13317" max="13317" width="9.28515625" customWidth="1"/>
    <col min="13318" max="13318" width="6.85546875" customWidth="1"/>
    <col min="13319" max="13319" width="10.140625" customWidth="1"/>
    <col min="13569" max="13569" width="12" customWidth="1"/>
    <col min="13570" max="13570" width="48.140625" customWidth="1"/>
    <col min="13571" max="13571" width="5.85546875" customWidth="1"/>
    <col min="13572" max="13572" width="10.28515625" customWidth="1"/>
    <col min="13573" max="13573" width="9.28515625" customWidth="1"/>
    <col min="13574" max="13574" width="6.85546875" customWidth="1"/>
    <col min="13575" max="13575" width="10.140625" customWidth="1"/>
    <col min="13825" max="13825" width="12" customWidth="1"/>
    <col min="13826" max="13826" width="48.140625" customWidth="1"/>
    <col min="13827" max="13827" width="5.85546875" customWidth="1"/>
    <col min="13828" max="13828" width="10.28515625" customWidth="1"/>
    <col min="13829" max="13829" width="9.28515625" customWidth="1"/>
    <col min="13830" max="13830" width="6.85546875" customWidth="1"/>
    <col min="13831" max="13831" width="10.140625" customWidth="1"/>
    <col min="14081" max="14081" width="12" customWidth="1"/>
    <col min="14082" max="14082" width="48.140625" customWidth="1"/>
    <col min="14083" max="14083" width="5.85546875" customWidth="1"/>
    <col min="14084" max="14084" width="10.28515625" customWidth="1"/>
    <col min="14085" max="14085" width="9.28515625" customWidth="1"/>
    <col min="14086" max="14086" width="6.85546875" customWidth="1"/>
    <col min="14087" max="14087" width="10.140625" customWidth="1"/>
    <col min="14337" max="14337" width="12" customWidth="1"/>
    <col min="14338" max="14338" width="48.140625" customWidth="1"/>
    <col min="14339" max="14339" width="5.85546875" customWidth="1"/>
    <col min="14340" max="14340" width="10.28515625" customWidth="1"/>
    <col min="14341" max="14341" width="9.28515625" customWidth="1"/>
    <col min="14342" max="14342" width="6.85546875" customWidth="1"/>
    <col min="14343" max="14343" width="10.140625" customWidth="1"/>
    <col min="14593" max="14593" width="12" customWidth="1"/>
    <col min="14594" max="14594" width="48.140625" customWidth="1"/>
    <col min="14595" max="14595" width="5.85546875" customWidth="1"/>
    <col min="14596" max="14596" width="10.28515625" customWidth="1"/>
    <col min="14597" max="14597" width="9.28515625" customWidth="1"/>
    <col min="14598" max="14598" width="6.85546875" customWidth="1"/>
    <col min="14599" max="14599" width="10.140625" customWidth="1"/>
    <col min="14849" max="14849" width="12" customWidth="1"/>
    <col min="14850" max="14850" width="48.140625" customWidth="1"/>
    <col min="14851" max="14851" width="5.85546875" customWidth="1"/>
    <col min="14852" max="14852" width="10.28515625" customWidth="1"/>
    <col min="14853" max="14853" width="9.28515625" customWidth="1"/>
    <col min="14854" max="14854" width="6.85546875" customWidth="1"/>
    <col min="14855" max="14855" width="10.140625" customWidth="1"/>
    <col min="15105" max="15105" width="12" customWidth="1"/>
    <col min="15106" max="15106" width="48.140625" customWidth="1"/>
    <col min="15107" max="15107" width="5.85546875" customWidth="1"/>
    <col min="15108" max="15108" width="10.28515625" customWidth="1"/>
    <col min="15109" max="15109" width="9.28515625" customWidth="1"/>
    <col min="15110" max="15110" width="6.85546875" customWidth="1"/>
    <col min="15111" max="15111" width="10.140625" customWidth="1"/>
    <col min="15361" max="15361" width="12" customWidth="1"/>
    <col min="15362" max="15362" width="48.140625" customWidth="1"/>
    <col min="15363" max="15363" width="5.85546875" customWidth="1"/>
    <col min="15364" max="15364" width="10.28515625" customWidth="1"/>
    <col min="15365" max="15365" width="9.28515625" customWidth="1"/>
    <col min="15366" max="15366" width="6.85546875" customWidth="1"/>
    <col min="15367" max="15367" width="10.140625" customWidth="1"/>
    <col min="15617" max="15617" width="12" customWidth="1"/>
    <col min="15618" max="15618" width="48.140625" customWidth="1"/>
    <col min="15619" max="15619" width="5.85546875" customWidth="1"/>
    <col min="15620" max="15620" width="10.28515625" customWidth="1"/>
    <col min="15621" max="15621" width="9.28515625" customWidth="1"/>
    <col min="15622" max="15622" width="6.85546875" customWidth="1"/>
    <col min="15623" max="15623" width="10.140625" customWidth="1"/>
    <col min="15873" max="15873" width="12" customWidth="1"/>
    <col min="15874" max="15874" width="48.140625" customWidth="1"/>
    <col min="15875" max="15875" width="5.85546875" customWidth="1"/>
    <col min="15876" max="15876" width="10.28515625" customWidth="1"/>
    <col min="15877" max="15877" width="9.28515625" customWidth="1"/>
    <col min="15878" max="15878" width="6.85546875" customWidth="1"/>
    <col min="15879" max="15879" width="10.140625" customWidth="1"/>
    <col min="16129" max="16129" width="12" customWidth="1"/>
    <col min="16130" max="16130" width="48.140625" customWidth="1"/>
    <col min="16131" max="16131" width="5.85546875" customWidth="1"/>
    <col min="16132" max="16132" width="10.28515625" customWidth="1"/>
    <col min="16133" max="16133" width="9.28515625" customWidth="1"/>
    <col min="16134" max="16134" width="6.85546875" customWidth="1"/>
    <col min="16135" max="16135" width="10.140625" customWidth="1"/>
  </cols>
  <sheetData>
    <row r="1" spans="1:13" s="73" customFormat="1">
      <c r="A1" s="308" t="e" vm="1">
        <v>#VALUE!</v>
      </c>
      <c r="B1" s="308"/>
      <c r="C1" s="71" t="s">
        <v>1788</v>
      </c>
      <c r="D1" s="312"/>
      <c r="E1" s="313"/>
      <c r="F1" s="313"/>
      <c r="G1" s="314"/>
      <c r="H1" s="72" t="s">
        <v>1789</v>
      </c>
      <c r="I1" s="301" t="s">
        <v>100</v>
      </c>
      <c r="J1" s="302"/>
      <c r="K1" s="302"/>
      <c r="L1" s="302"/>
      <c r="M1" s="302"/>
    </row>
    <row r="2" spans="1:13" s="76" customFormat="1" ht="12.95">
      <c r="A2" s="308"/>
      <c r="B2" s="308"/>
      <c r="C2" s="74" t="s">
        <v>1790</v>
      </c>
      <c r="D2" s="315"/>
      <c r="E2" s="316"/>
      <c r="F2" s="316"/>
      <c r="G2" s="317"/>
      <c r="H2" s="75" t="s">
        <v>110</v>
      </c>
      <c r="I2" s="302"/>
      <c r="J2" s="302"/>
      <c r="K2" s="302"/>
      <c r="L2" s="302"/>
      <c r="M2" s="302"/>
    </row>
    <row r="3" spans="1:13" s="78" customFormat="1" ht="13.5">
      <c r="A3" s="308"/>
      <c r="B3" s="308"/>
      <c r="C3" s="77" t="s">
        <v>1791</v>
      </c>
      <c r="D3" s="312"/>
      <c r="E3" s="313"/>
      <c r="F3" s="313"/>
      <c r="G3" s="314"/>
      <c r="H3" s="72" t="s">
        <v>1792</v>
      </c>
      <c r="I3" s="302"/>
      <c r="J3" s="302"/>
      <c r="K3" s="302"/>
      <c r="L3" s="302"/>
      <c r="M3" s="302"/>
    </row>
    <row r="4" spans="1:13" s="78" customFormat="1">
      <c r="A4" s="308"/>
      <c r="B4" s="308"/>
      <c r="C4" s="79"/>
      <c r="D4" s="315"/>
      <c r="E4" s="316"/>
      <c r="F4" s="316"/>
      <c r="G4" s="317"/>
      <c r="H4" s="80" t="str">
        <f>IF([3]Försättsblad!D34=0," ",[3]Försättsblad!D34)</f>
        <v xml:space="preserve"> </v>
      </c>
      <c r="I4" s="302"/>
      <c r="J4" s="302"/>
      <c r="K4" s="302"/>
      <c r="L4" s="302"/>
      <c r="M4" s="302"/>
    </row>
    <row r="5" spans="1:13" s="78" customFormat="1" ht="13.5">
      <c r="A5" s="308"/>
      <c r="B5" s="308"/>
      <c r="C5" s="81" t="s">
        <v>1793</v>
      </c>
      <c r="D5" s="312"/>
      <c r="E5" s="313"/>
      <c r="F5" s="313"/>
      <c r="G5" s="314"/>
      <c r="H5" s="72" t="s">
        <v>1794</v>
      </c>
      <c r="I5" s="302"/>
      <c r="J5" s="302"/>
      <c r="K5" s="302"/>
      <c r="L5" s="302"/>
      <c r="M5" s="302"/>
    </row>
    <row r="6" spans="1:13" s="78" customFormat="1" ht="13.5">
      <c r="A6" s="308"/>
      <c r="B6" s="308"/>
      <c r="C6" s="82" t="s">
        <v>1795</v>
      </c>
      <c r="D6" s="318"/>
      <c r="E6" s="319"/>
      <c r="F6" s="319"/>
      <c r="G6" s="320"/>
      <c r="H6" s="83" t="s">
        <v>1796</v>
      </c>
      <c r="I6" s="302"/>
      <c r="J6" s="302"/>
      <c r="K6" s="302"/>
      <c r="L6" s="302"/>
      <c r="M6" s="302"/>
    </row>
    <row r="7" spans="1:13" s="76" customFormat="1" ht="26.45" thickBot="1">
      <c r="A7" s="84" t="s">
        <v>1797</v>
      </c>
      <c r="B7" s="84"/>
      <c r="C7" s="84" t="s">
        <v>1798</v>
      </c>
      <c r="D7" s="85" t="s">
        <v>1799</v>
      </c>
      <c r="E7" s="85" t="s">
        <v>1800</v>
      </c>
      <c r="F7" s="85" t="s">
        <v>1801</v>
      </c>
      <c r="G7" s="85" t="s">
        <v>1802</v>
      </c>
      <c r="H7" s="236" t="s">
        <v>1803</v>
      </c>
      <c r="I7" s="302"/>
      <c r="J7" s="302"/>
      <c r="K7" s="302"/>
      <c r="L7" s="302"/>
      <c r="M7" s="302"/>
    </row>
    <row r="8" spans="1:13" s="86" customFormat="1" ht="21.95" customHeight="1" thickBot="1">
      <c r="A8" s="309"/>
      <c r="B8" s="310"/>
      <c r="C8" s="311"/>
      <c r="D8" s="311"/>
      <c r="E8" s="311"/>
      <c r="F8" s="311"/>
      <c r="G8" s="311"/>
      <c r="H8" s="237">
        <f>SUBTOTAL(9,H9:H9763)</f>
        <v>0</v>
      </c>
      <c r="I8" s="302"/>
      <c r="J8" s="302"/>
      <c r="K8" s="302"/>
      <c r="L8" s="302"/>
      <c r="M8" s="302"/>
    </row>
    <row r="9" spans="1:13" s="86" customFormat="1">
      <c r="A9" s="123"/>
      <c r="B9" s="121"/>
      <c r="C9" s="124"/>
      <c r="D9" s="125"/>
      <c r="E9" s="125"/>
      <c r="F9" s="125"/>
      <c r="G9" s="125"/>
      <c r="H9" s="89"/>
      <c r="I9"/>
      <c r="J9"/>
      <c r="K9"/>
      <c r="L9"/>
    </row>
    <row r="10" spans="1:13" s="86" customFormat="1">
      <c r="A10" s="112">
        <v>6</v>
      </c>
      <c r="B10" s="90"/>
      <c r="C10" s="115" t="s">
        <v>1804</v>
      </c>
      <c r="D10" s="92"/>
      <c r="E10" s="93"/>
      <c r="F10" s="93"/>
      <c r="G10" s="93"/>
      <c r="H10" s="89"/>
      <c r="I10"/>
      <c r="J10"/>
      <c r="K10"/>
      <c r="L10"/>
    </row>
    <row r="11" spans="1:13" s="86" customFormat="1" ht="14.1">
      <c r="A11" s="102"/>
      <c r="B11" s="91"/>
      <c r="C11" s="126" t="s">
        <v>1805</v>
      </c>
      <c r="D11" s="92"/>
      <c r="E11" s="93"/>
      <c r="F11" s="93"/>
      <c r="G11" s="93"/>
      <c r="H11" s="89"/>
    </row>
    <row r="12" spans="1:13" s="86" customFormat="1" ht="14.1">
      <c r="A12" s="102"/>
      <c r="B12" s="91"/>
      <c r="C12" s="126" t="s">
        <v>1806</v>
      </c>
      <c r="D12" s="92"/>
      <c r="E12" s="93"/>
      <c r="F12" s="93"/>
      <c r="G12" s="93"/>
      <c r="H12" s="89"/>
    </row>
    <row r="13" spans="1:13" s="86" customFormat="1" ht="14.1">
      <c r="A13" s="102"/>
      <c r="B13" s="91"/>
      <c r="C13" s="126"/>
      <c r="D13" s="92"/>
      <c r="E13" s="93"/>
      <c r="F13" s="93"/>
      <c r="G13" s="93"/>
      <c r="H13" s="89"/>
    </row>
    <row r="14" spans="1:13" s="86" customFormat="1" ht="27.95">
      <c r="A14" s="102"/>
      <c r="B14" s="91"/>
      <c r="C14" s="126" t="s">
        <v>1807</v>
      </c>
      <c r="D14" s="92"/>
      <c r="E14" s="93"/>
      <c r="F14" s="93"/>
      <c r="G14" s="93"/>
      <c r="H14" s="89"/>
    </row>
    <row r="15" spans="1:13" s="86" customFormat="1" ht="14.1">
      <c r="A15" s="102"/>
      <c r="B15" s="91"/>
      <c r="C15" s="126"/>
      <c r="D15" s="92"/>
      <c r="E15" s="93"/>
      <c r="F15" s="93"/>
      <c r="G15" s="93"/>
      <c r="H15" s="89"/>
    </row>
    <row r="16" spans="1:13" s="86" customFormat="1" ht="14.1">
      <c r="A16" s="102"/>
      <c r="B16" s="91"/>
      <c r="C16" s="126" t="s">
        <v>1808</v>
      </c>
      <c r="D16" s="92"/>
      <c r="E16" s="93"/>
      <c r="F16" s="93"/>
      <c r="G16" s="93"/>
      <c r="H16" s="89"/>
    </row>
    <row r="17" spans="1:8" s="86" customFormat="1" ht="14.1">
      <c r="A17" s="102"/>
      <c r="B17" s="91"/>
      <c r="C17" s="126"/>
      <c r="D17" s="92"/>
      <c r="E17" s="93"/>
      <c r="F17" s="93"/>
      <c r="G17" s="93"/>
      <c r="H17" s="89"/>
    </row>
    <row r="18" spans="1:8" s="86" customFormat="1" ht="27.95">
      <c r="A18" s="102"/>
      <c r="B18" s="91"/>
      <c r="C18" s="126" t="s">
        <v>1809</v>
      </c>
      <c r="D18" s="92"/>
      <c r="E18" s="93"/>
      <c r="F18" s="93"/>
      <c r="G18" s="93"/>
      <c r="H18" s="89"/>
    </row>
    <row r="19" spans="1:8" s="86" customFormat="1" ht="14.1">
      <c r="A19" s="102"/>
      <c r="B19" s="91"/>
      <c r="C19" s="126"/>
      <c r="D19" s="92"/>
      <c r="E19" s="93"/>
      <c r="F19" s="93"/>
      <c r="G19" s="93"/>
      <c r="H19" s="89"/>
    </row>
    <row r="20" spans="1:8" s="86" customFormat="1" ht="14.1">
      <c r="A20" s="102"/>
      <c r="B20" s="91"/>
      <c r="C20" s="126"/>
      <c r="D20" s="92"/>
      <c r="E20" s="93"/>
      <c r="F20" s="93"/>
      <c r="G20" s="93"/>
      <c r="H20" s="89"/>
    </row>
    <row r="21" spans="1:8" s="86" customFormat="1" ht="14.1">
      <c r="A21" s="102"/>
      <c r="B21" s="91"/>
      <c r="C21" s="126" t="s">
        <v>1810</v>
      </c>
      <c r="D21" s="92"/>
      <c r="E21" s="93"/>
      <c r="F21" s="93"/>
      <c r="G21" s="93"/>
      <c r="H21" s="89"/>
    </row>
    <row r="22" spans="1:8" s="86" customFormat="1" ht="14.1">
      <c r="A22" s="102"/>
      <c r="B22" s="91"/>
      <c r="C22" s="126"/>
      <c r="D22" s="92"/>
      <c r="E22" s="93"/>
      <c r="F22" s="93"/>
      <c r="G22" s="93"/>
      <c r="H22" s="89"/>
    </row>
    <row r="23" spans="1:8" s="86" customFormat="1" ht="14.1">
      <c r="A23" s="102"/>
      <c r="B23" s="91"/>
      <c r="C23" s="126" t="s">
        <v>1811</v>
      </c>
      <c r="D23" s="92"/>
      <c r="E23" s="93"/>
      <c r="F23" s="93"/>
      <c r="G23" s="93"/>
      <c r="H23" s="89"/>
    </row>
    <row r="24" spans="1:8" s="86" customFormat="1" ht="14.1">
      <c r="A24" s="102"/>
      <c r="B24" s="91"/>
      <c r="C24" s="126"/>
      <c r="D24" s="92"/>
      <c r="E24" s="93"/>
      <c r="F24" s="93"/>
      <c r="G24" s="93"/>
      <c r="H24" s="89"/>
    </row>
    <row r="25" spans="1:8" s="86" customFormat="1" ht="14.1">
      <c r="A25" s="102"/>
      <c r="B25" s="91"/>
      <c r="C25" s="126" t="s">
        <v>1812</v>
      </c>
      <c r="D25" s="92"/>
      <c r="E25" s="93"/>
      <c r="F25" s="93"/>
      <c r="G25" s="93"/>
      <c r="H25" s="89"/>
    </row>
    <row r="26" spans="1:8" s="86" customFormat="1" ht="14.1">
      <c r="A26" s="102"/>
      <c r="B26" s="91"/>
      <c r="C26" s="126"/>
      <c r="D26" s="92"/>
      <c r="E26" s="93"/>
      <c r="F26" s="93"/>
      <c r="G26" s="93"/>
      <c r="H26" s="89"/>
    </row>
    <row r="27" spans="1:8" s="86" customFormat="1" ht="27.95">
      <c r="A27" s="102"/>
      <c r="B27" s="91"/>
      <c r="C27" s="126" t="s">
        <v>1813</v>
      </c>
      <c r="D27" s="92"/>
      <c r="E27" s="93"/>
      <c r="F27" s="93"/>
      <c r="G27" s="93"/>
      <c r="H27" s="89"/>
    </row>
    <row r="28" spans="1:8" s="86" customFormat="1" ht="14.1">
      <c r="A28" s="102"/>
      <c r="B28" s="91"/>
      <c r="C28" s="126"/>
      <c r="D28" s="92"/>
      <c r="E28" s="93"/>
      <c r="F28" s="93"/>
      <c r="G28" s="93"/>
      <c r="H28" s="89"/>
    </row>
    <row r="29" spans="1:8" s="86" customFormat="1" ht="14.1">
      <c r="A29" s="102"/>
      <c r="B29" s="91"/>
      <c r="C29" s="126" t="s">
        <v>1814</v>
      </c>
      <c r="D29" s="92"/>
      <c r="E29" s="93"/>
      <c r="F29" s="93"/>
      <c r="G29" s="93"/>
      <c r="H29" s="89"/>
    </row>
    <row r="30" spans="1:8" s="86" customFormat="1" ht="14.1">
      <c r="A30" s="102"/>
      <c r="B30" s="91"/>
      <c r="C30" s="116"/>
      <c r="D30" s="92"/>
      <c r="E30" s="93"/>
      <c r="F30" s="93"/>
      <c r="G30" s="93"/>
      <c r="H30" s="89"/>
    </row>
    <row r="31" spans="1:8" s="86" customFormat="1" ht="14.1">
      <c r="A31" s="102"/>
      <c r="B31" s="91"/>
      <c r="C31" s="115" t="s">
        <v>1815</v>
      </c>
      <c r="D31" s="92"/>
      <c r="E31" s="93"/>
      <c r="F31" s="93"/>
      <c r="G31" s="93"/>
      <c r="H31" s="89"/>
    </row>
    <row r="32" spans="1:8" s="86" customFormat="1" ht="69.95">
      <c r="A32" s="102"/>
      <c r="B32" s="91"/>
      <c r="C32" s="126" t="s">
        <v>1816</v>
      </c>
      <c r="D32" s="92"/>
      <c r="E32" s="93"/>
      <c r="F32" s="93"/>
      <c r="G32" s="93"/>
      <c r="H32" s="89"/>
    </row>
    <row r="33" spans="1:8" s="86" customFormat="1" ht="14.1">
      <c r="A33" s="102"/>
      <c r="B33" s="91"/>
      <c r="C33" s="116"/>
      <c r="D33" s="92"/>
      <c r="E33" s="93"/>
      <c r="F33" s="93"/>
      <c r="G33" s="93"/>
      <c r="H33" s="89"/>
    </row>
    <row r="34" spans="1:8" s="86" customFormat="1" ht="14.1">
      <c r="A34" s="102"/>
      <c r="B34" s="91"/>
      <c r="C34" s="115" t="s">
        <v>1817</v>
      </c>
      <c r="D34" s="92"/>
      <c r="E34" s="93"/>
      <c r="F34" s="93"/>
      <c r="G34" s="93"/>
      <c r="H34" s="89"/>
    </row>
    <row r="35" spans="1:8" s="86" customFormat="1" ht="27.95">
      <c r="A35" s="102"/>
      <c r="B35" s="91"/>
      <c r="C35" s="126" t="s">
        <v>1818</v>
      </c>
      <c r="D35" s="92"/>
      <c r="E35" s="93"/>
      <c r="F35" s="93"/>
      <c r="G35" s="93"/>
      <c r="H35" s="89"/>
    </row>
    <row r="36" spans="1:8" s="86" customFormat="1" ht="14.1">
      <c r="A36" s="102"/>
      <c r="B36" s="91"/>
      <c r="C36" s="116"/>
      <c r="D36" s="92"/>
      <c r="E36" s="93"/>
      <c r="F36" s="93"/>
      <c r="G36" s="93"/>
      <c r="H36" s="89"/>
    </row>
    <row r="37" spans="1:8" s="86" customFormat="1" ht="27.95">
      <c r="A37" s="102"/>
      <c r="B37" s="91"/>
      <c r="C37" s="126" t="s">
        <v>1819</v>
      </c>
      <c r="D37" s="92"/>
      <c r="E37" s="93"/>
      <c r="F37" s="93"/>
      <c r="G37" s="93"/>
      <c r="H37" s="89"/>
    </row>
    <row r="38" spans="1:8" s="86" customFormat="1" ht="14.1">
      <c r="A38" s="102"/>
      <c r="B38" s="91"/>
      <c r="C38" s="116"/>
      <c r="D38" s="92"/>
      <c r="E38" s="93"/>
      <c r="F38" s="93"/>
      <c r="G38" s="93"/>
      <c r="H38" s="89"/>
    </row>
    <row r="39" spans="1:8" s="86" customFormat="1" ht="27.95">
      <c r="A39" s="102"/>
      <c r="B39" s="91"/>
      <c r="C39" s="126" t="s">
        <v>1820</v>
      </c>
      <c r="D39" s="92"/>
      <c r="E39" s="93"/>
      <c r="F39" s="93"/>
      <c r="G39" s="93"/>
      <c r="H39" s="89"/>
    </row>
    <row r="40" spans="1:8" s="86" customFormat="1" ht="14.1">
      <c r="A40" s="102"/>
      <c r="B40" s="91"/>
      <c r="C40" s="116"/>
      <c r="D40" s="92"/>
      <c r="E40" s="93"/>
      <c r="F40" s="93"/>
      <c r="G40" s="93"/>
      <c r="H40" s="89"/>
    </row>
    <row r="41" spans="1:8" s="86" customFormat="1" ht="27.95">
      <c r="A41" s="102"/>
      <c r="B41" s="91"/>
      <c r="C41" s="126" t="s">
        <v>1821</v>
      </c>
      <c r="D41" s="92"/>
      <c r="E41" s="93"/>
      <c r="F41" s="93"/>
      <c r="G41" s="93"/>
      <c r="H41" s="89"/>
    </row>
    <row r="42" spans="1:8" s="86" customFormat="1" ht="14.1">
      <c r="A42" s="102"/>
      <c r="B42" s="91"/>
      <c r="C42" s="116"/>
      <c r="D42" s="92"/>
      <c r="E42" s="93"/>
      <c r="F42" s="93"/>
      <c r="G42" s="93"/>
      <c r="H42" s="89"/>
    </row>
    <row r="43" spans="1:8" s="86" customFormat="1" ht="14.1">
      <c r="A43" s="102"/>
      <c r="B43" s="91"/>
      <c r="C43" s="115" t="s">
        <v>1822</v>
      </c>
      <c r="D43" s="92"/>
      <c r="E43" s="93"/>
      <c r="F43" s="93"/>
      <c r="G43" s="93"/>
      <c r="H43" s="89"/>
    </row>
    <row r="44" spans="1:8" s="86" customFormat="1" ht="27.95">
      <c r="A44" s="102"/>
      <c r="B44" s="91"/>
      <c r="C44" s="126" t="s">
        <v>1823</v>
      </c>
      <c r="D44" s="92"/>
      <c r="E44" s="93"/>
      <c r="F44" s="93"/>
      <c r="G44" s="93"/>
      <c r="H44" s="89"/>
    </row>
    <row r="45" spans="1:8" s="86" customFormat="1" ht="14.1">
      <c r="A45" s="102"/>
      <c r="B45" s="91"/>
      <c r="C45" s="120"/>
      <c r="D45" s="92"/>
      <c r="E45" s="93"/>
      <c r="F45" s="93"/>
      <c r="G45" s="93"/>
      <c r="H45" s="89"/>
    </row>
    <row r="46" spans="1:8" s="86" customFormat="1" ht="14.1">
      <c r="A46" s="102"/>
      <c r="B46" s="91"/>
      <c r="C46" s="127" t="s">
        <v>1824</v>
      </c>
      <c r="D46" s="92"/>
      <c r="E46" s="93"/>
      <c r="F46" s="93"/>
      <c r="G46" s="93"/>
      <c r="H46" s="89"/>
    </row>
    <row r="47" spans="1:8" s="86" customFormat="1" ht="14.1">
      <c r="A47" s="102"/>
      <c r="B47" s="91"/>
      <c r="C47" s="126" t="s">
        <v>1825</v>
      </c>
      <c r="D47" s="92"/>
      <c r="E47" s="93"/>
      <c r="F47" s="93"/>
      <c r="G47" s="93"/>
      <c r="H47" s="89"/>
    </row>
    <row r="48" spans="1:8" s="86" customFormat="1" ht="14.1">
      <c r="A48" s="102"/>
      <c r="B48" s="91"/>
      <c r="C48" s="126"/>
      <c r="D48" s="92"/>
      <c r="E48" s="93"/>
      <c r="F48" s="93"/>
      <c r="G48" s="93"/>
      <c r="H48" s="89"/>
    </row>
    <row r="49" spans="1:8" s="86" customFormat="1" ht="14.1">
      <c r="A49" s="102"/>
      <c r="B49" s="91"/>
      <c r="C49" s="127" t="s">
        <v>1826</v>
      </c>
      <c r="D49" s="92"/>
      <c r="E49" s="93"/>
      <c r="F49" s="93"/>
      <c r="G49" s="93"/>
      <c r="H49" s="89"/>
    </row>
    <row r="50" spans="1:8" s="86" customFormat="1" ht="14.1">
      <c r="A50" s="102"/>
      <c r="B50" s="91"/>
      <c r="C50" s="126" t="s">
        <v>1827</v>
      </c>
      <c r="D50" s="92"/>
      <c r="E50" s="93"/>
      <c r="F50" s="93"/>
      <c r="G50" s="93"/>
      <c r="H50" s="89"/>
    </row>
    <row r="51" spans="1:8" s="86" customFormat="1" ht="14.1">
      <c r="A51" s="102"/>
      <c r="B51" s="91"/>
      <c r="C51" s="126"/>
      <c r="D51" s="92"/>
      <c r="E51" s="93"/>
      <c r="F51" s="93"/>
      <c r="G51" s="93"/>
      <c r="H51" s="89"/>
    </row>
    <row r="52" spans="1:8" s="86" customFormat="1" ht="14.1">
      <c r="A52" s="102"/>
      <c r="B52" s="91"/>
      <c r="C52" s="126"/>
      <c r="D52" s="92"/>
      <c r="E52" s="93"/>
      <c r="F52" s="93"/>
      <c r="G52" s="93"/>
      <c r="H52" s="89"/>
    </row>
    <row r="53" spans="1:8" s="86" customFormat="1" ht="14.1">
      <c r="A53" s="102"/>
      <c r="B53" s="91"/>
      <c r="C53" s="116"/>
      <c r="D53" s="92"/>
      <c r="E53" s="93"/>
      <c r="F53" s="93"/>
      <c r="G53" s="93"/>
      <c r="H53" s="89"/>
    </row>
    <row r="54" spans="1:8" s="96" customFormat="1" ht="14.1">
      <c r="A54" s="112">
        <v>63</v>
      </c>
      <c r="B54" s="90"/>
      <c r="C54" s="115" t="s">
        <v>1828</v>
      </c>
      <c r="D54" s="94"/>
      <c r="E54" s="95"/>
      <c r="F54" s="94"/>
      <c r="G54" s="94"/>
      <c r="H54" s="89"/>
    </row>
    <row r="55" spans="1:8" s="96" customFormat="1" ht="14.1">
      <c r="A55" s="102"/>
      <c r="B55" s="91"/>
      <c r="C55" s="116"/>
      <c r="D55" s="94"/>
      <c r="E55" s="95"/>
      <c r="F55" s="94"/>
      <c r="G55" s="94"/>
      <c r="H55" s="89"/>
    </row>
    <row r="56" spans="1:8" s="96" customFormat="1" ht="14.1">
      <c r="A56" s="102" t="s">
        <v>1829</v>
      </c>
      <c r="B56" s="91"/>
      <c r="C56" s="115" t="s">
        <v>1830</v>
      </c>
      <c r="D56" s="94"/>
      <c r="E56" s="95"/>
      <c r="F56" s="94"/>
      <c r="G56" s="94"/>
      <c r="H56" s="89"/>
    </row>
    <row r="57" spans="1:8" s="96" customFormat="1" ht="27.95">
      <c r="A57" s="102"/>
      <c r="B57" s="91"/>
      <c r="C57" s="116" t="s">
        <v>1831</v>
      </c>
      <c r="D57" s="94"/>
      <c r="E57" s="95"/>
      <c r="F57" s="94"/>
      <c r="G57" s="94"/>
      <c r="H57" s="89"/>
    </row>
    <row r="58" spans="1:8" s="96" customFormat="1" ht="14.1">
      <c r="A58" s="102"/>
      <c r="B58" s="91"/>
      <c r="C58" s="116"/>
      <c r="D58" s="94"/>
      <c r="E58" s="95"/>
      <c r="F58" s="94"/>
      <c r="G58" s="94"/>
      <c r="H58" s="89"/>
    </row>
    <row r="59" spans="1:8" s="96" customFormat="1" ht="14.1">
      <c r="A59" s="102"/>
      <c r="B59" s="91"/>
      <c r="C59" s="116" t="s">
        <v>1832</v>
      </c>
      <c r="D59" s="94"/>
      <c r="E59" s="95"/>
      <c r="F59" s="94"/>
      <c r="G59" s="94"/>
      <c r="H59" s="89"/>
    </row>
    <row r="60" spans="1:8" s="96" customFormat="1" ht="14.1">
      <c r="A60" s="102"/>
      <c r="B60" s="91"/>
      <c r="C60" s="116"/>
      <c r="D60" s="94"/>
      <c r="E60" s="95"/>
      <c r="F60" s="94"/>
      <c r="G60" s="94"/>
      <c r="H60" s="89"/>
    </row>
    <row r="61" spans="1:8" s="96" customFormat="1" ht="14.1">
      <c r="A61" s="102"/>
      <c r="B61" s="91"/>
      <c r="C61" s="116" t="s">
        <v>1833</v>
      </c>
      <c r="D61" s="94"/>
      <c r="E61" s="95"/>
      <c r="F61" s="94"/>
      <c r="G61" s="94"/>
      <c r="H61" s="89"/>
    </row>
    <row r="62" spans="1:8" s="96" customFormat="1" ht="14.1">
      <c r="A62" s="102"/>
      <c r="B62" s="91"/>
      <c r="C62" s="116"/>
      <c r="D62" s="94"/>
      <c r="E62" s="95"/>
      <c r="F62" s="94"/>
      <c r="G62" s="94"/>
      <c r="H62" s="89"/>
    </row>
    <row r="63" spans="1:8" s="96" customFormat="1" ht="14.1">
      <c r="A63" s="102"/>
      <c r="B63" s="91"/>
      <c r="C63" s="116" t="s">
        <v>1834</v>
      </c>
      <c r="D63" s="94"/>
      <c r="E63" s="95"/>
      <c r="F63" s="94"/>
      <c r="G63" s="94"/>
      <c r="H63" s="89"/>
    </row>
    <row r="64" spans="1:8" s="96" customFormat="1" ht="14.1">
      <c r="A64" s="102"/>
      <c r="B64" s="91"/>
      <c r="C64" s="116"/>
      <c r="D64" s="94"/>
      <c r="E64" s="95"/>
      <c r="F64" s="94"/>
      <c r="G64" s="94"/>
      <c r="H64" s="89"/>
    </row>
    <row r="65" spans="1:8" s="96" customFormat="1" ht="27.95">
      <c r="A65" s="102"/>
      <c r="B65" s="91"/>
      <c r="C65" s="116" t="s">
        <v>1835</v>
      </c>
      <c r="D65" s="97" t="s">
        <v>196</v>
      </c>
      <c r="E65" s="97" t="s">
        <v>196</v>
      </c>
      <c r="F65" s="97" t="s">
        <v>196</v>
      </c>
      <c r="G65" s="97" t="s">
        <v>196</v>
      </c>
      <c r="H65" s="97" t="s">
        <v>196</v>
      </c>
    </row>
    <row r="66" spans="1:8" s="96" customFormat="1" ht="14.1">
      <c r="A66" s="113"/>
      <c r="B66" s="94"/>
      <c r="C66" s="116"/>
      <c r="D66" s="94"/>
      <c r="E66" s="95"/>
      <c r="F66" s="94"/>
      <c r="G66" s="94"/>
      <c r="H66" s="89"/>
    </row>
    <row r="67" spans="1:8" s="86" customFormat="1" ht="42">
      <c r="A67" s="102" t="s">
        <v>127</v>
      </c>
      <c r="B67" s="91"/>
      <c r="C67" s="115" t="s">
        <v>1836</v>
      </c>
      <c r="D67" s="98"/>
      <c r="E67" s="93"/>
      <c r="F67" s="93"/>
      <c r="G67" s="93"/>
      <c r="H67" s="89"/>
    </row>
    <row r="68" spans="1:8" s="86" customFormat="1" ht="14.1">
      <c r="A68" s="102"/>
      <c r="B68" s="91"/>
      <c r="C68" s="115"/>
      <c r="D68" s="98"/>
      <c r="E68" s="93"/>
      <c r="F68" s="93"/>
      <c r="G68" s="93"/>
      <c r="H68" s="89"/>
    </row>
    <row r="69" spans="1:8" s="86" customFormat="1" ht="14.1">
      <c r="A69" s="102" t="s">
        <v>130</v>
      </c>
      <c r="B69" s="91"/>
      <c r="C69" s="115" t="s">
        <v>131</v>
      </c>
      <c r="D69" s="98"/>
      <c r="E69" s="93"/>
      <c r="F69" s="93"/>
      <c r="G69" s="93"/>
      <c r="H69" s="89"/>
    </row>
    <row r="70" spans="1:8" s="86" customFormat="1" ht="14.1">
      <c r="A70" s="102"/>
      <c r="B70" s="91"/>
      <c r="C70" s="115"/>
      <c r="D70" s="98"/>
      <c r="E70" s="93"/>
      <c r="F70" s="93"/>
      <c r="G70" s="93"/>
      <c r="H70" s="89"/>
    </row>
    <row r="71" spans="1:8" s="86" customFormat="1" ht="14.1">
      <c r="A71" s="102" t="s">
        <v>1837</v>
      </c>
      <c r="B71" s="91"/>
      <c r="C71" s="115" t="s">
        <v>1838</v>
      </c>
      <c r="D71" s="98"/>
      <c r="E71" s="93"/>
      <c r="F71" s="93"/>
      <c r="G71" s="93"/>
      <c r="H71" s="89"/>
    </row>
    <row r="72" spans="1:8" s="86" customFormat="1" ht="14.1">
      <c r="A72" s="102"/>
      <c r="B72" s="91"/>
      <c r="C72" s="116"/>
      <c r="D72" s="93"/>
      <c r="E72" s="93"/>
      <c r="F72" s="93"/>
      <c r="G72" s="93"/>
      <c r="H72" s="89"/>
    </row>
    <row r="73" spans="1:8" s="86" customFormat="1" ht="14.1">
      <c r="A73" s="102" t="s">
        <v>1839</v>
      </c>
      <c r="B73" s="91"/>
      <c r="C73" s="115" t="s">
        <v>1840</v>
      </c>
      <c r="D73" s="99"/>
      <c r="E73" s="99"/>
      <c r="F73" s="99"/>
      <c r="G73" s="99"/>
      <c r="H73" s="99"/>
    </row>
    <row r="74" spans="1:8" s="86" customFormat="1">
      <c r="A74" s="102"/>
      <c r="B74" s="91"/>
      <c r="C74" s="128" t="s">
        <v>1841</v>
      </c>
      <c r="D74" s="100"/>
      <c r="E74" s="100"/>
      <c r="F74" s="100"/>
      <c r="G74" s="100"/>
      <c r="H74" s="100"/>
    </row>
    <row r="75" spans="1:8" s="86" customFormat="1" ht="27.95">
      <c r="A75" s="102"/>
      <c r="B75" s="91"/>
      <c r="C75" s="116" t="s">
        <v>1842</v>
      </c>
      <c r="D75" s="99" t="s">
        <v>196</v>
      </c>
      <c r="E75" s="99" t="s">
        <v>196</v>
      </c>
      <c r="F75" s="99" t="s">
        <v>196</v>
      </c>
      <c r="G75" s="99" t="s">
        <v>196</v>
      </c>
      <c r="H75" s="99" t="s">
        <v>196</v>
      </c>
    </row>
    <row r="76" spans="1:8" s="86" customFormat="1" ht="14.1">
      <c r="A76" s="102"/>
      <c r="B76" s="91"/>
      <c r="C76" s="115"/>
      <c r="D76" s="93"/>
      <c r="E76" s="93"/>
      <c r="F76" s="93"/>
      <c r="G76" s="93"/>
      <c r="H76" s="93"/>
    </row>
    <row r="77" spans="1:8" s="86" customFormat="1">
      <c r="A77" s="102"/>
      <c r="B77" s="91"/>
      <c r="C77" s="128" t="s">
        <v>1843</v>
      </c>
      <c r="D77" s="100"/>
      <c r="E77" s="100"/>
      <c r="F77" s="100"/>
      <c r="G77" s="100"/>
      <c r="H77" s="100"/>
    </row>
    <row r="78" spans="1:8" s="86" customFormat="1" ht="27.95">
      <c r="A78" s="102"/>
      <c r="B78" s="91"/>
      <c r="C78" s="116" t="s">
        <v>1844</v>
      </c>
      <c r="D78" s="99" t="s">
        <v>196</v>
      </c>
      <c r="E78" s="99" t="s">
        <v>196</v>
      </c>
      <c r="F78" s="99" t="s">
        <v>196</v>
      </c>
      <c r="G78" s="99" t="s">
        <v>196</v>
      </c>
      <c r="H78" s="99" t="s">
        <v>196</v>
      </c>
    </row>
    <row r="79" spans="1:8" s="86" customFormat="1" ht="14.1">
      <c r="A79" s="102"/>
      <c r="B79" s="91"/>
      <c r="C79" s="116"/>
      <c r="D79" s="99"/>
      <c r="E79" s="99"/>
      <c r="F79" s="99"/>
      <c r="G79" s="99"/>
      <c r="H79" s="99"/>
    </row>
    <row r="80" spans="1:8" s="86" customFormat="1" ht="27.95">
      <c r="A80" s="102" t="s">
        <v>504</v>
      </c>
      <c r="B80" s="91"/>
      <c r="C80" s="129" t="s">
        <v>505</v>
      </c>
      <c r="D80" s="92"/>
      <c r="E80" s="130"/>
      <c r="F80" s="93"/>
      <c r="G80" s="93"/>
      <c r="H80" s="89"/>
    </row>
    <row r="81" spans="1:8" s="86" customFormat="1" ht="14.1">
      <c r="A81" s="102"/>
      <c r="B81" s="91"/>
      <c r="C81" s="116"/>
      <c r="D81" s="92"/>
      <c r="E81" s="130"/>
      <c r="F81" s="93"/>
      <c r="G81" s="93"/>
      <c r="H81" s="89"/>
    </row>
    <row r="82" spans="1:8" s="86" customFormat="1" ht="14.1">
      <c r="A82" s="102" t="s">
        <v>513</v>
      </c>
      <c r="B82" s="91"/>
      <c r="C82" s="131" t="s">
        <v>514</v>
      </c>
      <c r="D82" s="92"/>
      <c r="E82" s="130"/>
      <c r="F82" s="93"/>
      <c r="G82" s="93"/>
      <c r="H82" s="89"/>
    </row>
    <row r="83" spans="1:8" s="86" customFormat="1" ht="14.1">
      <c r="A83" s="102"/>
      <c r="B83" s="91"/>
      <c r="C83" s="116"/>
      <c r="D83" s="92"/>
      <c r="E83" s="130"/>
      <c r="F83" s="93"/>
      <c r="G83" s="93"/>
      <c r="H83" s="89"/>
    </row>
    <row r="84" spans="1:8" s="86" customFormat="1" ht="14.1">
      <c r="A84" s="102" t="s">
        <v>516</v>
      </c>
      <c r="B84" s="91"/>
      <c r="C84" s="131" t="s">
        <v>517</v>
      </c>
      <c r="D84" s="92"/>
      <c r="E84" s="130"/>
      <c r="F84" s="93"/>
      <c r="G84" s="93"/>
      <c r="H84" s="89"/>
    </row>
    <row r="85" spans="1:8" s="86" customFormat="1" ht="14.1">
      <c r="A85" s="102"/>
      <c r="B85" s="91"/>
      <c r="C85" s="116"/>
      <c r="D85" s="92"/>
      <c r="E85" s="130"/>
      <c r="F85" s="93"/>
      <c r="G85" s="93"/>
      <c r="H85" s="89"/>
    </row>
    <row r="86" spans="1:8" s="86" customFormat="1" ht="14.1">
      <c r="A86" s="102" t="s">
        <v>572</v>
      </c>
      <c r="B86" s="91"/>
      <c r="C86" s="131" t="s">
        <v>1845</v>
      </c>
      <c r="D86" s="92"/>
      <c r="E86" s="130"/>
      <c r="F86" s="93"/>
      <c r="G86" s="93"/>
      <c r="H86" s="89"/>
    </row>
    <row r="87" spans="1:8" s="86" customFormat="1" ht="14.1">
      <c r="A87" s="102"/>
      <c r="B87" s="91"/>
      <c r="C87" s="132" t="s">
        <v>1846</v>
      </c>
      <c r="D87" s="92"/>
      <c r="E87" s="130"/>
      <c r="F87" s="93"/>
      <c r="G87" s="93"/>
      <c r="H87" s="89"/>
    </row>
    <row r="88" spans="1:8" s="86" customFormat="1" ht="14.1">
      <c r="A88" s="102"/>
      <c r="B88" s="91"/>
      <c r="C88" s="133"/>
      <c r="D88" s="92"/>
      <c r="E88" s="130"/>
      <c r="F88" s="93"/>
      <c r="G88" s="93"/>
      <c r="H88" s="89"/>
    </row>
    <row r="89" spans="1:8" s="86" customFormat="1" ht="14.1">
      <c r="A89" s="102" t="s">
        <v>1847</v>
      </c>
      <c r="B89" s="91"/>
      <c r="C89" s="133" t="s">
        <v>1848</v>
      </c>
      <c r="D89" s="92"/>
      <c r="E89" s="130"/>
      <c r="F89" s="93"/>
      <c r="G89" s="93"/>
      <c r="H89" s="89"/>
    </row>
    <row r="90" spans="1:8" s="86" customFormat="1" ht="14.1">
      <c r="A90" s="102"/>
      <c r="B90" s="91"/>
      <c r="C90" s="132" t="s">
        <v>1846</v>
      </c>
      <c r="D90" s="92"/>
      <c r="E90" s="130"/>
      <c r="F90" s="93"/>
      <c r="G90" s="93"/>
      <c r="H90" s="89"/>
    </row>
    <row r="91" spans="1:8" s="86" customFormat="1" ht="15">
      <c r="A91" s="102"/>
      <c r="B91" s="91"/>
      <c r="C91" s="134"/>
      <c r="D91" s="92"/>
      <c r="E91" s="130"/>
      <c r="F91" s="93"/>
      <c r="G91" s="93"/>
      <c r="H91" s="89"/>
    </row>
    <row r="92" spans="1:8" s="86" customFormat="1" ht="14.1">
      <c r="A92" s="102" t="s">
        <v>657</v>
      </c>
      <c r="B92" s="91"/>
      <c r="C92" s="133" t="s">
        <v>1849</v>
      </c>
      <c r="D92" s="92"/>
      <c r="E92" s="130"/>
      <c r="F92" s="93"/>
      <c r="G92" s="93"/>
      <c r="H92" s="89"/>
    </row>
    <row r="93" spans="1:8" s="86" customFormat="1" ht="14.1">
      <c r="A93" s="102"/>
      <c r="B93" s="91"/>
      <c r="C93" s="133"/>
      <c r="D93" s="92"/>
      <c r="E93" s="130"/>
      <c r="F93" s="93"/>
      <c r="G93" s="93"/>
      <c r="H93" s="89"/>
    </row>
    <row r="94" spans="1:8" s="86" customFormat="1" ht="14.1">
      <c r="A94" s="102" t="s">
        <v>660</v>
      </c>
      <c r="B94" s="91"/>
      <c r="C94" s="133" t="s">
        <v>1850</v>
      </c>
      <c r="D94" s="92"/>
      <c r="E94" s="130"/>
      <c r="F94" s="93"/>
      <c r="G94" s="93"/>
      <c r="H94" s="89"/>
    </row>
    <row r="95" spans="1:8" s="86" customFormat="1" ht="14.1">
      <c r="A95" s="102"/>
      <c r="B95" s="91"/>
      <c r="C95" s="133" t="s">
        <v>1851</v>
      </c>
      <c r="D95" s="92"/>
      <c r="E95" s="130"/>
      <c r="F95" s="93"/>
      <c r="G95" s="93"/>
      <c r="H95" s="89"/>
    </row>
    <row r="96" spans="1:8" s="86" customFormat="1" ht="14.1">
      <c r="A96" s="102"/>
      <c r="B96" s="91"/>
      <c r="C96" s="133"/>
      <c r="D96" s="92"/>
      <c r="E96" s="130"/>
      <c r="F96" s="93"/>
      <c r="G96" s="93"/>
      <c r="H96" s="89"/>
    </row>
    <row r="97" spans="1:8" s="86" customFormat="1" ht="14.1">
      <c r="A97" s="102" t="s">
        <v>708</v>
      </c>
      <c r="B97" s="91"/>
      <c r="C97" s="133" t="s">
        <v>709</v>
      </c>
      <c r="D97" s="92"/>
      <c r="E97" s="130"/>
      <c r="F97" s="93"/>
      <c r="G97" s="93"/>
      <c r="H97" s="89"/>
    </row>
    <row r="98" spans="1:8" s="86" customFormat="1" ht="14.1">
      <c r="A98" s="102"/>
      <c r="B98" s="91"/>
      <c r="C98" s="132" t="s">
        <v>1846</v>
      </c>
      <c r="D98" s="92"/>
      <c r="E98" s="130"/>
      <c r="F98" s="93"/>
      <c r="G98" s="93"/>
      <c r="H98" s="89"/>
    </row>
    <row r="99" spans="1:8" s="86" customFormat="1" ht="14.1">
      <c r="A99" s="102"/>
      <c r="B99" s="91"/>
      <c r="C99" s="133"/>
      <c r="D99" s="92"/>
      <c r="E99" s="130"/>
      <c r="F99" s="93"/>
      <c r="G99" s="93"/>
      <c r="H99" s="89"/>
    </row>
    <row r="100" spans="1:8" s="86" customFormat="1" ht="14.1">
      <c r="A100" s="102" t="s">
        <v>713</v>
      </c>
      <c r="B100" s="91"/>
      <c r="C100" s="133" t="s">
        <v>714</v>
      </c>
      <c r="D100" s="92"/>
      <c r="E100" s="130"/>
      <c r="F100" s="93"/>
      <c r="G100" s="93"/>
      <c r="H100" s="89"/>
    </row>
    <row r="101" spans="1:8" s="86" customFormat="1" ht="14.1">
      <c r="A101" s="102"/>
      <c r="B101" s="91"/>
      <c r="C101" s="133"/>
      <c r="D101" s="92"/>
      <c r="E101" s="130"/>
      <c r="F101" s="93"/>
      <c r="G101" s="93"/>
      <c r="H101" s="89"/>
    </row>
    <row r="102" spans="1:8" s="86" customFormat="1" ht="14.1">
      <c r="A102" s="102" t="s">
        <v>740</v>
      </c>
      <c r="B102" s="91"/>
      <c r="C102" s="133" t="s">
        <v>741</v>
      </c>
      <c r="D102" s="92"/>
      <c r="E102" s="130"/>
      <c r="F102" s="93"/>
      <c r="G102" s="93"/>
      <c r="H102" s="89"/>
    </row>
    <row r="103" spans="1:8" s="86" customFormat="1" ht="14.1">
      <c r="A103" s="102"/>
      <c r="B103" s="91"/>
      <c r="C103" s="132" t="s">
        <v>1846</v>
      </c>
      <c r="D103" s="92"/>
      <c r="E103" s="130"/>
      <c r="F103" s="93"/>
      <c r="G103" s="93"/>
      <c r="H103" s="89"/>
    </row>
    <row r="104" spans="1:8" s="86" customFormat="1" ht="14.1">
      <c r="A104" s="102"/>
      <c r="B104" s="91"/>
      <c r="C104" s="133"/>
      <c r="D104" s="92"/>
      <c r="E104" s="130"/>
      <c r="F104" s="93"/>
      <c r="G104" s="93"/>
      <c r="H104" s="89"/>
    </row>
    <row r="105" spans="1:8" s="86" customFormat="1" ht="14.1">
      <c r="A105" s="102" t="s">
        <v>774</v>
      </c>
      <c r="B105" s="91"/>
      <c r="C105" s="133" t="s">
        <v>775</v>
      </c>
      <c r="D105" s="92"/>
      <c r="E105" s="130"/>
      <c r="F105" s="93"/>
      <c r="G105" s="93"/>
      <c r="H105" s="89"/>
    </row>
    <row r="106" spans="1:8" s="86" customFormat="1" ht="14.1">
      <c r="A106" s="102"/>
      <c r="B106" s="91"/>
      <c r="C106" s="132" t="s">
        <v>1846</v>
      </c>
      <c r="D106" s="92"/>
      <c r="E106" s="130"/>
      <c r="F106" s="93"/>
      <c r="G106" s="93"/>
      <c r="H106" s="89"/>
    </row>
    <row r="107" spans="1:8" s="86" customFormat="1" ht="15.6">
      <c r="A107" s="102"/>
      <c r="B107" s="91"/>
      <c r="C107" s="135"/>
      <c r="D107" s="92"/>
      <c r="E107" s="130"/>
      <c r="F107" s="93"/>
      <c r="G107" s="93"/>
      <c r="H107" s="89"/>
    </row>
    <row r="108" spans="1:8" s="86" customFormat="1" ht="14.1">
      <c r="A108" s="102" t="s">
        <v>803</v>
      </c>
      <c r="B108" s="91"/>
      <c r="C108" s="133" t="s">
        <v>1852</v>
      </c>
      <c r="D108" s="92"/>
      <c r="E108" s="130"/>
      <c r="F108" s="93"/>
      <c r="G108" s="93"/>
      <c r="H108" s="89"/>
    </row>
    <row r="109" spans="1:8" s="86" customFormat="1" ht="14.1">
      <c r="A109" s="102"/>
      <c r="B109" s="91"/>
      <c r="C109" s="132" t="s">
        <v>1846</v>
      </c>
      <c r="D109" s="92"/>
      <c r="E109" s="130"/>
      <c r="F109" s="93"/>
      <c r="G109" s="93"/>
      <c r="H109" s="89"/>
    </row>
    <row r="110" spans="1:8" s="86" customFormat="1" ht="14.1">
      <c r="A110" s="102"/>
      <c r="B110" s="91"/>
      <c r="C110" s="132"/>
      <c r="D110" s="92"/>
      <c r="E110" s="130"/>
      <c r="F110" s="93"/>
      <c r="G110" s="93"/>
      <c r="H110" s="89"/>
    </row>
    <row r="111" spans="1:8" s="86" customFormat="1" ht="27.95">
      <c r="A111" s="102" t="s">
        <v>824</v>
      </c>
      <c r="B111" s="91"/>
      <c r="C111" s="136" t="s">
        <v>1853</v>
      </c>
      <c r="D111" s="92"/>
      <c r="E111" s="130"/>
      <c r="F111" s="93"/>
      <c r="G111" s="93"/>
      <c r="H111" s="89"/>
    </row>
    <row r="112" spans="1:8" s="86" customFormat="1" ht="15.6">
      <c r="A112" s="102"/>
      <c r="B112" s="91"/>
      <c r="C112" s="135"/>
      <c r="D112" s="92"/>
      <c r="E112" s="130"/>
      <c r="F112" s="93"/>
      <c r="G112" s="93"/>
      <c r="H112" s="89"/>
    </row>
    <row r="113" spans="1:8" s="86" customFormat="1" ht="14.1">
      <c r="A113" s="102" t="s">
        <v>847</v>
      </c>
      <c r="B113" s="91"/>
      <c r="C113" s="136" t="s">
        <v>848</v>
      </c>
      <c r="D113" s="92"/>
      <c r="E113" s="130"/>
      <c r="F113" s="93"/>
      <c r="G113" s="93"/>
      <c r="H113" s="89"/>
    </row>
    <row r="114" spans="1:8" s="86" customFormat="1">
      <c r="A114" s="102"/>
      <c r="B114" s="91"/>
      <c r="C114" s="128" t="s">
        <v>1854</v>
      </c>
      <c r="D114" s="92"/>
      <c r="E114" s="130"/>
      <c r="F114" s="93"/>
      <c r="G114" s="93"/>
      <c r="H114" s="89"/>
    </row>
    <row r="115" spans="1:8" s="86" customFormat="1" ht="14.1">
      <c r="A115" s="102"/>
      <c r="B115" s="91"/>
      <c r="C115" s="116" t="s">
        <v>1855</v>
      </c>
      <c r="D115" s="92"/>
      <c r="E115" s="130"/>
      <c r="F115" s="93"/>
      <c r="G115" s="93"/>
      <c r="H115" s="89"/>
    </row>
    <row r="116" spans="1:8" s="86" customFormat="1" ht="14.1">
      <c r="A116" s="102"/>
      <c r="B116" s="91"/>
      <c r="C116" s="116" t="s">
        <v>1856</v>
      </c>
      <c r="D116" s="92"/>
      <c r="E116" s="130"/>
      <c r="F116" s="93"/>
      <c r="G116" s="93"/>
      <c r="H116" s="89"/>
    </row>
    <row r="117" spans="1:8" s="86" customFormat="1" ht="56.1">
      <c r="A117" s="102"/>
      <c r="B117" s="91"/>
      <c r="C117" s="116" t="s">
        <v>1857</v>
      </c>
      <c r="D117" s="92"/>
      <c r="E117" s="130"/>
      <c r="F117" s="93"/>
      <c r="G117" s="93"/>
      <c r="H117" s="89"/>
    </row>
    <row r="118" spans="1:8" s="86" customFormat="1" ht="14.1">
      <c r="A118" s="102"/>
      <c r="B118" s="91"/>
      <c r="C118" s="116"/>
      <c r="D118" s="92"/>
      <c r="E118" s="130"/>
      <c r="F118" s="93"/>
      <c r="G118" s="93"/>
      <c r="H118" s="89"/>
    </row>
    <row r="119" spans="1:8" s="86" customFormat="1" ht="14.1">
      <c r="A119" s="102" t="s">
        <v>1274</v>
      </c>
      <c r="B119" s="91"/>
      <c r="C119" s="136" t="s">
        <v>1275</v>
      </c>
      <c r="D119" s="92"/>
      <c r="E119" s="130"/>
      <c r="F119" s="93"/>
      <c r="G119" s="93"/>
      <c r="H119" s="89"/>
    </row>
    <row r="120" spans="1:8" s="86" customFormat="1" ht="14.1">
      <c r="A120" s="102"/>
      <c r="B120" s="91"/>
      <c r="C120" s="116"/>
      <c r="D120" s="92"/>
      <c r="E120" s="130"/>
      <c r="F120" s="93"/>
      <c r="G120" s="93"/>
      <c r="H120" s="89"/>
    </row>
    <row r="121" spans="1:8" s="86" customFormat="1" ht="14.1">
      <c r="A121" s="102" t="s">
        <v>1276</v>
      </c>
      <c r="B121" s="91"/>
      <c r="C121" s="136" t="s">
        <v>1277</v>
      </c>
      <c r="D121" s="92"/>
      <c r="E121" s="130"/>
      <c r="F121" s="93"/>
      <c r="G121" s="93"/>
      <c r="H121" s="89"/>
    </row>
    <row r="122" spans="1:8" s="86" customFormat="1" ht="15">
      <c r="A122" s="102"/>
      <c r="B122" s="91"/>
      <c r="C122" s="134"/>
      <c r="D122" s="92"/>
      <c r="E122" s="130"/>
      <c r="F122" s="93"/>
      <c r="G122" s="93"/>
      <c r="H122" s="89"/>
    </row>
    <row r="123" spans="1:8" s="86" customFormat="1" ht="14.1">
      <c r="A123" s="102" t="s">
        <v>1278</v>
      </c>
      <c r="B123" s="91"/>
      <c r="C123" s="136" t="s">
        <v>1858</v>
      </c>
      <c r="D123" s="92"/>
      <c r="E123" s="130"/>
      <c r="F123" s="93"/>
      <c r="G123" s="93"/>
      <c r="H123" s="89"/>
    </row>
    <row r="124" spans="1:8" s="86" customFormat="1" ht="27.95">
      <c r="A124" s="102"/>
      <c r="B124" s="91"/>
      <c r="C124" s="120" t="s">
        <v>1859</v>
      </c>
      <c r="D124" s="95"/>
      <c r="E124" s="130"/>
      <c r="F124" s="93"/>
      <c r="G124" s="93"/>
      <c r="H124" s="89"/>
    </row>
    <row r="125" spans="1:8" s="86" customFormat="1" thickBot="1">
      <c r="A125" s="102"/>
      <c r="B125" s="91"/>
      <c r="C125" s="137"/>
      <c r="D125" s="95"/>
      <c r="E125" s="130"/>
      <c r="F125" s="93"/>
      <c r="G125" s="93"/>
      <c r="H125" s="89"/>
    </row>
    <row r="126" spans="1:8" s="86" customFormat="1" thickBot="1">
      <c r="A126" s="102"/>
      <c r="B126" s="91"/>
      <c r="C126" s="137" t="s">
        <v>1860</v>
      </c>
      <c r="D126" s="95" t="s">
        <v>1861</v>
      </c>
      <c r="E126" s="130" t="s">
        <v>938</v>
      </c>
      <c r="F126" s="88">
        <v>137</v>
      </c>
      <c r="G126" s="111">
        <v>0</v>
      </c>
      <c r="H126" s="239">
        <f>F126*G126</f>
        <v>0</v>
      </c>
    </row>
    <row r="127" spans="1:8" s="86" customFormat="1" ht="14.1">
      <c r="A127" s="102"/>
      <c r="B127" s="91"/>
      <c r="C127" s="116"/>
      <c r="D127" s="92"/>
      <c r="E127" s="130"/>
      <c r="F127" s="93"/>
      <c r="G127" s="93"/>
      <c r="H127" s="89"/>
    </row>
    <row r="128" spans="1:8" s="96" customFormat="1" ht="27.95">
      <c r="A128" s="102" t="s">
        <v>1862</v>
      </c>
      <c r="B128" s="91"/>
      <c r="C128" s="115" t="s">
        <v>1863</v>
      </c>
      <c r="D128" s="101"/>
      <c r="E128" s="93"/>
      <c r="F128" s="101"/>
      <c r="G128" s="101"/>
      <c r="H128" s="89"/>
    </row>
    <row r="129" spans="1:8" s="96" customFormat="1" ht="14.1">
      <c r="A129" s="102"/>
      <c r="B129" s="91"/>
      <c r="C129" s="115"/>
      <c r="D129" s="101"/>
      <c r="E129" s="93"/>
      <c r="F129" s="101"/>
      <c r="G129" s="101"/>
      <c r="H129" s="89"/>
    </row>
    <row r="130" spans="1:8" s="96" customFormat="1" ht="27.95">
      <c r="A130" s="102" t="s">
        <v>1864</v>
      </c>
      <c r="B130" s="91"/>
      <c r="C130" s="115" t="s">
        <v>1865</v>
      </c>
      <c r="D130" s="101"/>
      <c r="E130" s="93"/>
      <c r="F130" s="101"/>
      <c r="G130" s="101"/>
      <c r="H130" s="89"/>
    </row>
    <row r="131" spans="1:8" s="96" customFormat="1" ht="14.1">
      <c r="A131" s="102"/>
      <c r="B131" s="91"/>
      <c r="C131" s="115"/>
      <c r="D131" s="101"/>
      <c r="E131" s="93"/>
      <c r="F131" s="101"/>
      <c r="G131" s="101"/>
      <c r="H131" s="89"/>
    </row>
    <row r="132" spans="1:8" s="96" customFormat="1" ht="27.95">
      <c r="A132" s="102" t="s">
        <v>1866</v>
      </c>
      <c r="B132" s="91"/>
      <c r="C132" s="115" t="s">
        <v>1867</v>
      </c>
      <c r="D132" s="101"/>
      <c r="E132" s="93"/>
      <c r="F132" s="101"/>
      <c r="G132" s="101"/>
      <c r="H132" s="89"/>
    </row>
    <row r="133" spans="1:8" s="96" customFormat="1" ht="14.1">
      <c r="A133" s="102"/>
      <c r="B133" s="91"/>
      <c r="C133" s="115"/>
      <c r="D133" s="101"/>
      <c r="E133" s="93"/>
      <c r="F133" s="101"/>
      <c r="G133" s="101"/>
      <c r="H133" s="89"/>
    </row>
    <row r="134" spans="1:8" s="96" customFormat="1" ht="14.1">
      <c r="A134" s="102"/>
      <c r="B134" s="91"/>
      <c r="C134" s="115"/>
      <c r="D134" s="101"/>
      <c r="E134" s="93"/>
      <c r="F134" s="101"/>
      <c r="G134" s="101"/>
      <c r="H134" s="89"/>
    </row>
    <row r="135" spans="1:8" s="96" customFormat="1" ht="14.1">
      <c r="A135" s="102"/>
      <c r="B135" s="91"/>
      <c r="C135" s="115"/>
      <c r="D135" s="101"/>
      <c r="E135" s="93"/>
      <c r="F135" s="101"/>
      <c r="G135" s="101"/>
      <c r="H135" s="89"/>
    </row>
    <row r="136" spans="1:8" s="96" customFormat="1" ht="14.1">
      <c r="A136" s="102"/>
      <c r="B136" s="91"/>
      <c r="C136" s="115"/>
      <c r="D136" s="101"/>
      <c r="E136" s="93"/>
      <c r="F136" s="101"/>
      <c r="G136" s="101"/>
      <c r="H136" s="89"/>
    </row>
    <row r="137" spans="1:8" s="96" customFormat="1" ht="14.1">
      <c r="A137" s="102" t="s">
        <v>1868</v>
      </c>
      <c r="B137" s="91"/>
      <c r="C137" s="115" t="s">
        <v>1869</v>
      </c>
      <c r="D137" s="101"/>
      <c r="E137" s="93"/>
      <c r="F137" s="101"/>
      <c r="G137" s="101"/>
      <c r="H137" s="89"/>
    </row>
    <row r="138" spans="1:8" s="96" customFormat="1" ht="27.95">
      <c r="A138" s="102"/>
      <c r="B138" s="91"/>
      <c r="C138" s="116" t="s">
        <v>1870</v>
      </c>
      <c r="D138" s="101"/>
      <c r="E138" s="93"/>
      <c r="F138" s="101"/>
      <c r="G138" s="101"/>
      <c r="H138" s="89"/>
    </row>
    <row r="139" spans="1:8" s="96" customFormat="1" ht="14.1">
      <c r="A139" s="102"/>
      <c r="B139" s="91"/>
      <c r="C139" s="116" t="s">
        <v>1871</v>
      </c>
      <c r="D139" s="101"/>
      <c r="E139" s="93"/>
      <c r="F139" s="101"/>
      <c r="G139" s="101"/>
      <c r="H139" s="89"/>
    </row>
    <row r="140" spans="1:8" s="96" customFormat="1" ht="14.1">
      <c r="A140" s="102"/>
      <c r="B140" s="91"/>
      <c r="C140" s="116" t="s">
        <v>1872</v>
      </c>
      <c r="D140" s="101"/>
      <c r="E140" s="93"/>
      <c r="F140" s="101"/>
      <c r="G140" s="101"/>
      <c r="H140" s="89"/>
    </row>
    <row r="141" spans="1:8" s="96" customFormat="1" thickBot="1">
      <c r="A141" s="102"/>
      <c r="B141" s="91"/>
      <c r="C141" s="116"/>
      <c r="D141" s="101"/>
      <c r="E141" s="93"/>
      <c r="F141" s="101"/>
      <c r="G141" s="101"/>
      <c r="H141" s="89"/>
    </row>
    <row r="142" spans="1:8" s="96" customFormat="1" thickBot="1">
      <c r="A142" s="102"/>
      <c r="B142" s="91"/>
      <c r="C142" s="116" t="s">
        <v>1873</v>
      </c>
      <c r="D142" s="93" t="s">
        <v>1861</v>
      </c>
      <c r="E142" s="93" t="s">
        <v>1213</v>
      </c>
      <c r="F142" s="93">
        <v>4</v>
      </c>
      <c r="G142" s="111">
        <v>0</v>
      </c>
      <c r="H142" s="239">
        <f>F142*G142</f>
        <v>0</v>
      </c>
    </row>
    <row r="143" spans="1:8" s="96" customFormat="1" thickBot="1">
      <c r="A143" s="102"/>
      <c r="B143" s="91"/>
      <c r="C143" s="116"/>
      <c r="D143" s="101"/>
      <c r="E143" s="93"/>
      <c r="F143" s="101"/>
      <c r="G143" s="101"/>
      <c r="H143" s="89"/>
    </row>
    <row r="144" spans="1:8" s="96" customFormat="1" thickBot="1">
      <c r="A144" s="102"/>
      <c r="B144" s="91"/>
      <c r="C144" s="116" t="s">
        <v>1874</v>
      </c>
      <c r="D144" s="93" t="s">
        <v>1861</v>
      </c>
      <c r="E144" s="93" t="s">
        <v>1213</v>
      </c>
      <c r="F144" s="93">
        <v>3</v>
      </c>
      <c r="G144" s="111">
        <v>0</v>
      </c>
      <c r="H144" s="239">
        <f>F144*G144</f>
        <v>0</v>
      </c>
    </row>
    <row r="145" spans="1:8" s="96" customFormat="1" thickBot="1">
      <c r="A145" s="102"/>
      <c r="B145" s="91"/>
      <c r="C145" s="116"/>
      <c r="D145" s="101"/>
      <c r="E145" s="93"/>
      <c r="F145" s="93"/>
      <c r="G145" s="101"/>
      <c r="H145" s="89"/>
    </row>
    <row r="146" spans="1:8" s="96" customFormat="1" thickBot="1">
      <c r="A146" s="102"/>
      <c r="B146" s="91"/>
      <c r="C146" s="116" t="s">
        <v>1875</v>
      </c>
      <c r="D146" s="93" t="s">
        <v>1861</v>
      </c>
      <c r="E146" s="93" t="s">
        <v>1213</v>
      </c>
      <c r="F146" s="93">
        <v>1</v>
      </c>
      <c r="G146" s="111">
        <v>0</v>
      </c>
      <c r="H146" s="239">
        <f>F146*G146</f>
        <v>0</v>
      </c>
    </row>
    <row r="147" spans="1:8" s="96" customFormat="1" thickBot="1">
      <c r="A147" s="102"/>
      <c r="B147" s="91"/>
      <c r="C147" s="116"/>
      <c r="D147" s="101"/>
      <c r="E147" s="93"/>
      <c r="F147" s="101"/>
      <c r="G147" s="101"/>
      <c r="H147" s="89"/>
    </row>
    <row r="148" spans="1:8" s="96" customFormat="1" thickBot="1">
      <c r="A148" s="102"/>
      <c r="B148" s="91"/>
      <c r="C148" s="116" t="s">
        <v>1876</v>
      </c>
      <c r="D148" s="93" t="s">
        <v>1861</v>
      </c>
      <c r="E148" s="93" t="s">
        <v>1213</v>
      </c>
      <c r="F148" s="93">
        <v>5</v>
      </c>
      <c r="G148" s="111">
        <v>0</v>
      </c>
      <c r="H148" s="239">
        <f>F148*G148</f>
        <v>0</v>
      </c>
    </row>
    <row r="149" spans="1:8" s="96" customFormat="1" thickBot="1">
      <c r="A149" s="102"/>
      <c r="B149" s="91"/>
      <c r="C149" s="116"/>
      <c r="D149" s="101"/>
      <c r="E149" s="93"/>
      <c r="F149" s="101"/>
      <c r="G149" s="101"/>
      <c r="H149" s="89"/>
    </row>
    <row r="150" spans="1:8" s="96" customFormat="1" thickBot="1">
      <c r="A150" s="102"/>
      <c r="B150" s="91"/>
      <c r="C150" s="116" t="s">
        <v>1877</v>
      </c>
      <c r="D150" s="93" t="s">
        <v>1861</v>
      </c>
      <c r="E150" s="93" t="s">
        <v>1213</v>
      </c>
      <c r="F150" s="93">
        <v>4</v>
      </c>
      <c r="G150" s="111">
        <v>0</v>
      </c>
      <c r="H150" s="239">
        <f>F150*G150</f>
        <v>0</v>
      </c>
    </row>
    <row r="151" spans="1:8" s="96" customFormat="1" thickBot="1">
      <c r="A151" s="102"/>
      <c r="B151" s="91"/>
      <c r="C151" s="116"/>
      <c r="D151" s="101"/>
      <c r="E151" s="93"/>
      <c r="F151" s="101"/>
      <c r="G151" s="101"/>
      <c r="H151" s="89"/>
    </row>
    <row r="152" spans="1:8" s="96" customFormat="1" thickBot="1">
      <c r="A152" s="102"/>
      <c r="B152" s="91"/>
      <c r="C152" s="116" t="s">
        <v>1878</v>
      </c>
      <c r="D152" s="93" t="s">
        <v>1861</v>
      </c>
      <c r="E152" s="93" t="s">
        <v>1213</v>
      </c>
      <c r="F152" s="93">
        <v>63</v>
      </c>
      <c r="G152" s="111">
        <v>0</v>
      </c>
      <c r="H152" s="239">
        <f>F152*G152</f>
        <v>0</v>
      </c>
    </row>
    <row r="153" spans="1:8" s="96" customFormat="1" thickBot="1">
      <c r="A153" s="102"/>
      <c r="B153" s="91"/>
      <c r="C153" s="116"/>
      <c r="D153" s="101"/>
      <c r="E153" s="93"/>
      <c r="F153" s="101"/>
      <c r="G153" s="101"/>
      <c r="H153" s="89"/>
    </row>
    <row r="154" spans="1:8" s="96" customFormat="1" thickBot="1">
      <c r="A154" s="102"/>
      <c r="B154" s="91"/>
      <c r="C154" s="116" t="s">
        <v>1879</v>
      </c>
      <c r="D154" s="93" t="s">
        <v>1861</v>
      </c>
      <c r="E154" s="93" t="s">
        <v>1213</v>
      </c>
      <c r="F154" s="93">
        <v>41</v>
      </c>
      <c r="G154" s="111">
        <v>0</v>
      </c>
      <c r="H154" s="239">
        <f>F154*G154</f>
        <v>0</v>
      </c>
    </row>
    <row r="155" spans="1:8" s="96" customFormat="1" ht="14.1">
      <c r="A155" s="102"/>
      <c r="B155" s="91"/>
      <c r="C155" s="116"/>
      <c r="D155" s="93"/>
      <c r="E155" s="93"/>
      <c r="F155" s="93"/>
      <c r="G155" s="101"/>
      <c r="H155" s="89"/>
    </row>
    <row r="156" spans="1:8" s="96" customFormat="1" ht="14.1">
      <c r="A156" s="102" t="s">
        <v>1880</v>
      </c>
      <c r="B156" s="91"/>
      <c r="C156" s="115" t="s">
        <v>1881</v>
      </c>
      <c r="D156" s="101"/>
      <c r="E156" s="93"/>
      <c r="F156" s="101"/>
      <c r="G156" s="101"/>
      <c r="H156" s="89"/>
    </row>
    <row r="157" spans="1:8" s="96" customFormat="1" ht="14.1">
      <c r="A157" s="102"/>
      <c r="B157" s="91"/>
      <c r="C157" s="115"/>
      <c r="D157" s="101"/>
      <c r="E157" s="93"/>
      <c r="F157" s="101"/>
      <c r="G157" s="101"/>
      <c r="H157" s="89"/>
    </row>
    <row r="158" spans="1:8" s="96" customFormat="1" ht="14.1">
      <c r="A158" s="102" t="s">
        <v>1882</v>
      </c>
      <c r="B158" s="91"/>
      <c r="C158" s="115" t="s">
        <v>1883</v>
      </c>
      <c r="D158" s="101"/>
      <c r="E158" s="93"/>
      <c r="F158" s="101"/>
      <c r="G158" s="101"/>
      <c r="H158" s="89"/>
    </row>
    <row r="159" spans="1:8" s="96" customFormat="1" ht="14.1">
      <c r="A159" s="102"/>
      <c r="B159" s="91"/>
      <c r="C159" s="116"/>
      <c r="D159" s="101"/>
      <c r="E159" s="93"/>
      <c r="F159" s="101"/>
      <c r="G159" s="101"/>
      <c r="H159" s="89"/>
    </row>
    <row r="160" spans="1:8" s="96" customFormat="1" ht="14.1">
      <c r="A160" s="102" t="s">
        <v>1884</v>
      </c>
      <c r="B160" s="91"/>
      <c r="C160" s="115" t="s">
        <v>1885</v>
      </c>
      <c r="D160" s="101"/>
      <c r="E160" s="93"/>
      <c r="F160" s="101"/>
      <c r="G160" s="101"/>
      <c r="H160" s="89"/>
    </row>
    <row r="161" spans="1:8" s="96" customFormat="1" ht="98.1">
      <c r="A161" s="102"/>
      <c r="B161" s="91"/>
      <c r="C161" s="116" t="s">
        <v>1886</v>
      </c>
      <c r="D161" s="95"/>
      <c r="E161" s="130"/>
      <c r="F161" s="93"/>
      <c r="G161" s="101"/>
      <c r="H161" s="89"/>
    </row>
    <row r="162" spans="1:8" s="96" customFormat="1" ht="14.1">
      <c r="A162" s="102"/>
      <c r="B162" s="91"/>
      <c r="C162" s="116"/>
      <c r="D162" s="95"/>
      <c r="E162" s="130"/>
      <c r="F162" s="93"/>
      <c r="G162" s="101"/>
      <c r="H162" s="89"/>
    </row>
    <row r="163" spans="1:8" s="96" customFormat="1" ht="14.1">
      <c r="A163" s="102"/>
      <c r="B163" s="91"/>
      <c r="C163" s="116" t="s">
        <v>1887</v>
      </c>
      <c r="D163" s="95"/>
      <c r="E163" s="130"/>
      <c r="F163" s="93"/>
      <c r="G163" s="101"/>
      <c r="H163" s="89"/>
    </row>
    <row r="164" spans="1:8" s="96" customFormat="1" thickBot="1">
      <c r="A164" s="102"/>
      <c r="B164" s="91"/>
      <c r="C164" s="117"/>
      <c r="D164" s="95"/>
      <c r="E164" s="130"/>
      <c r="F164" s="93"/>
      <c r="G164" s="101"/>
      <c r="H164" s="89"/>
    </row>
    <row r="165" spans="1:8" s="96" customFormat="1" ht="28.5" thickBot="1">
      <c r="A165" s="102"/>
      <c r="B165" s="91"/>
      <c r="C165" s="116" t="s">
        <v>1888</v>
      </c>
      <c r="D165" s="93" t="s">
        <v>1861</v>
      </c>
      <c r="E165" s="93" t="s">
        <v>1213</v>
      </c>
      <c r="F165" s="93">
        <v>4</v>
      </c>
      <c r="G165" s="111">
        <v>0</v>
      </c>
      <c r="H165" s="239">
        <f>F165*G165</f>
        <v>0</v>
      </c>
    </row>
    <row r="166" spans="1:8" s="96" customFormat="1" thickBot="1">
      <c r="A166" s="102"/>
      <c r="B166" s="91"/>
      <c r="C166" s="116"/>
      <c r="D166" s="93"/>
      <c r="E166" s="93"/>
      <c r="F166" s="93"/>
      <c r="G166" s="93"/>
      <c r="H166" s="89"/>
    </row>
    <row r="167" spans="1:8" s="96" customFormat="1" ht="28.5" thickBot="1">
      <c r="A167" s="102"/>
      <c r="B167" s="91"/>
      <c r="C167" s="116" t="s">
        <v>1889</v>
      </c>
      <c r="D167" s="93" t="s">
        <v>1861</v>
      </c>
      <c r="E167" s="93" t="s">
        <v>1213</v>
      </c>
      <c r="F167" s="93">
        <v>3</v>
      </c>
      <c r="G167" s="111">
        <v>0</v>
      </c>
      <c r="H167" s="239">
        <f>F167*G167</f>
        <v>0</v>
      </c>
    </row>
    <row r="168" spans="1:8" s="96" customFormat="1" thickBot="1">
      <c r="A168" s="102"/>
      <c r="B168" s="91"/>
      <c r="C168" s="116"/>
      <c r="D168" s="93"/>
      <c r="E168" s="93"/>
      <c r="F168" s="93"/>
      <c r="G168" s="93"/>
      <c r="H168" s="89"/>
    </row>
    <row r="169" spans="1:8" s="96" customFormat="1" ht="42.6" thickBot="1">
      <c r="A169" s="102"/>
      <c r="B169" s="91"/>
      <c r="C169" s="116" t="s">
        <v>1890</v>
      </c>
      <c r="D169" s="93" t="s">
        <v>1861</v>
      </c>
      <c r="E169" s="93" t="s">
        <v>1213</v>
      </c>
      <c r="F169" s="93">
        <v>1</v>
      </c>
      <c r="G169" s="111">
        <v>0</v>
      </c>
      <c r="H169" s="239">
        <f>F169*G169</f>
        <v>0</v>
      </c>
    </row>
    <row r="170" spans="1:8" s="96" customFormat="1" thickBot="1">
      <c r="A170" s="102"/>
      <c r="B170" s="91"/>
      <c r="C170" s="116"/>
      <c r="D170" s="93"/>
      <c r="E170" s="93"/>
      <c r="F170" s="93"/>
      <c r="G170" s="93"/>
      <c r="H170" s="89"/>
    </row>
    <row r="171" spans="1:8" s="96" customFormat="1" thickBot="1">
      <c r="A171" s="102"/>
      <c r="B171" s="91"/>
      <c r="C171" s="116" t="s">
        <v>1891</v>
      </c>
      <c r="D171" s="93" t="s">
        <v>1861</v>
      </c>
      <c r="E171" s="93" t="s">
        <v>1213</v>
      </c>
      <c r="F171" s="93">
        <v>5</v>
      </c>
      <c r="G171" s="111">
        <v>0</v>
      </c>
      <c r="H171" s="239">
        <f>F171*G171</f>
        <v>0</v>
      </c>
    </row>
    <row r="172" spans="1:8" s="96" customFormat="1" thickBot="1">
      <c r="A172" s="102"/>
      <c r="B172" s="91"/>
      <c r="C172" s="116"/>
      <c r="D172" s="93"/>
      <c r="E172" s="93"/>
      <c r="F172" s="93"/>
      <c r="G172" s="93"/>
      <c r="H172" s="89"/>
    </row>
    <row r="173" spans="1:8" s="96" customFormat="1" ht="28.5" thickBot="1">
      <c r="A173" s="102"/>
      <c r="B173" s="91"/>
      <c r="C173" s="116" t="s">
        <v>1892</v>
      </c>
      <c r="D173" s="93" t="s">
        <v>1861</v>
      </c>
      <c r="E173" s="93" t="s">
        <v>1213</v>
      </c>
      <c r="F173" s="93">
        <v>4</v>
      </c>
      <c r="G173" s="111">
        <v>0</v>
      </c>
      <c r="H173" s="239">
        <f>F173*G173</f>
        <v>0</v>
      </c>
    </row>
    <row r="174" spans="1:8" s="96" customFormat="1" ht="14.1">
      <c r="A174" s="102"/>
      <c r="B174" s="91"/>
      <c r="C174" s="116"/>
      <c r="D174" s="93"/>
      <c r="E174" s="93"/>
      <c r="F174" s="93"/>
      <c r="G174" s="93"/>
      <c r="H174" s="89"/>
    </row>
    <row r="175" spans="1:8" s="96" customFormat="1" ht="14.1">
      <c r="A175" s="102"/>
      <c r="B175" s="91"/>
      <c r="C175" s="116"/>
      <c r="D175" s="93"/>
      <c r="E175" s="93"/>
      <c r="F175" s="93"/>
      <c r="G175" s="93"/>
      <c r="H175" s="89"/>
    </row>
    <row r="176" spans="1:8" s="96" customFormat="1" ht="14.1">
      <c r="A176" s="102"/>
      <c r="B176" s="91"/>
      <c r="C176" s="116"/>
      <c r="D176" s="93"/>
      <c r="E176" s="93"/>
      <c r="F176" s="93"/>
      <c r="G176" s="93"/>
      <c r="H176" s="89"/>
    </row>
    <row r="177" spans="1:8" s="96" customFormat="1" thickBot="1">
      <c r="A177" s="102"/>
      <c r="B177" s="91"/>
      <c r="C177" s="116"/>
      <c r="D177" s="93"/>
      <c r="E177" s="93"/>
      <c r="F177" s="93"/>
      <c r="G177" s="93"/>
      <c r="H177" s="89"/>
    </row>
    <row r="178" spans="1:8" s="96" customFormat="1" ht="42.6" thickBot="1">
      <c r="A178" s="102"/>
      <c r="B178" s="91"/>
      <c r="C178" s="116" t="s">
        <v>1893</v>
      </c>
      <c r="D178" s="93" t="s">
        <v>1861</v>
      </c>
      <c r="E178" s="93" t="s">
        <v>1213</v>
      </c>
      <c r="F178" s="93">
        <v>63</v>
      </c>
      <c r="G178" s="111">
        <v>0</v>
      </c>
      <c r="H178" s="239">
        <f>F178*G178</f>
        <v>0</v>
      </c>
    </row>
    <row r="179" spans="1:8" s="96" customFormat="1" thickBot="1">
      <c r="A179" s="102"/>
      <c r="B179" s="91"/>
      <c r="C179" s="116"/>
      <c r="D179" s="93"/>
      <c r="E179" s="93"/>
      <c r="F179" s="93"/>
      <c r="G179" s="93"/>
      <c r="H179" s="89"/>
    </row>
    <row r="180" spans="1:8" s="96" customFormat="1" thickBot="1">
      <c r="A180" s="102"/>
      <c r="B180" s="91"/>
      <c r="C180" s="116" t="s">
        <v>1894</v>
      </c>
      <c r="D180" s="93" t="s">
        <v>1861</v>
      </c>
      <c r="E180" s="93" t="s">
        <v>1213</v>
      </c>
      <c r="F180" s="93">
        <v>41</v>
      </c>
      <c r="G180" s="111">
        <v>0</v>
      </c>
      <c r="H180" s="239">
        <f>F180*G180</f>
        <v>0</v>
      </c>
    </row>
    <row r="181" spans="1:8" s="96" customFormat="1" ht="14.1">
      <c r="A181" s="102"/>
      <c r="B181" s="91"/>
      <c r="C181" s="116"/>
      <c r="D181" s="95"/>
      <c r="E181" s="130"/>
      <c r="F181" s="93"/>
      <c r="G181" s="101"/>
      <c r="H181" s="89"/>
    </row>
    <row r="182" spans="1:8" s="96" customFormat="1" ht="14.1">
      <c r="A182" s="102" t="s">
        <v>1895</v>
      </c>
      <c r="B182" s="91"/>
      <c r="C182" s="115" t="s">
        <v>1896</v>
      </c>
      <c r="D182" s="99"/>
      <c r="E182" s="99"/>
      <c r="F182" s="99"/>
      <c r="G182" s="99"/>
      <c r="H182" s="89"/>
    </row>
    <row r="183" spans="1:8" s="96" customFormat="1" ht="14.1">
      <c r="A183" s="102"/>
      <c r="B183" s="91"/>
      <c r="C183" s="118" t="s">
        <v>1897</v>
      </c>
      <c r="D183" s="99"/>
      <c r="E183" s="138"/>
      <c r="F183" s="99"/>
      <c r="G183" s="99"/>
      <c r="H183" s="89"/>
    </row>
    <row r="184" spans="1:8" s="96" customFormat="1" ht="14.1">
      <c r="A184" s="102"/>
      <c r="B184" s="91"/>
      <c r="C184" s="118" t="s">
        <v>1898</v>
      </c>
      <c r="D184" s="99"/>
      <c r="E184" s="138"/>
      <c r="F184" s="99"/>
      <c r="G184" s="99"/>
      <c r="H184" s="89"/>
    </row>
    <row r="185" spans="1:8" s="96" customFormat="1" ht="42">
      <c r="A185" s="102"/>
      <c r="B185" s="91"/>
      <c r="C185" s="118" t="s">
        <v>1899</v>
      </c>
      <c r="D185" s="99"/>
      <c r="E185" s="138"/>
      <c r="F185" s="99"/>
      <c r="G185" s="99"/>
      <c r="H185" s="89"/>
    </row>
    <row r="186" spans="1:8" s="96" customFormat="1" ht="42">
      <c r="A186" s="102"/>
      <c r="B186" s="91"/>
      <c r="C186" s="116" t="s">
        <v>1900</v>
      </c>
      <c r="D186" s="99"/>
      <c r="E186" s="138"/>
      <c r="F186" s="99"/>
      <c r="G186" s="99"/>
      <c r="H186" s="89"/>
    </row>
    <row r="187" spans="1:8" s="96" customFormat="1" thickBot="1">
      <c r="A187" s="102"/>
      <c r="B187" s="91"/>
      <c r="C187" s="116"/>
      <c r="D187" s="99"/>
      <c r="E187" s="138"/>
      <c r="F187" s="99"/>
      <c r="G187" s="99"/>
      <c r="H187" s="89"/>
    </row>
    <row r="188" spans="1:8" s="96" customFormat="1" thickBot="1">
      <c r="A188" s="102"/>
      <c r="B188" s="91"/>
      <c r="C188" s="116" t="s">
        <v>1901</v>
      </c>
      <c r="D188" s="99" t="s">
        <v>1861</v>
      </c>
      <c r="E188" s="138" t="s">
        <v>1213</v>
      </c>
      <c r="F188" s="99">
        <v>121</v>
      </c>
      <c r="G188" s="111">
        <v>0</v>
      </c>
      <c r="H188" s="239">
        <f>F188*G188</f>
        <v>0</v>
      </c>
    </row>
    <row r="189" spans="1:8" s="96" customFormat="1" ht="14.1">
      <c r="A189" s="102"/>
      <c r="B189" s="91"/>
      <c r="C189" s="116" t="s">
        <v>1902</v>
      </c>
      <c r="D189" s="99"/>
      <c r="E189" s="138"/>
      <c r="F189" s="99"/>
      <c r="G189" s="99"/>
      <c r="H189" s="99"/>
    </row>
    <row r="190" spans="1:8" s="96" customFormat="1" thickBot="1">
      <c r="A190" s="102"/>
      <c r="B190" s="91"/>
      <c r="C190" s="116"/>
      <c r="D190" s="99"/>
      <c r="E190" s="138"/>
      <c r="F190" s="99"/>
      <c r="G190" s="99"/>
      <c r="H190" s="99"/>
    </row>
    <row r="191" spans="1:8" s="96" customFormat="1" thickBot="1">
      <c r="A191" s="102"/>
      <c r="B191" s="91"/>
      <c r="C191" s="116" t="s">
        <v>1903</v>
      </c>
      <c r="D191" s="99" t="s">
        <v>1861</v>
      </c>
      <c r="E191" s="138" t="s">
        <v>1213</v>
      </c>
      <c r="F191" s="99">
        <v>64</v>
      </c>
      <c r="G191" s="111">
        <v>0</v>
      </c>
      <c r="H191" s="239">
        <f>F191*G191</f>
        <v>0</v>
      </c>
    </row>
    <row r="192" spans="1:8" s="96" customFormat="1" ht="14.1">
      <c r="A192" s="102"/>
      <c r="B192" s="91"/>
      <c r="C192" s="116" t="s">
        <v>1904</v>
      </c>
      <c r="D192" s="99"/>
      <c r="E192" s="138"/>
      <c r="F192" s="99"/>
      <c r="G192" s="99"/>
      <c r="H192" s="99"/>
    </row>
    <row r="193" spans="1:8" s="96" customFormat="1" ht="14.1">
      <c r="A193" s="102"/>
      <c r="B193" s="91"/>
      <c r="C193" s="116"/>
      <c r="D193" s="99"/>
      <c r="E193" s="138"/>
      <c r="F193" s="99"/>
      <c r="G193" s="99"/>
      <c r="H193" s="99"/>
    </row>
    <row r="194" spans="1:8" s="96" customFormat="1" ht="14.1">
      <c r="A194" s="102" t="s">
        <v>1905</v>
      </c>
      <c r="B194" s="91"/>
      <c r="C194" s="115" t="s">
        <v>1906</v>
      </c>
      <c r="D194" s="99"/>
      <c r="E194" s="138"/>
      <c r="F194" s="99"/>
      <c r="G194" s="99"/>
      <c r="H194" s="99"/>
    </row>
    <row r="195" spans="1:8" s="96" customFormat="1" ht="42">
      <c r="A195" s="102"/>
      <c r="B195" s="91"/>
      <c r="C195" s="116" t="s">
        <v>1907</v>
      </c>
      <c r="D195" s="99"/>
      <c r="E195" s="138"/>
      <c r="F195" s="99"/>
      <c r="G195" s="99"/>
      <c r="H195" s="99"/>
    </row>
    <row r="196" spans="1:8" s="96" customFormat="1" ht="14.1">
      <c r="A196" s="102"/>
      <c r="B196" s="91"/>
      <c r="C196" s="116"/>
      <c r="D196" s="99"/>
      <c r="E196" s="138"/>
      <c r="F196" s="99"/>
      <c r="G196" s="99"/>
      <c r="H196" s="99"/>
    </row>
    <row r="197" spans="1:8" s="96" customFormat="1" ht="14.1">
      <c r="A197" s="102" t="s">
        <v>1908</v>
      </c>
      <c r="B197" s="91"/>
      <c r="C197" s="115" t="s">
        <v>1909</v>
      </c>
      <c r="D197" s="99"/>
      <c r="E197" s="138"/>
      <c r="F197" s="99"/>
      <c r="G197" s="99"/>
      <c r="H197" s="99"/>
    </row>
    <row r="198" spans="1:8" s="96" customFormat="1" ht="14.1">
      <c r="A198" s="102"/>
      <c r="B198" s="91"/>
      <c r="C198" s="116" t="s">
        <v>1910</v>
      </c>
      <c r="D198" s="99"/>
      <c r="E198" s="138"/>
      <c r="F198" s="99"/>
      <c r="G198" s="99"/>
      <c r="H198" s="99"/>
    </row>
    <row r="199" spans="1:8" s="96" customFormat="1" thickBot="1">
      <c r="A199" s="102"/>
      <c r="B199" s="91"/>
      <c r="C199" s="116"/>
      <c r="D199" s="99"/>
      <c r="E199" s="138"/>
      <c r="F199" s="99"/>
      <c r="G199" s="99"/>
      <c r="H199" s="99"/>
    </row>
    <row r="200" spans="1:8" s="96" customFormat="1" thickBot="1">
      <c r="A200" s="102"/>
      <c r="B200" s="91"/>
      <c r="C200" s="116" t="s">
        <v>1911</v>
      </c>
      <c r="D200" s="99" t="s">
        <v>1861</v>
      </c>
      <c r="E200" s="138" t="s">
        <v>938</v>
      </c>
      <c r="F200" s="99">
        <v>1355</v>
      </c>
      <c r="G200" s="111">
        <v>0</v>
      </c>
      <c r="H200" s="239">
        <f>F200*G200</f>
        <v>0</v>
      </c>
    </row>
    <row r="201" spans="1:8" s="96" customFormat="1" ht="14.1">
      <c r="A201" s="102"/>
      <c r="B201" s="91"/>
      <c r="C201" s="116"/>
      <c r="D201" s="99"/>
      <c r="E201" s="138"/>
      <c r="F201" s="99"/>
      <c r="G201" s="99"/>
      <c r="H201" s="99"/>
    </row>
    <row r="202" spans="1:8" s="96" customFormat="1" ht="14.1">
      <c r="A202" s="102" t="s">
        <v>1912</v>
      </c>
      <c r="B202" s="91"/>
      <c r="C202" s="115" t="s">
        <v>1913</v>
      </c>
      <c r="D202" s="99"/>
      <c r="E202" s="138"/>
      <c r="F202" s="99"/>
      <c r="G202" s="99"/>
      <c r="H202" s="99"/>
    </row>
    <row r="203" spans="1:8" s="96" customFormat="1" ht="27.95">
      <c r="A203" s="102"/>
      <c r="B203" s="91"/>
      <c r="C203" s="116" t="s">
        <v>1914</v>
      </c>
      <c r="D203" s="99"/>
      <c r="E203" s="138"/>
      <c r="F203" s="99"/>
      <c r="G203" s="99"/>
      <c r="H203" s="99"/>
    </row>
    <row r="204" spans="1:8" s="96" customFormat="1" thickBot="1">
      <c r="A204" s="102"/>
      <c r="B204" s="91"/>
      <c r="C204" s="116"/>
      <c r="D204" s="99"/>
      <c r="E204" s="138"/>
      <c r="F204" s="99"/>
      <c r="G204" s="99"/>
      <c r="H204" s="99"/>
    </row>
    <row r="205" spans="1:8" s="96" customFormat="1" thickBot="1">
      <c r="A205" s="102"/>
      <c r="B205" s="91"/>
      <c r="C205" s="116" t="s">
        <v>1915</v>
      </c>
      <c r="D205" s="99" t="s">
        <v>1861</v>
      </c>
      <c r="E205" s="138" t="s">
        <v>938</v>
      </c>
      <c r="F205" s="99">
        <v>4565</v>
      </c>
      <c r="G205" s="111">
        <v>0</v>
      </c>
      <c r="H205" s="239">
        <f>F205*G205</f>
        <v>0</v>
      </c>
    </row>
    <row r="206" spans="1:8" s="96" customFormat="1" ht="14.1">
      <c r="A206" s="102"/>
      <c r="B206" s="91"/>
      <c r="C206" s="116"/>
      <c r="D206" s="99"/>
      <c r="E206" s="138"/>
      <c r="F206" s="99"/>
      <c r="G206" s="99"/>
      <c r="H206" s="99"/>
    </row>
    <row r="207" spans="1:8" s="96" customFormat="1" ht="14.1">
      <c r="A207" s="102" t="s">
        <v>1916</v>
      </c>
      <c r="B207" s="91"/>
      <c r="C207" s="115" t="s">
        <v>1917</v>
      </c>
      <c r="D207" s="93"/>
      <c r="E207" s="93"/>
      <c r="F207" s="93"/>
      <c r="G207" s="93"/>
      <c r="H207" s="89"/>
    </row>
    <row r="208" spans="1:8" s="96" customFormat="1" ht="27.95">
      <c r="A208" s="102"/>
      <c r="B208" s="91"/>
      <c r="C208" s="116" t="s">
        <v>1918</v>
      </c>
      <c r="D208" s="93"/>
      <c r="E208" s="93"/>
      <c r="F208" s="93"/>
      <c r="G208" s="93"/>
      <c r="H208" s="89"/>
    </row>
    <row r="209" spans="1:8" s="96" customFormat="1" ht="14.1">
      <c r="A209" s="102"/>
      <c r="B209" s="91"/>
      <c r="C209" s="116"/>
      <c r="D209" s="93"/>
      <c r="E209" s="93"/>
      <c r="F209" s="93"/>
      <c r="G209" s="93"/>
      <c r="H209" s="89"/>
    </row>
    <row r="210" spans="1:8" s="96" customFormat="1" ht="14.1">
      <c r="A210" s="113"/>
      <c r="B210" s="94"/>
      <c r="C210" s="116" t="s">
        <v>1919</v>
      </c>
      <c r="D210" s="93"/>
      <c r="E210" s="93"/>
      <c r="F210" s="93"/>
      <c r="G210" s="93"/>
      <c r="H210" s="89"/>
    </row>
    <row r="211" spans="1:8" s="96" customFormat="1" ht="14.1">
      <c r="A211" s="102"/>
      <c r="B211" s="91"/>
      <c r="C211" s="116" t="s">
        <v>1920</v>
      </c>
      <c r="D211" s="93"/>
      <c r="E211" s="93"/>
      <c r="F211" s="93"/>
      <c r="G211" s="93"/>
      <c r="H211" s="89"/>
    </row>
    <row r="212" spans="1:8" s="96" customFormat="1" ht="14.1">
      <c r="A212" s="102"/>
      <c r="B212" s="91"/>
      <c r="C212" s="116"/>
      <c r="D212" s="93"/>
      <c r="E212" s="93"/>
      <c r="F212" s="93"/>
      <c r="G212" s="93"/>
      <c r="H212" s="89"/>
    </row>
    <row r="213" spans="1:8" s="96" customFormat="1" ht="27.95">
      <c r="A213" s="102"/>
      <c r="B213" s="91"/>
      <c r="C213" s="116" t="s">
        <v>1921</v>
      </c>
      <c r="D213" s="93"/>
      <c r="E213" s="93"/>
      <c r="F213" s="93"/>
      <c r="G213" s="93"/>
      <c r="H213" s="89"/>
    </row>
    <row r="214" spans="1:8" s="96" customFormat="1" ht="14.1">
      <c r="A214" s="102"/>
      <c r="B214" s="91"/>
      <c r="C214" s="116"/>
      <c r="D214" s="93"/>
      <c r="E214" s="93"/>
      <c r="F214" s="93"/>
      <c r="G214" s="93"/>
      <c r="H214" s="89"/>
    </row>
    <row r="215" spans="1:8" s="96" customFormat="1" ht="42">
      <c r="A215" s="102"/>
      <c r="B215" s="91"/>
      <c r="C215" s="116" t="s">
        <v>1922</v>
      </c>
      <c r="D215" s="93"/>
      <c r="E215" s="93"/>
      <c r="F215" s="93"/>
      <c r="G215" s="93"/>
      <c r="H215" s="89"/>
    </row>
    <row r="216" spans="1:8" s="96" customFormat="1" ht="14.1">
      <c r="A216" s="102"/>
      <c r="B216" s="91"/>
      <c r="C216" s="116"/>
      <c r="D216" s="93"/>
      <c r="E216" s="93"/>
      <c r="F216" s="93"/>
      <c r="G216" s="93"/>
      <c r="H216" s="89"/>
    </row>
    <row r="217" spans="1:8" s="96" customFormat="1" ht="14.1">
      <c r="A217" s="102"/>
      <c r="B217" s="91"/>
      <c r="C217" s="116" t="s">
        <v>1923</v>
      </c>
      <c r="D217" s="93"/>
      <c r="E217" s="93"/>
      <c r="F217" s="93"/>
      <c r="G217" s="93"/>
      <c r="H217" s="89"/>
    </row>
    <row r="218" spans="1:8" s="96" customFormat="1" ht="14.1">
      <c r="A218" s="102"/>
      <c r="B218" s="91"/>
      <c r="C218" s="116"/>
      <c r="D218" s="93"/>
      <c r="E218" s="93"/>
      <c r="F218" s="93"/>
      <c r="G218" s="93"/>
      <c r="H218" s="89"/>
    </row>
    <row r="219" spans="1:8" s="96" customFormat="1" ht="42">
      <c r="A219" s="102"/>
      <c r="B219" s="91"/>
      <c r="C219" s="116" t="s">
        <v>1924</v>
      </c>
      <c r="D219" s="93"/>
      <c r="E219" s="93"/>
      <c r="F219" s="93"/>
      <c r="G219" s="93"/>
      <c r="H219" s="89"/>
    </row>
    <row r="220" spans="1:8" s="96" customFormat="1" ht="14.1">
      <c r="A220" s="102"/>
      <c r="B220" s="91"/>
      <c r="C220" s="120"/>
      <c r="D220" s="93"/>
      <c r="E220" s="93"/>
      <c r="F220" s="93"/>
      <c r="G220" s="93"/>
      <c r="H220" s="89"/>
    </row>
    <row r="221" spans="1:8" s="96" customFormat="1" ht="14.1">
      <c r="A221" s="102" t="s">
        <v>1925</v>
      </c>
      <c r="B221" s="91"/>
      <c r="C221" s="115" t="s">
        <v>1926</v>
      </c>
      <c r="D221" s="93"/>
      <c r="E221" s="93"/>
      <c r="F221" s="93"/>
      <c r="G221" s="93"/>
      <c r="H221" s="89"/>
    </row>
    <row r="222" spans="1:8" s="96" customFormat="1" ht="27.95">
      <c r="A222" s="102"/>
      <c r="B222" s="91"/>
      <c r="C222" s="120" t="s">
        <v>1927</v>
      </c>
      <c r="D222" s="93"/>
      <c r="E222" s="93"/>
      <c r="F222" s="93"/>
      <c r="G222" s="93"/>
      <c r="H222" s="89"/>
    </row>
    <row r="223" spans="1:8" s="96" customFormat="1" ht="14.1">
      <c r="A223" s="102"/>
      <c r="B223" s="91"/>
      <c r="C223" s="120"/>
      <c r="D223" s="93"/>
      <c r="E223" s="93"/>
      <c r="F223" s="93"/>
      <c r="G223" s="93"/>
      <c r="H223" s="89"/>
    </row>
    <row r="224" spans="1:8" s="96" customFormat="1" ht="42">
      <c r="A224" s="102"/>
      <c r="B224" s="91"/>
      <c r="C224" s="116" t="s">
        <v>1928</v>
      </c>
      <c r="D224" s="93"/>
      <c r="E224" s="93"/>
      <c r="F224" s="93"/>
      <c r="G224" s="93"/>
      <c r="H224" s="89"/>
    </row>
    <row r="225" spans="1:8" s="96" customFormat="1" ht="14.1">
      <c r="A225" s="102"/>
      <c r="B225" s="91"/>
      <c r="C225" s="116"/>
      <c r="D225" s="93"/>
      <c r="E225" s="93"/>
      <c r="F225" s="93"/>
      <c r="G225" s="93"/>
      <c r="H225" s="89"/>
    </row>
    <row r="226" spans="1:8" s="96" customFormat="1" ht="42">
      <c r="A226" s="102"/>
      <c r="B226" s="91"/>
      <c r="C226" s="116" t="s">
        <v>1929</v>
      </c>
      <c r="D226" s="93"/>
      <c r="E226" s="93"/>
      <c r="F226" s="93"/>
      <c r="G226" s="93"/>
      <c r="H226" s="89"/>
    </row>
    <row r="227" spans="1:8" s="96" customFormat="1" ht="14.1">
      <c r="A227" s="102"/>
      <c r="B227" s="91"/>
      <c r="C227" s="116"/>
      <c r="D227" s="93"/>
      <c r="E227" s="93"/>
      <c r="F227" s="93"/>
      <c r="G227" s="93"/>
      <c r="H227" s="89"/>
    </row>
    <row r="228" spans="1:8" s="96" customFormat="1" ht="42">
      <c r="A228" s="102"/>
      <c r="B228" s="91"/>
      <c r="C228" s="116" t="s">
        <v>1930</v>
      </c>
      <c r="D228" s="93"/>
      <c r="E228" s="93"/>
      <c r="F228" s="93"/>
      <c r="G228" s="93"/>
      <c r="H228" s="89"/>
    </row>
    <row r="229" spans="1:8" s="96" customFormat="1" ht="14.1">
      <c r="A229" s="102"/>
      <c r="B229" s="91"/>
      <c r="C229" s="116"/>
      <c r="D229" s="93"/>
      <c r="E229" s="93"/>
      <c r="F229" s="93"/>
      <c r="G229" s="93"/>
      <c r="H229" s="89"/>
    </row>
    <row r="230" spans="1:8" s="96" customFormat="1" ht="27.95">
      <c r="A230" s="102"/>
      <c r="B230" s="91"/>
      <c r="C230" s="116" t="s">
        <v>1931</v>
      </c>
      <c r="D230" s="93"/>
      <c r="E230" s="93"/>
      <c r="F230" s="93"/>
      <c r="G230" s="93"/>
      <c r="H230" s="89"/>
    </row>
    <row r="231" spans="1:8" s="96" customFormat="1" ht="14.1">
      <c r="A231" s="102"/>
      <c r="B231" s="91"/>
      <c r="C231" s="116"/>
      <c r="D231" s="93"/>
      <c r="E231" s="130"/>
      <c r="F231" s="93"/>
      <c r="G231" s="93"/>
      <c r="H231" s="89"/>
    </row>
    <row r="232" spans="1:8" s="96" customFormat="1" ht="27.95">
      <c r="A232" s="102"/>
      <c r="B232" s="91"/>
      <c r="C232" s="116" t="s">
        <v>1932</v>
      </c>
      <c r="D232" s="93"/>
      <c r="E232" s="130"/>
      <c r="F232" s="93"/>
      <c r="G232" s="93"/>
      <c r="H232" s="89"/>
    </row>
    <row r="233" spans="1:8" s="96" customFormat="1" thickBot="1">
      <c r="A233" s="102"/>
      <c r="B233" s="91"/>
      <c r="C233" s="116"/>
      <c r="D233" s="93"/>
      <c r="E233" s="130"/>
      <c r="F233" s="93"/>
      <c r="G233" s="93"/>
      <c r="H233" s="89"/>
    </row>
    <row r="234" spans="1:8" s="96" customFormat="1" thickBot="1">
      <c r="A234" s="102"/>
      <c r="B234" s="91"/>
      <c r="C234" s="116" t="s">
        <v>1933</v>
      </c>
      <c r="D234" s="93" t="s">
        <v>1861</v>
      </c>
      <c r="E234" s="130" t="s">
        <v>938</v>
      </c>
      <c r="F234" s="93">
        <v>4565</v>
      </c>
      <c r="G234" s="111">
        <v>0</v>
      </c>
      <c r="H234" s="239">
        <f>F234*G234</f>
        <v>0</v>
      </c>
    </row>
    <row r="235" spans="1:8" s="96" customFormat="1" thickBot="1">
      <c r="A235" s="102"/>
      <c r="B235" s="91"/>
      <c r="C235" s="116"/>
      <c r="D235" s="93"/>
      <c r="E235" s="130"/>
      <c r="F235" s="93"/>
      <c r="G235" s="93"/>
      <c r="H235" s="89"/>
    </row>
    <row r="236" spans="1:8" s="96" customFormat="1" thickBot="1">
      <c r="A236" s="102"/>
      <c r="B236" s="91"/>
      <c r="C236" s="116" t="s">
        <v>1934</v>
      </c>
      <c r="D236" s="93" t="s">
        <v>1861</v>
      </c>
      <c r="E236" s="130" t="s">
        <v>938</v>
      </c>
      <c r="F236" s="93">
        <v>1015</v>
      </c>
      <c r="G236" s="111">
        <v>0</v>
      </c>
      <c r="H236" s="239">
        <f>F236*G236</f>
        <v>0</v>
      </c>
    </row>
    <row r="237" spans="1:8" s="96" customFormat="1" thickBot="1">
      <c r="A237" s="102"/>
      <c r="B237" s="91"/>
      <c r="C237" s="120"/>
      <c r="D237" s="93"/>
      <c r="E237" s="130"/>
      <c r="F237" s="93"/>
      <c r="G237" s="93"/>
      <c r="H237" s="89"/>
    </row>
    <row r="238" spans="1:8" s="96" customFormat="1" ht="28.5" thickBot="1">
      <c r="A238" s="102"/>
      <c r="B238" s="91"/>
      <c r="C238" s="120" t="s">
        <v>1935</v>
      </c>
      <c r="D238" s="93" t="s">
        <v>1861</v>
      </c>
      <c r="E238" s="130" t="s">
        <v>938</v>
      </c>
      <c r="F238" s="93">
        <v>340</v>
      </c>
      <c r="G238" s="111">
        <v>0</v>
      </c>
      <c r="H238" s="239">
        <f>F238*G238</f>
        <v>0</v>
      </c>
    </row>
    <row r="239" spans="1:8" s="96" customFormat="1" ht="14.1">
      <c r="A239" s="87"/>
      <c r="B239" s="101"/>
      <c r="C239" s="103"/>
      <c r="D239" s="101"/>
      <c r="E239" s="93"/>
      <c r="F239" s="101"/>
      <c r="G239" s="101"/>
      <c r="H239" s="89"/>
    </row>
    <row r="240" spans="1:8" s="96" customFormat="1" ht="27.95">
      <c r="A240" s="102" t="s">
        <v>1936</v>
      </c>
      <c r="B240" s="91"/>
      <c r="C240" s="115" t="s">
        <v>1937</v>
      </c>
      <c r="D240" s="93"/>
      <c r="E240" s="93"/>
      <c r="F240" s="93"/>
      <c r="G240" s="93"/>
      <c r="H240" s="89"/>
    </row>
    <row r="241" spans="1:8" s="96" customFormat="1" ht="14.1">
      <c r="A241" s="102"/>
      <c r="B241" s="91"/>
      <c r="C241" s="116" t="s">
        <v>1938</v>
      </c>
      <c r="D241" s="93"/>
      <c r="E241" s="130"/>
      <c r="F241" s="93"/>
      <c r="G241" s="93"/>
      <c r="H241" s="89"/>
    </row>
    <row r="242" spans="1:8" s="96" customFormat="1" ht="14.1">
      <c r="A242" s="102"/>
      <c r="B242" s="91"/>
      <c r="C242" s="116"/>
      <c r="D242" s="93"/>
      <c r="E242" s="130"/>
      <c r="F242" s="93"/>
      <c r="G242" s="93"/>
      <c r="H242" s="89"/>
    </row>
    <row r="243" spans="1:8" s="96" customFormat="1" ht="14.1">
      <c r="A243" s="102"/>
      <c r="B243" s="91"/>
      <c r="C243" s="116" t="s">
        <v>1939</v>
      </c>
      <c r="D243" s="93"/>
      <c r="E243" s="130"/>
      <c r="F243" s="93"/>
      <c r="G243" s="93"/>
      <c r="H243" s="89"/>
    </row>
    <row r="244" spans="1:8" s="96" customFormat="1" ht="14.1">
      <c r="A244" s="102"/>
      <c r="B244" s="91"/>
      <c r="C244" s="116"/>
      <c r="D244" s="93"/>
      <c r="E244" s="130"/>
      <c r="F244" s="93"/>
      <c r="G244" s="93"/>
      <c r="H244" s="89"/>
    </row>
    <row r="245" spans="1:8" s="96" customFormat="1" ht="27.95">
      <c r="A245" s="102"/>
      <c r="B245" s="91"/>
      <c r="C245" s="116" t="s">
        <v>1932</v>
      </c>
      <c r="D245" s="93"/>
      <c r="E245" s="130"/>
      <c r="F245" s="93"/>
      <c r="G245" s="93"/>
      <c r="H245" s="89"/>
    </row>
    <row r="246" spans="1:8" s="96" customFormat="1" thickBot="1">
      <c r="A246" s="102"/>
      <c r="B246" s="91"/>
      <c r="C246" s="116"/>
      <c r="D246" s="93"/>
      <c r="E246" s="130"/>
      <c r="F246" s="93"/>
      <c r="G246" s="93"/>
      <c r="H246" s="89"/>
    </row>
    <row r="247" spans="1:8" s="96" customFormat="1" thickBot="1">
      <c r="A247" s="102"/>
      <c r="B247" s="91"/>
      <c r="C247" s="116" t="s">
        <v>1933</v>
      </c>
      <c r="D247" s="93" t="s">
        <v>1861</v>
      </c>
      <c r="E247" s="130" t="s">
        <v>938</v>
      </c>
      <c r="F247" s="93">
        <v>125</v>
      </c>
      <c r="G247" s="111">
        <v>0</v>
      </c>
      <c r="H247" s="239">
        <f>F247*G247</f>
        <v>0</v>
      </c>
    </row>
    <row r="248" spans="1:8" s="96" customFormat="1" thickBot="1">
      <c r="A248" s="102"/>
      <c r="B248" s="91"/>
      <c r="C248" s="116"/>
      <c r="D248" s="93"/>
      <c r="E248" s="130"/>
      <c r="F248" s="93"/>
      <c r="G248" s="93"/>
      <c r="H248" s="89"/>
    </row>
    <row r="249" spans="1:8" s="96" customFormat="1" ht="28.5" thickBot="1">
      <c r="A249" s="102"/>
      <c r="B249" s="91"/>
      <c r="C249" s="120" t="s">
        <v>1935</v>
      </c>
      <c r="D249" s="93" t="s">
        <v>1861</v>
      </c>
      <c r="E249" s="130" t="s">
        <v>938</v>
      </c>
      <c r="F249" s="93">
        <v>12</v>
      </c>
      <c r="G249" s="111">
        <v>0</v>
      </c>
      <c r="H249" s="239">
        <f>F249*G249</f>
        <v>0</v>
      </c>
    </row>
    <row r="250" spans="1:8" s="96" customFormat="1" ht="14.1">
      <c r="A250" s="102"/>
      <c r="B250" s="91"/>
      <c r="C250" s="116"/>
      <c r="D250" s="93"/>
      <c r="E250" s="130"/>
      <c r="F250" s="93"/>
      <c r="G250" s="93"/>
      <c r="H250" s="89"/>
    </row>
    <row r="251" spans="1:8" s="96" customFormat="1" ht="14.1">
      <c r="A251" s="102" t="s">
        <v>1940</v>
      </c>
      <c r="B251" s="91"/>
      <c r="C251" s="115" t="s">
        <v>1941</v>
      </c>
      <c r="D251" s="101"/>
      <c r="E251" s="93"/>
      <c r="F251" s="101"/>
      <c r="G251" s="101"/>
      <c r="H251" s="89"/>
    </row>
    <row r="252" spans="1:8" s="96" customFormat="1" ht="14.1">
      <c r="A252" s="102"/>
      <c r="B252" s="91"/>
      <c r="C252" s="115"/>
      <c r="D252" s="101"/>
      <c r="E252" s="130"/>
      <c r="F252" s="101"/>
      <c r="G252" s="101"/>
      <c r="H252" s="89"/>
    </row>
    <row r="253" spans="1:8" s="96" customFormat="1" ht="14.1">
      <c r="A253" s="102" t="s">
        <v>1942</v>
      </c>
      <c r="B253" s="91"/>
      <c r="C253" s="115" t="s">
        <v>1943</v>
      </c>
      <c r="D253" s="93"/>
      <c r="E253" s="130"/>
      <c r="F253" s="93"/>
      <c r="G253" s="93"/>
      <c r="H253" s="89"/>
    </row>
    <row r="254" spans="1:8" s="96" customFormat="1" ht="14.1">
      <c r="A254" s="102"/>
      <c r="B254" s="91"/>
      <c r="C254" s="116" t="s">
        <v>1944</v>
      </c>
      <c r="D254" s="93"/>
      <c r="E254" s="130"/>
      <c r="F254" s="93"/>
      <c r="G254" s="93"/>
      <c r="H254" s="89"/>
    </row>
    <row r="255" spans="1:8" s="96" customFormat="1" ht="14.1">
      <c r="A255" s="102"/>
      <c r="B255" s="91"/>
      <c r="C255" s="116"/>
      <c r="D255" s="93"/>
      <c r="E255" s="130"/>
      <c r="F255" s="93"/>
      <c r="G255" s="93"/>
      <c r="H255" s="89"/>
    </row>
    <row r="256" spans="1:8" s="96" customFormat="1" ht="14.1">
      <c r="A256" s="102"/>
      <c r="B256" s="91"/>
      <c r="C256" s="116" t="s">
        <v>1945</v>
      </c>
      <c r="D256" s="93"/>
      <c r="E256" s="130"/>
      <c r="F256" s="93"/>
      <c r="G256" s="93"/>
      <c r="H256" s="89"/>
    </row>
    <row r="257" spans="1:8" s="96" customFormat="1" ht="14.1">
      <c r="A257" s="102"/>
      <c r="B257" s="91"/>
      <c r="C257" s="116"/>
      <c r="D257" s="93"/>
      <c r="E257" s="130"/>
      <c r="F257" s="93"/>
      <c r="G257" s="93"/>
      <c r="H257" s="89"/>
    </row>
    <row r="258" spans="1:8" s="96" customFormat="1" ht="27.95">
      <c r="A258" s="102"/>
      <c r="B258" s="91"/>
      <c r="C258" s="116" t="s">
        <v>1946</v>
      </c>
      <c r="D258" s="93"/>
      <c r="E258" s="130"/>
      <c r="F258" s="93"/>
      <c r="G258" s="93"/>
      <c r="H258" s="89"/>
    </row>
    <row r="259" spans="1:8" s="96" customFormat="1" ht="14.1">
      <c r="A259" s="102"/>
      <c r="B259" s="91"/>
      <c r="C259" s="116"/>
      <c r="D259" s="93"/>
      <c r="E259" s="130"/>
      <c r="F259" s="93"/>
      <c r="G259" s="93"/>
      <c r="H259" s="89"/>
    </row>
    <row r="260" spans="1:8" s="96" customFormat="1" ht="27.95">
      <c r="A260" s="102"/>
      <c r="B260" s="91"/>
      <c r="C260" s="116" t="s">
        <v>1947</v>
      </c>
      <c r="D260" s="93"/>
      <c r="E260" s="130"/>
      <c r="F260" s="93"/>
      <c r="G260" s="93"/>
      <c r="H260" s="89"/>
    </row>
    <row r="261" spans="1:8" s="96" customFormat="1" ht="14.1">
      <c r="A261" s="102"/>
      <c r="B261" s="91"/>
      <c r="C261" s="116"/>
      <c r="D261" s="93"/>
      <c r="E261" s="130"/>
      <c r="F261" s="93"/>
      <c r="G261" s="93"/>
      <c r="H261" s="89"/>
    </row>
    <row r="262" spans="1:8" s="96" customFormat="1" ht="56.1">
      <c r="A262" s="102"/>
      <c r="B262" s="91"/>
      <c r="C262" s="116" t="s">
        <v>1948</v>
      </c>
      <c r="D262" s="93"/>
      <c r="E262" s="130"/>
      <c r="F262" s="93"/>
      <c r="G262" s="93"/>
      <c r="H262" s="89"/>
    </row>
    <row r="263" spans="1:8" s="96" customFormat="1" ht="14.1">
      <c r="A263" s="102"/>
      <c r="B263" s="91"/>
      <c r="C263" s="116"/>
      <c r="D263" s="93"/>
      <c r="E263" s="130"/>
      <c r="F263" s="93"/>
      <c r="G263" s="93"/>
      <c r="H263" s="89"/>
    </row>
    <row r="264" spans="1:8" s="96" customFormat="1" ht="56.1">
      <c r="A264" s="102"/>
      <c r="B264" s="91"/>
      <c r="C264" s="116" t="s">
        <v>1949</v>
      </c>
      <c r="D264" s="93"/>
      <c r="E264" s="130"/>
      <c r="F264" s="93"/>
      <c r="G264" s="93"/>
      <c r="H264" s="89"/>
    </row>
    <row r="265" spans="1:8" s="96" customFormat="1" ht="14.1">
      <c r="A265" s="102"/>
      <c r="B265" s="91"/>
      <c r="C265" s="116"/>
      <c r="D265" s="93"/>
      <c r="E265" s="130"/>
      <c r="F265" s="93"/>
      <c r="G265" s="93"/>
      <c r="H265" s="89"/>
    </row>
    <row r="266" spans="1:8" s="96" customFormat="1" ht="27.95">
      <c r="A266" s="102" t="s">
        <v>1950</v>
      </c>
      <c r="B266" s="91"/>
      <c r="C266" s="115" t="s">
        <v>1951</v>
      </c>
      <c r="D266" s="93"/>
      <c r="E266" s="93"/>
      <c r="F266" s="93"/>
      <c r="G266" s="93"/>
      <c r="H266" s="89"/>
    </row>
    <row r="267" spans="1:8" s="96" customFormat="1" ht="14.1">
      <c r="A267" s="102"/>
      <c r="B267" s="91"/>
      <c r="C267" s="115"/>
      <c r="D267" s="93"/>
      <c r="E267" s="93"/>
      <c r="F267" s="93"/>
      <c r="G267" s="93"/>
      <c r="H267" s="89"/>
    </row>
    <row r="268" spans="1:8" s="96" customFormat="1" ht="14.1">
      <c r="A268" s="102" t="s">
        <v>1952</v>
      </c>
      <c r="B268" s="91"/>
      <c r="C268" s="115" t="s">
        <v>1953</v>
      </c>
      <c r="D268" s="93"/>
      <c r="E268" s="93"/>
      <c r="F268" s="93"/>
      <c r="G268" s="93"/>
      <c r="H268" s="89"/>
    </row>
    <row r="269" spans="1:8" s="96" customFormat="1" ht="14.1">
      <c r="A269" s="102"/>
      <c r="B269" s="91"/>
      <c r="C269" s="115"/>
      <c r="D269" s="93"/>
      <c r="E269" s="93"/>
      <c r="F269" s="93"/>
      <c r="G269" s="93"/>
      <c r="H269" s="89"/>
    </row>
    <row r="270" spans="1:8" s="96" customFormat="1" ht="14.1">
      <c r="A270" s="102" t="s">
        <v>1954</v>
      </c>
      <c r="B270" s="91"/>
      <c r="C270" s="115" t="s">
        <v>1955</v>
      </c>
      <c r="D270" s="93"/>
      <c r="E270" s="93"/>
      <c r="F270" s="93"/>
      <c r="G270" s="93"/>
      <c r="H270" s="89"/>
    </row>
    <row r="271" spans="1:8" s="96" customFormat="1" ht="69.95">
      <c r="A271" s="113"/>
      <c r="B271" s="94"/>
      <c r="C271" s="116" t="s">
        <v>1956</v>
      </c>
      <c r="D271" s="101"/>
      <c r="E271" s="93"/>
      <c r="F271" s="101"/>
      <c r="G271" s="101"/>
      <c r="H271" s="89"/>
    </row>
    <row r="272" spans="1:8" s="96" customFormat="1" ht="14.1">
      <c r="A272" s="113"/>
      <c r="B272" s="94"/>
      <c r="C272" s="116"/>
      <c r="D272" s="101"/>
      <c r="E272" s="93"/>
      <c r="F272" s="101"/>
      <c r="G272" s="101"/>
      <c r="H272" s="89"/>
    </row>
    <row r="273" spans="1:8" s="96" customFormat="1" ht="14.1">
      <c r="A273" s="113"/>
      <c r="B273" s="94"/>
      <c r="C273" s="116" t="s">
        <v>1957</v>
      </c>
      <c r="D273" s="101"/>
      <c r="E273" s="93"/>
      <c r="F273" s="101"/>
      <c r="G273" s="101"/>
      <c r="H273" s="89"/>
    </row>
    <row r="274" spans="1:8" s="96" customFormat="1" ht="14.1">
      <c r="A274" s="113"/>
      <c r="B274" s="94"/>
      <c r="C274" s="116"/>
      <c r="D274" s="101"/>
      <c r="E274" s="130"/>
      <c r="F274" s="101"/>
      <c r="G274" s="101"/>
      <c r="H274" s="89"/>
    </row>
    <row r="275" spans="1:8" s="96" customFormat="1" ht="14.1">
      <c r="A275" s="102" t="s">
        <v>1958</v>
      </c>
      <c r="B275" s="91"/>
      <c r="C275" s="115" t="s">
        <v>1959</v>
      </c>
      <c r="D275" s="101"/>
      <c r="E275" s="130"/>
      <c r="F275" s="101"/>
      <c r="G275" s="101"/>
      <c r="H275" s="89"/>
    </row>
    <row r="276" spans="1:8" s="96" customFormat="1" ht="14.1">
      <c r="A276" s="102"/>
      <c r="B276" s="91"/>
      <c r="C276" s="116"/>
      <c r="D276" s="93"/>
      <c r="E276" s="130"/>
      <c r="F276" s="93"/>
      <c r="G276" s="93"/>
      <c r="H276" s="89"/>
    </row>
    <row r="277" spans="1:8" s="96" customFormat="1" ht="14.1">
      <c r="A277" s="102" t="s">
        <v>1960</v>
      </c>
      <c r="B277" s="91"/>
      <c r="C277" s="115" t="s">
        <v>1961</v>
      </c>
      <c r="D277" s="93"/>
      <c r="E277" s="93"/>
      <c r="F277" s="93"/>
      <c r="G277" s="93"/>
      <c r="H277" s="89"/>
    </row>
    <row r="278" spans="1:8" s="96" customFormat="1" ht="14.1">
      <c r="A278" s="102"/>
      <c r="B278" s="91"/>
      <c r="C278" s="115"/>
      <c r="D278" s="93"/>
      <c r="E278" s="93"/>
      <c r="F278" s="93"/>
      <c r="G278" s="93"/>
      <c r="H278" s="89"/>
    </row>
    <row r="279" spans="1:8" s="96" customFormat="1" ht="14.1">
      <c r="A279" s="102" t="s">
        <v>1962</v>
      </c>
      <c r="B279" s="91"/>
      <c r="C279" s="115" t="s">
        <v>1963</v>
      </c>
      <c r="D279" s="93"/>
      <c r="E279" s="93"/>
      <c r="F279" s="93"/>
      <c r="G279" s="93"/>
      <c r="H279" s="89"/>
    </row>
    <row r="280" spans="1:8" s="96" customFormat="1" ht="111.95">
      <c r="A280" s="102"/>
      <c r="B280" s="91"/>
      <c r="C280" s="118" t="s">
        <v>1964</v>
      </c>
      <c r="D280" s="93"/>
      <c r="E280" s="130"/>
      <c r="F280" s="93"/>
      <c r="G280" s="93"/>
      <c r="H280" s="89"/>
    </row>
    <row r="281" spans="1:8" s="96" customFormat="1" thickBot="1">
      <c r="A281" s="102"/>
      <c r="B281" s="91"/>
      <c r="C281" s="116"/>
      <c r="D281" s="93"/>
      <c r="E281" s="130"/>
      <c r="F281" s="93"/>
      <c r="G281" s="104"/>
      <c r="H281" s="89"/>
    </row>
    <row r="282" spans="1:8" s="96" customFormat="1" ht="84.6" thickBot="1">
      <c r="A282" s="102"/>
      <c r="B282" s="91"/>
      <c r="C282" s="116" t="s">
        <v>1965</v>
      </c>
      <c r="D282" s="93" t="s">
        <v>1861</v>
      </c>
      <c r="E282" s="130" t="s">
        <v>1213</v>
      </c>
      <c r="F282" s="93">
        <v>1</v>
      </c>
      <c r="G282" s="111">
        <v>0</v>
      </c>
      <c r="H282" s="239">
        <f>F282*G282</f>
        <v>0</v>
      </c>
    </row>
    <row r="283" spans="1:8" s="96" customFormat="1" thickBot="1">
      <c r="A283" s="102"/>
      <c r="B283" s="91"/>
      <c r="C283" s="116"/>
      <c r="D283" s="93"/>
      <c r="E283" s="130"/>
      <c r="F283" s="93"/>
      <c r="G283" s="93"/>
      <c r="H283" s="89"/>
    </row>
    <row r="284" spans="1:8" s="96" customFormat="1" ht="84.6" thickBot="1">
      <c r="A284" s="102"/>
      <c r="B284" s="91"/>
      <c r="C284" s="116" t="s">
        <v>1966</v>
      </c>
      <c r="D284" s="93" t="s">
        <v>1861</v>
      </c>
      <c r="E284" s="130" t="s">
        <v>1213</v>
      </c>
      <c r="F284" s="93">
        <v>1</v>
      </c>
      <c r="G284" s="111">
        <v>0</v>
      </c>
      <c r="H284" s="239">
        <f>F284*G284</f>
        <v>0</v>
      </c>
    </row>
    <row r="285" spans="1:8" s="96" customFormat="1" thickBot="1">
      <c r="A285" s="102"/>
      <c r="B285" s="91"/>
      <c r="C285" s="116"/>
      <c r="D285" s="93"/>
      <c r="E285" s="130"/>
      <c r="F285" s="93"/>
      <c r="G285" s="93"/>
      <c r="H285" s="89"/>
    </row>
    <row r="286" spans="1:8" s="96" customFormat="1" ht="70.5" thickBot="1">
      <c r="A286" s="102"/>
      <c r="B286" s="91"/>
      <c r="C286" s="116" t="s">
        <v>1967</v>
      </c>
      <c r="D286" s="93" t="s">
        <v>1861</v>
      </c>
      <c r="E286" s="130" t="s">
        <v>1213</v>
      </c>
      <c r="F286" s="93">
        <v>1</v>
      </c>
      <c r="G286" s="111">
        <v>0</v>
      </c>
      <c r="H286" s="239">
        <f>F286*G286</f>
        <v>0</v>
      </c>
    </row>
    <row r="287" spans="1:8" s="96" customFormat="1" ht="14.1">
      <c r="A287" s="102"/>
      <c r="B287" s="91"/>
      <c r="C287" s="116"/>
      <c r="D287" s="93"/>
      <c r="E287" s="130"/>
      <c r="F287" s="93"/>
      <c r="G287" s="93"/>
      <c r="H287" s="89"/>
    </row>
    <row r="288" spans="1:8" s="96" customFormat="1" ht="14.1">
      <c r="A288" s="102" t="s">
        <v>1968</v>
      </c>
      <c r="B288" s="91"/>
      <c r="C288" s="115" t="s">
        <v>1969</v>
      </c>
      <c r="D288" s="93"/>
      <c r="E288" s="93"/>
      <c r="F288" s="93"/>
      <c r="G288" s="93"/>
      <c r="H288" s="89"/>
    </row>
    <row r="289" spans="1:8" s="96" customFormat="1" ht="14.1">
      <c r="A289" s="102"/>
      <c r="B289" s="91"/>
      <c r="C289" s="116"/>
      <c r="D289" s="93"/>
      <c r="E289" s="93"/>
      <c r="F289" s="93"/>
      <c r="G289" s="93"/>
      <c r="H289" s="89"/>
    </row>
    <row r="290" spans="1:8" s="96" customFormat="1" ht="14.1">
      <c r="A290" s="102" t="s">
        <v>1970</v>
      </c>
      <c r="B290" s="91"/>
      <c r="C290" s="115" t="s">
        <v>1971</v>
      </c>
      <c r="D290" s="93"/>
      <c r="E290" s="93"/>
      <c r="F290" s="93"/>
      <c r="G290" s="93"/>
      <c r="H290" s="89"/>
    </row>
    <row r="291" spans="1:8" s="96" customFormat="1" ht="14.1">
      <c r="A291" s="102" t="s">
        <v>1972</v>
      </c>
      <c r="B291" s="91"/>
      <c r="C291" s="115" t="s">
        <v>1973</v>
      </c>
      <c r="D291" s="93"/>
      <c r="E291" s="93"/>
      <c r="F291" s="93"/>
      <c r="G291" s="93"/>
      <c r="H291" s="93"/>
    </row>
    <row r="292" spans="1:8" s="96" customFormat="1" ht="27.95">
      <c r="A292" s="102"/>
      <c r="B292" s="91"/>
      <c r="C292" s="116" t="s">
        <v>1974</v>
      </c>
      <c r="D292" s="93"/>
      <c r="E292" s="93"/>
      <c r="F292" s="93"/>
      <c r="G292" s="93"/>
      <c r="H292" s="93"/>
    </row>
    <row r="293" spans="1:8" s="96" customFormat="1" ht="14.1">
      <c r="A293" s="102"/>
      <c r="B293" s="91"/>
      <c r="C293" s="116"/>
      <c r="D293" s="93"/>
      <c r="E293" s="93"/>
      <c r="F293" s="93"/>
      <c r="G293" s="93"/>
      <c r="H293" s="93"/>
    </row>
    <row r="294" spans="1:8" s="96" customFormat="1" ht="27.95">
      <c r="A294" s="102"/>
      <c r="B294" s="91"/>
      <c r="C294" s="116" t="s">
        <v>1975</v>
      </c>
      <c r="D294" s="93"/>
      <c r="E294" s="93"/>
      <c r="F294" s="93"/>
      <c r="G294" s="93"/>
      <c r="H294" s="89"/>
    </row>
    <row r="295" spans="1:8" s="96" customFormat="1" ht="14.1">
      <c r="A295" s="102"/>
      <c r="B295" s="91"/>
      <c r="C295" s="116"/>
      <c r="D295" s="93"/>
      <c r="E295" s="93"/>
      <c r="F295" s="93"/>
      <c r="G295" s="93"/>
      <c r="H295" s="89"/>
    </row>
    <row r="296" spans="1:8" s="96" customFormat="1" ht="14.1">
      <c r="A296" s="102"/>
      <c r="B296" s="91"/>
      <c r="C296" s="116" t="s">
        <v>1976</v>
      </c>
      <c r="D296" s="93"/>
      <c r="E296" s="93"/>
      <c r="F296" s="93"/>
      <c r="G296" s="93"/>
      <c r="H296" s="89"/>
    </row>
    <row r="297" spans="1:8" s="96" customFormat="1" ht="14.1">
      <c r="A297" s="102"/>
      <c r="B297" s="91"/>
      <c r="C297" s="116"/>
      <c r="D297" s="93"/>
      <c r="E297" s="93"/>
      <c r="F297" s="93"/>
      <c r="G297" s="93"/>
      <c r="H297" s="89"/>
    </row>
    <row r="298" spans="1:8" s="96" customFormat="1" ht="14.1">
      <c r="A298" s="102"/>
      <c r="B298" s="91"/>
      <c r="C298" s="116"/>
      <c r="D298" s="93"/>
      <c r="E298" s="93"/>
      <c r="F298" s="93"/>
      <c r="G298" s="93"/>
      <c r="H298" s="89"/>
    </row>
    <row r="299" spans="1:8" s="96" customFormat="1" ht="14.1">
      <c r="A299" s="102"/>
      <c r="B299" s="91"/>
      <c r="C299" s="116" t="s">
        <v>1977</v>
      </c>
      <c r="D299" s="93"/>
      <c r="E299" s="93"/>
      <c r="F299" s="93"/>
      <c r="G299" s="93"/>
      <c r="H299" s="89"/>
    </row>
    <row r="300" spans="1:8" s="96" customFormat="1" ht="14.1">
      <c r="A300" s="102"/>
      <c r="B300" s="91"/>
      <c r="C300" s="116"/>
      <c r="D300" s="93"/>
      <c r="E300" s="93"/>
      <c r="F300" s="93"/>
      <c r="G300" s="93"/>
      <c r="H300" s="89"/>
    </row>
    <row r="301" spans="1:8" s="96" customFormat="1" ht="14.1">
      <c r="A301" s="102"/>
      <c r="B301" s="91"/>
      <c r="C301" s="116" t="s">
        <v>1978</v>
      </c>
      <c r="D301" s="93"/>
      <c r="E301" s="93"/>
      <c r="F301" s="93"/>
      <c r="G301" s="93"/>
      <c r="H301" s="89"/>
    </row>
    <row r="302" spans="1:8" s="96" customFormat="1" ht="14.1">
      <c r="A302" s="102"/>
      <c r="B302" s="91"/>
      <c r="C302" s="116"/>
      <c r="D302" s="93"/>
      <c r="E302" s="93"/>
      <c r="F302" s="93"/>
      <c r="G302" s="93"/>
      <c r="H302" s="89"/>
    </row>
    <row r="303" spans="1:8" s="96" customFormat="1" ht="14.1">
      <c r="A303" s="102"/>
      <c r="B303" s="91"/>
      <c r="C303" s="116" t="s">
        <v>1887</v>
      </c>
      <c r="D303" s="93"/>
      <c r="E303" s="93"/>
      <c r="F303" s="93"/>
      <c r="G303" s="93"/>
      <c r="H303" s="89"/>
    </row>
    <row r="304" spans="1:8" s="96" customFormat="1" thickBot="1">
      <c r="A304" s="102"/>
      <c r="B304" s="91"/>
      <c r="C304" s="116"/>
      <c r="D304" s="93"/>
      <c r="E304" s="93"/>
      <c r="F304" s="93"/>
      <c r="G304" s="93"/>
      <c r="H304" s="89"/>
    </row>
    <row r="305" spans="1:8" s="96" customFormat="1" thickBot="1">
      <c r="A305" s="102"/>
      <c r="B305" s="91"/>
      <c r="C305" s="116" t="s">
        <v>1979</v>
      </c>
      <c r="D305" s="93" t="s">
        <v>1861</v>
      </c>
      <c r="E305" s="93" t="s">
        <v>1213</v>
      </c>
      <c r="F305" s="93">
        <v>4</v>
      </c>
      <c r="G305" s="111">
        <v>0</v>
      </c>
      <c r="H305" s="239">
        <f>F305*G305</f>
        <v>0</v>
      </c>
    </row>
    <row r="306" spans="1:8" s="96" customFormat="1" thickBot="1">
      <c r="A306" s="102"/>
      <c r="B306" s="91"/>
      <c r="C306" s="116"/>
      <c r="D306" s="93"/>
      <c r="E306" s="93"/>
      <c r="F306" s="93"/>
      <c r="G306" s="93"/>
      <c r="H306" s="89"/>
    </row>
    <row r="307" spans="1:8" s="96" customFormat="1" thickBot="1">
      <c r="A307" s="102"/>
      <c r="B307" s="91"/>
      <c r="C307" s="116" t="s">
        <v>1980</v>
      </c>
      <c r="D307" s="93" t="s">
        <v>1861</v>
      </c>
      <c r="E307" s="93" t="s">
        <v>1213</v>
      </c>
      <c r="F307" s="93">
        <v>3</v>
      </c>
      <c r="G307" s="111">
        <v>0</v>
      </c>
      <c r="H307" s="239">
        <f>F307*G307</f>
        <v>0</v>
      </c>
    </row>
    <row r="308" spans="1:8" s="96" customFormat="1" thickBot="1">
      <c r="A308" s="102"/>
      <c r="B308" s="91"/>
      <c r="C308" s="116"/>
      <c r="D308" s="93"/>
      <c r="E308" s="93"/>
      <c r="F308" s="93"/>
      <c r="G308" s="93"/>
      <c r="H308" s="89"/>
    </row>
    <row r="309" spans="1:8" s="96" customFormat="1" thickBot="1">
      <c r="A309" s="102"/>
      <c r="B309" s="91"/>
      <c r="C309" s="116" t="s">
        <v>1981</v>
      </c>
      <c r="D309" s="93" t="s">
        <v>1861</v>
      </c>
      <c r="E309" s="93" t="s">
        <v>1213</v>
      </c>
      <c r="F309" s="93">
        <v>1</v>
      </c>
      <c r="G309" s="111">
        <v>0</v>
      </c>
      <c r="H309" s="239">
        <f>F309*G309</f>
        <v>0</v>
      </c>
    </row>
    <row r="310" spans="1:8" s="96" customFormat="1" thickBot="1">
      <c r="A310" s="102"/>
      <c r="B310" s="91"/>
      <c r="C310" s="116"/>
      <c r="D310" s="93"/>
      <c r="E310" s="93"/>
      <c r="F310" s="93"/>
      <c r="G310" s="93"/>
      <c r="H310" s="89"/>
    </row>
    <row r="311" spans="1:8" s="96" customFormat="1" thickBot="1">
      <c r="A311" s="102"/>
      <c r="B311" s="91"/>
      <c r="C311" s="116" t="s">
        <v>1982</v>
      </c>
      <c r="D311" s="93" t="s">
        <v>1861</v>
      </c>
      <c r="E311" s="93" t="s">
        <v>1213</v>
      </c>
      <c r="F311" s="93">
        <v>1</v>
      </c>
      <c r="G311" s="111">
        <v>0</v>
      </c>
      <c r="H311" s="239">
        <f>F311*G311</f>
        <v>0</v>
      </c>
    </row>
    <row r="312" spans="1:8" s="96" customFormat="1" thickBot="1">
      <c r="A312" s="102"/>
      <c r="B312" s="91"/>
      <c r="C312" s="116"/>
      <c r="D312" s="93"/>
      <c r="E312" s="93"/>
      <c r="F312" s="93"/>
      <c r="G312" s="93"/>
      <c r="H312" s="89"/>
    </row>
    <row r="313" spans="1:8" s="96" customFormat="1" thickBot="1">
      <c r="A313" s="102"/>
      <c r="B313" s="91"/>
      <c r="C313" s="116" t="s">
        <v>1983</v>
      </c>
      <c r="D313" s="93" t="s">
        <v>1861</v>
      </c>
      <c r="E313" s="93" t="s">
        <v>1213</v>
      </c>
      <c r="F313" s="93">
        <v>5</v>
      </c>
      <c r="G313" s="111">
        <v>0</v>
      </c>
      <c r="H313" s="239">
        <f>F313*G313</f>
        <v>0</v>
      </c>
    </row>
    <row r="314" spans="1:8" s="96" customFormat="1" thickBot="1">
      <c r="A314" s="102"/>
      <c r="B314" s="91"/>
      <c r="C314" s="116"/>
      <c r="D314" s="93"/>
      <c r="E314" s="93"/>
      <c r="F314" s="93"/>
      <c r="G314" s="93"/>
      <c r="H314" s="89"/>
    </row>
    <row r="315" spans="1:8" s="96" customFormat="1" thickBot="1">
      <c r="A315" s="102"/>
      <c r="B315" s="91"/>
      <c r="C315" s="116" t="s">
        <v>1984</v>
      </c>
      <c r="D315" s="93" t="s">
        <v>1861</v>
      </c>
      <c r="E315" s="93" t="s">
        <v>1213</v>
      </c>
      <c r="F315" s="93">
        <v>4</v>
      </c>
      <c r="G315" s="111">
        <v>0</v>
      </c>
      <c r="H315" s="239">
        <f>F315*G315</f>
        <v>0</v>
      </c>
    </row>
    <row r="316" spans="1:8" s="96" customFormat="1" thickBot="1">
      <c r="A316" s="102"/>
      <c r="B316" s="91"/>
      <c r="C316" s="116"/>
      <c r="D316" s="93"/>
      <c r="E316" s="93"/>
      <c r="F316" s="93"/>
      <c r="G316" s="93"/>
      <c r="H316" s="89"/>
    </row>
    <row r="317" spans="1:8" s="96" customFormat="1" thickBot="1">
      <c r="A317" s="102"/>
      <c r="B317" s="91"/>
      <c r="C317" s="116" t="s">
        <v>1985</v>
      </c>
      <c r="D317" s="93" t="s">
        <v>1861</v>
      </c>
      <c r="E317" s="93" t="s">
        <v>1213</v>
      </c>
      <c r="F317" s="93">
        <v>63</v>
      </c>
      <c r="G317" s="111">
        <v>0</v>
      </c>
      <c r="H317" s="239">
        <f>F317*G317</f>
        <v>0</v>
      </c>
    </row>
    <row r="318" spans="1:8" s="96" customFormat="1" thickBot="1">
      <c r="A318" s="102"/>
      <c r="B318" s="91"/>
      <c r="C318" s="116"/>
      <c r="D318" s="93"/>
      <c r="E318" s="93"/>
      <c r="F318" s="93"/>
      <c r="G318" s="93"/>
      <c r="H318" s="89"/>
    </row>
    <row r="319" spans="1:8" s="96" customFormat="1" thickBot="1">
      <c r="A319" s="102"/>
      <c r="B319" s="91"/>
      <c r="C319" s="116" t="s">
        <v>1986</v>
      </c>
      <c r="D319" s="93" t="s">
        <v>1861</v>
      </c>
      <c r="E319" s="93" t="s">
        <v>1213</v>
      </c>
      <c r="F319" s="93">
        <v>63</v>
      </c>
      <c r="G319" s="111">
        <v>0</v>
      </c>
      <c r="H319" s="239">
        <f>F319*G319</f>
        <v>0</v>
      </c>
    </row>
    <row r="320" spans="1:8" s="96" customFormat="1" thickBot="1">
      <c r="A320" s="102"/>
      <c r="B320" s="91"/>
      <c r="C320" s="116"/>
      <c r="D320" s="93"/>
      <c r="E320" s="93"/>
      <c r="F320" s="93"/>
      <c r="G320" s="93"/>
      <c r="H320" s="89"/>
    </row>
    <row r="321" spans="1:8" s="96" customFormat="1" thickBot="1">
      <c r="A321" s="102"/>
      <c r="B321" s="91"/>
      <c r="C321" s="116" t="s">
        <v>1987</v>
      </c>
      <c r="D321" s="93" t="s">
        <v>1861</v>
      </c>
      <c r="E321" s="93" t="s">
        <v>1213</v>
      </c>
      <c r="F321" s="93">
        <v>41</v>
      </c>
      <c r="G321" s="111">
        <v>0</v>
      </c>
      <c r="H321" s="239">
        <f>F321*G321</f>
        <v>0</v>
      </c>
    </row>
    <row r="322" spans="1:8" s="96" customFormat="1" ht="14.1">
      <c r="A322" s="102"/>
      <c r="B322" s="91"/>
      <c r="C322" s="116"/>
      <c r="D322" s="93"/>
      <c r="E322" s="93"/>
      <c r="F322" s="93"/>
      <c r="G322" s="93"/>
      <c r="H322" s="89"/>
    </row>
    <row r="323" spans="1:8" s="96" customFormat="1" ht="14.1">
      <c r="A323" s="102" t="s">
        <v>1988</v>
      </c>
      <c r="B323" s="91"/>
      <c r="C323" s="115" t="s">
        <v>1989</v>
      </c>
      <c r="D323" s="93"/>
      <c r="E323" s="93"/>
      <c r="F323" s="93"/>
      <c r="G323" s="93"/>
      <c r="H323" s="89"/>
    </row>
    <row r="324" spans="1:8" s="96" customFormat="1" ht="14.1">
      <c r="A324" s="102"/>
      <c r="B324" s="91"/>
      <c r="C324" s="116"/>
      <c r="D324" s="93"/>
      <c r="E324" s="93"/>
      <c r="F324" s="93"/>
      <c r="G324" s="93"/>
      <c r="H324" s="89"/>
    </row>
    <row r="325" spans="1:8" s="96" customFormat="1" ht="14.1">
      <c r="A325" s="102" t="s">
        <v>1990</v>
      </c>
      <c r="B325" s="91"/>
      <c r="C325" s="115" t="s">
        <v>1991</v>
      </c>
      <c r="D325" s="93"/>
      <c r="E325" s="93"/>
      <c r="F325" s="93"/>
      <c r="G325" s="93"/>
      <c r="H325" s="89"/>
    </row>
    <row r="326" spans="1:8" s="96" customFormat="1" ht="27.95">
      <c r="A326" s="102"/>
      <c r="B326" s="91"/>
      <c r="C326" s="116" t="s">
        <v>1992</v>
      </c>
      <c r="D326" s="93"/>
      <c r="E326" s="93"/>
      <c r="F326" s="93"/>
      <c r="G326" s="93"/>
      <c r="H326" s="89"/>
    </row>
    <row r="327" spans="1:8" s="96" customFormat="1" ht="14.1">
      <c r="A327" s="102"/>
      <c r="B327" s="91"/>
      <c r="C327" s="116"/>
      <c r="D327" s="93"/>
      <c r="E327" s="93"/>
      <c r="F327" s="93"/>
      <c r="G327" s="93"/>
      <c r="H327" s="89"/>
    </row>
    <row r="328" spans="1:8" s="96" customFormat="1" ht="14.1">
      <c r="A328" s="102" t="s">
        <v>1683</v>
      </c>
      <c r="B328" s="91"/>
      <c r="C328" s="115" t="s">
        <v>1993</v>
      </c>
      <c r="D328" s="93"/>
      <c r="E328" s="93"/>
      <c r="F328" s="93"/>
      <c r="G328" s="93"/>
      <c r="H328" s="89"/>
    </row>
    <row r="329" spans="1:8" s="96" customFormat="1" ht="14.1">
      <c r="A329" s="102"/>
      <c r="B329" s="91"/>
      <c r="C329" s="116"/>
      <c r="D329" s="93"/>
      <c r="E329" s="93"/>
      <c r="F329" s="93"/>
      <c r="G329" s="93"/>
      <c r="H329" s="89"/>
    </row>
    <row r="330" spans="1:8" s="96" customFormat="1" ht="14.1">
      <c r="A330" s="102" t="s">
        <v>1994</v>
      </c>
      <c r="B330" s="91"/>
      <c r="C330" s="115" t="s">
        <v>1995</v>
      </c>
      <c r="D330" s="93"/>
      <c r="E330" s="93"/>
      <c r="F330" s="93"/>
      <c r="G330" s="93"/>
      <c r="H330" s="89"/>
    </row>
    <row r="331" spans="1:8" s="96" customFormat="1" ht="27.95">
      <c r="A331" s="102"/>
      <c r="B331" s="91"/>
      <c r="C331" s="116" t="s">
        <v>1996</v>
      </c>
      <c r="D331" s="93"/>
      <c r="E331" s="93"/>
      <c r="F331" s="93"/>
      <c r="G331" s="93"/>
      <c r="H331" s="89"/>
    </row>
    <row r="332" spans="1:8" s="96" customFormat="1" ht="14.1">
      <c r="A332" s="102"/>
      <c r="B332" s="91"/>
      <c r="C332" s="116"/>
      <c r="D332" s="93"/>
      <c r="E332" s="93"/>
      <c r="F332" s="93"/>
      <c r="G332" s="93"/>
      <c r="H332" s="89"/>
    </row>
    <row r="333" spans="1:8" s="96" customFormat="1" ht="14.1">
      <c r="A333" s="102" t="s">
        <v>1997</v>
      </c>
      <c r="B333" s="91"/>
      <c r="C333" s="115" t="s">
        <v>1998</v>
      </c>
      <c r="D333" s="93"/>
      <c r="E333" s="93"/>
      <c r="F333" s="93"/>
      <c r="G333" s="93"/>
      <c r="H333" s="89"/>
    </row>
    <row r="334" spans="1:8" s="96" customFormat="1" ht="14.1">
      <c r="A334" s="102"/>
      <c r="B334" s="91"/>
      <c r="C334" s="116" t="s">
        <v>1999</v>
      </c>
      <c r="D334" s="93"/>
      <c r="E334" s="93"/>
      <c r="F334" s="93"/>
      <c r="G334" s="93"/>
      <c r="H334" s="89"/>
    </row>
    <row r="335" spans="1:8" s="96" customFormat="1" ht="14.1">
      <c r="A335" s="102"/>
      <c r="B335" s="91"/>
      <c r="C335" s="116" t="s">
        <v>2000</v>
      </c>
      <c r="D335" s="105" t="s">
        <v>196</v>
      </c>
      <c r="E335" s="105" t="s">
        <v>196</v>
      </c>
      <c r="F335" s="105" t="s">
        <v>196</v>
      </c>
      <c r="G335" s="105" t="s">
        <v>196</v>
      </c>
      <c r="H335" s="105" t="s">
        <v>196</v>
      </c>
    </row>
    <row r="336" spans="1:8" s="96" customFormat="1" ht="14.1">
      <c r="A336" s="102"/>
      <c r="B336" s="91"/>
      <c r="C336" s="116"/>
      <c r="D336" s="93"/>
      <c r="E336" s="93"/>
      <c r="F336" s="93"/>
      <c r="G336" s="93"/>
      <c r="H336" s="89"/>
    </row>
    <row r="337" spans="1:8" s="96" customFormat="1" ht="14.1">
      <c r="A337" s="102" t="s">
        <v>2001</v>
      </c>
      <c r="B337" s="91"/>
      <c r="C337" s="115" t="s">
        <v>2002</v>
      </c>
      <c r="D337" s="93"/>
      <c r="E337" s="93"/>
      <c r="F337" s="93"/>
      <c r="G337" s="93"/>
      <c r="H337" s="89"/>
    </row>
    <row r="338" spans="1:8" s="96" customFormat="1" ht="27.95">
      <c r="A338" s="102"/>
      <c r="B338" s="91"/>
      <c r="C338" s="116" t="s">
        <v>2003</v>
      </c>
      <c r="D338" s="93"/>
      <c r="E338" s="93"/>
      <c r="F338" s="93"/>
      <c r="G338" s="93"/>
      <c r="H338" s="89"/>
    </row>
    <row r="339" spans="1:8" s="96" customFormat="1" ht="14.1">
      <c r="A339" s="102"/>
      <c r="B339" s="91"/>
      <c r="C339" s="116" t="s">
        <v>2004</v>
      </c>
      <c r="D339" s="105" t="s">
        <v>196</v>
      </c>
      <c r="E339" s="105" t="s">
        <v>196</v>
      </c>
      <c r="F339" s="105" t="s">
        <v>196</v>
      </c>
      <c r="G339" s="105" t="s">
        <v>196</v>
      </c>
      <c r="H339" s="105" t="s">
        <v>196</v>
      </c>
    </row>
    <row r="340" spans="1:8" s="96" customFormat="1" ht="14.1">
      <c r="A340" s="102"/>
      <c r="B340" s="91"/>
      <c r="C340" s="116"/>
      <c r="D340" s="105"/>
      <c r="E340" s="105"/>
      <c r="F340" s="105"/>
      <c r="G340" s="105"/>
      <c r="H340" s="105"/>
    </row>
    <row r="341" spans="1:8" s="96" customFormat="1" ht="14.1">
      <c r="A341" s="102" t="s">
        <v>2005</v>
      </c>
      <c r="B341" s="91"/>
      <c r="C341" s="115" t="s">
        <v>2006</v>
      </c>
      <c r="D341" s="99"/>
      <c r="E341" s="99"/>
      <c r="F341" s="99"/>
      <c r="G341" s="99"/>
      <c r="H341" s="99"/>
    </row>
    <row r="342" spans="1:8" s="96" customFormat="1" ht="42">
      <c r="A342" s="102"/>
      <c r="B342" s="91"/>
      <c r="C342" s="116" t="s">
        <v>2007</v>
      </c>
      <c r="D342" s="93"/>
      <c r="E342" s="93"/>
      <c r="F342" s="93"/>
      <c r="G342" s="93"/>
      <c r="H342" s="89"/>
    </row>
    <row r="343" spans="1:8" s="96" customFormat="1" ht="14.1">
      <c r="A343" s="102"/>
      <c r="B343" s="91"/>
      <c r="C343" s="116" t="s">
        <v>2008</v>
      </c>
      <c r="D343" s="105" t="s">
        <v>196</v>
      </c>
      <c r="E343" s="105" t="s">
        <v>196</v>
      </c>
      <c r="F343" s="105" t="s">
        <v>196</v>
      </c>
      <c r="G343" s="105" t="s">
        <v>196</v>
      </c>
      <c r="H343" s="105" t="s">
        <v>196</v>
      </c>
    </row>
    <row r="344" spans="1:8" s="96" customFormat="1" ht="14.1">
      <c r="A344" s="102"/>
      <c r="B344" s="91"/>
      <c r="C344" s="116"/>
      <c r="D344" s="93"/>
      <c r="E344" s="93"/>
      <c r="F344" s="93"/>
      <c r="G344" s="93"/>
      <c r="H344" s="89"/>
    </row>
    <row r="345" spans="1:8" s="109" customFormat="1" ht="27.95">
      <c r="A345" s="114" t="s">
        <v>2009</v>
      </c>
      <c r="B345" s="106"/>
      <c r="C345" s="119" t="s">
        <v>2010</v>
      </c>
      <c r="D345" s="107"/>
      <c r="E345" s="107"/>
      <c r="F345" s="107"/>
      <c r="G345" s="107"/>
      <c r="H345" s="108"/>
    </row>
    <row r="346" spans="1:8" s="96" customFormat="1" ht="27.95">
      <c r="A346" s="102"/>
      <c r="B346" s="91"/>
      <c r="C346" s="116" t="s">
        <v>2011</v>
      </c>
      <c r="D346" s="93"/>
      <c r="E346" s="93"/>
      <c r="F346" s="93"/>
      <c r="G346" s="93"/>
      <c r="H346" s="89"/>
    </row>
    <row r="347" spans="1:8" s="96" customFormat="1" ht="14.1">
      <c r="A347" s="102"/>
      <c r="B347" s="91"/>
      <c r="C347" s="116" t="s">
        <v>2012</v>
      </c>
      <c r="D347" s="105" t="s">
        <v>196</v>
      </c>
      <c r="E347" s="105" t="s">
        <v>196</v>
      </c>
      <c r="F347" s="105" t="s">
        <v>196</v>
      </c>
      <c r="G347" s="105" t="s">
        <v>196</v>
      </c>
      <c r="H347" s="105" t="s">
        <v>196</v>
      </c>
    </row>
    <row r="348" spans="1:8" s="96" customFormat="1" ht="14.1">
      <c r="A348" s="102"/>
      <c r="B348" s="91"/>
      <c r="C348" s="116"/>
      <c r="D348" s="105"/>
      <c r="E348" s="105"/>
      <c r="F348" s="105"/>
      <c r="G348" s="105"/>
      <c r="H348" s="105"/>
    </row>
    <row r="349" spans="1:8" s="96" customFormat="1" ht="27.95">
      <c r="A349" s="102"/>
      <c r="B349" s="91"/>
      <c r="C349" s="116" t="s">
        <v>2013</v>
      </c>
      <c r="D349" s="105"/>
      <c r="E349" s="105"/>
      <c r="F349" s="105"/>
      <c r="G349" s="105"/>
      <c r="H349" s="105"/>
    </row>
    <row r="350" spans="1:8" s="96" customFormat="1" ht="14.1">
      <c r="A350" s="102"/>
      <c r="B350" s="91"/>
      <c r="C350" s="116" t="s">
        <v>2014</v>
      </c>
      <c r="D350" s="105" t="s">
        <v>196</v>
      </c>
      <c r="E350" s="105" t="s">
        <v>196</v>
      </c>
      <c r="F350" s="105" t="s">
        <v>196</v>
      </c>
      <c r="G350" s="105" t="s">
        <v>196</v>
      </c>
      <c r="H350" s="105" t="s">
        <v>196</v>
      </c>
    </row>
    <row r="351" spans="1:8" s="96" customFormat="1" ht="14.1">
      <c r="A351" s="102"/>
      <c r="B351" s="91"/>
      <c r="C351" s="116"/>
      <c r="D351" s="105"/>
      <c r="E351" s="105"/>
      <c r="F351" s="105"/>
      <c r="G351" s="105"/>
      <c r="H351" s="105"/>
    </row>
    <row r="352" spans="1:8" s="96" customFormat="1" ht="14.1">
      <c r="A352" s="102" t="s">
        <v>1687</v>
      </c>
      <c r="B352" s="91"/>
      <c r="C352" s="115" t="s">
        <v>1688</v>
      </c>
      <c r="D352" s="94"/>
      <c r="E352" s="95"/>
      <c r="F352" s="94"/>
      <c r="G352" s="94"/>
      <c r="H352" s="89"/>
    </row>
    <row r="353" spans="1:8" s="96" customFormat="1" ht="14.1">
      <c r="A353" s="102"/>
      <c r="B353" s="91"/>
      <c r="C353" s="115"/>
      <c r="D353" s="94"/>
      <c r="E353" s="95"/>
      <c r="F353" s="94"/>
      <c r="G353" s="94"/>
      <c r="H353" s="89"/>
    </row>
    <row r="354" spans="1:8" s="96" customFormat="1" ht="14.1">
      <c r="A354" s="102" t="s">
        <v>2015</v>
      </c>
      <c r="B354" s="91"/>
      <c r="C354" s="115" t="s">
        <v>2016</v>
      </c>
      <c r="D354" s="99"/>
      <c r="E354" s="99"/>
      <c r="F354" s="99"/>
      <c r="G354" s="99"/>
      <c r="H354" s="99"/>
    </row>
    <row r="355" spans="1:8" s="96" customFormat="1" ht="42">
      <c r="A355" s="102"/>
      <c r="B355" s="91"/>
      <c r="C355" s="116" t="s">
        <v>2017</v>
      </c>
      <c r="D355" s="99"/>
      <c r="E355" s="99"/>
      <c r="F355" s="99"/>
      <c r="G355" s="99"/>
      <c r="H355" s="99"/>
    </row>
    <row r="356" spans="1:8" s="96" customFormat="1" ht="14.1">
      <c r="A356" s="102"/>
      <c r="B356" s="91"/>
      <c r="C356" s="116"/>
      <c r="D356" s="99"/>
      <c r="E356" s="99"/>
      <c r="F356" s="99"/>
      <c r="G356" s="99"/>
      <c r="H356" s="99"/>
    </row>
    <row r="357" spans="1:8" s="96" customFormat="1" ht="42">
      <c r="A357" s="102"/>
      <c r="B357" s="91"/>
      <c r="C357" s="116" t="s">
        <v>2018</v>
      </c>
      <c r="D357" s="99"/>
      <c r="E357" s="99"/>
      <c r="F357" s="99"/>
      <c r="G357" s="99"/>
      <c r="H357" s="99"/>
    </row>
    <row r="358" spans="1:8" s="96" customFormat="1" ht="14.1">
      <c r="A358" s="102"/>
      <c r="B358" s="91"/>
      <c r="C358" s="116"/>
      <c r="D358" s="99"/>
      <c r="E358" s="99"/>
      <c r="F358" s="99"/>
      <c r="G358" s="99"/>
      <c r="H358" s="99"/>
    </row>
    <row r="359" spans="1:8" s="96" customFormat="1" ht="27.95">
      <c r="A359" s="102"/>
      <c r="B359" s="91"/>
      <c r="C359" s="116" t="s">
        <v>2019</v>
      </c>
      <c r="D359" s="99"/>
      <c r="E359" s="99"/>
      <c r="F359" s="99"/>
      <c r="G359" s="99"/>
      <c r="H359" s="99"/>
    </row>
    <row r="360" spans="1:8" s="96" customFormat="1" ht="14.1">
      <c r="A360" s="102"/>
      <c r="B360" s="91"/>
      <c r="C360" s="116"/>
      <c r="D360" s="99"/>
      <c r="E360" s="99"/>
      <c r="F360" s="99"/>
      <c r="G360" s="99"/>
      <c r="H360" s="99"/>
    </row>
    <row r="361" spans="1:8" s="96" customFormat="1" ht="27.95">
      <c r="A361" s="102"/>
      <c r="B361" s="91"/>
      <c r="C361" s="116" t="s">
        <v>2020</v>
      </c>
      <c r="D361" s="99"/>
      <c r="E361" s="99"/>
      <c r="F361" s="99"/>
      <c r="G361" s="99"/>
      <c r="H361" s="99"/>
    </row>
    <row r="362" spans="1:8" s="96" customFormat="1" ht="14.1">
      <c r="A362" s="102"/>
      <c r="B362" s="91"/>
      <c r="C362" s="116"/>
      <c r="D362" s="99"/>
      <c r="E362" s="99"/>
      <c r="F362" s="99"/>
      <c r="G362" s="99"/>
      <c r="H362" s="99"/>
    </row>
    <row r="363" spans="1:8" s="96" customFormat="1" ht="27.95">
      <c r="A363" s="102"/>
      <c r="B363" s="91"/>
      <c r="C363" s="116" t="s">
        <v>2021</v>
      </c>
      <c r="D363" s="99"/>
      <c r="E363" s="99"/>
      <c r="F363" s="99"/>
      <c r="G363" s="99"/>
      <c r="H363" s="99"/>
    </row>
    <row r="364" spans="1:8" s="96" customFormat="1" ht="14.1">
      <c r="A364" s="102"/>
      <c r="B364" s="91"/>
      <c r="C364" s="116"/>
      <c r="D364" s="99"/>
      <c r="E364" s="99"/>
      <c r="F364" s="99"/>
      <c r="G364" s="99"/>
      <c r="H364" s="99"/>
    </row>
    <row r="365" spans="1:8" s="96" customFormat="1" ht="42">
      <c r="A365" s="102"/>
      <c r="B365" s="91"/>
      <c r="C365" s="116" t="s">
        <v>2022</v>
      </c>
      <c r="D365" s="99"/>
      <c r="E365" s="99"/>
      <c r="F365" s="99"/>
      <c r="G365" s="99"/>
      <c r="H365" s="99"/>
    </row>
    <row r="366" spans="1:8" s="96" customFormat="1" ht="14.1">
      <c r="A366" s="102"/>
      <c r="B366" s="91"/>
      <c r="C366" s="116"/>
      <c r="D366" s="99"/>
      <c r="E366" s="99"/>
      <c r="F366" s="99"/>
      <c r="G366" s="99"/>
      <c r="H366" s="99"/>
    </row>
    <row r="367" spans="1:8" s="96" customFormat="1" ht="15.6">
      <c r="A367" s="102"/>
      <c r="B367" s="91"/>
      <c r="C367" s="139" t="s">
        <v>2023</v>
      </c>
      <c r="D367" s="99"/>
      <c r="E367" s="99"/>
      <c r="F367" s="99"/>
      <c r="G367" s="99"/>
      <c r="H367" s="99"/>
    </row>
    <row r="368" spans="1:8" s="96" customFormat="1" ht="14.1">
      <c r="A368" s="102"/>
      <c r="B368" s="91"/>
      <c r="C368" s="116" t="s">
        <v>2024</v>
      </c>
      <c r="D368" s="99"/>
      <c r="E368" s="99"/>
      <c r="F368" s="99"/>
      <c r="G368" s="99"/>
      <c r="H368" s="99"/>
    </row>
    <row r="369" spans="1:8" s="96" customFormat="1" thickBot="1">
      <c r="A369" s="102"/>
      <c r="B369" s="91"/>
      <c r="C369" s="116"/>
      <c r="D369" s="99"/>
      <c r="E369" s="99"/>
      <c r="F369" s="99"/>
      <c r="G369" s="99"/>
      <c r="H369" s="99"/>
    </row>
    <row r="370" spans="1:8" s="96" customFormat="1" ht="42.6" thickBot="1">
      <c r="A370" s="102"/>
      <c r="B370" s="91"/>
      <c r="C370" s="116" t="s">
        <v>2025</v>
      </c>
      <c r="D370" s="99" t="s">
        <v>196</v>
      </c>
      <c r="E370" s="99" t="s">
        <v>196</v>
      </c>
      <c r="F370" s="99" t="s">
        <v>196</v>
      </c>
      <c r="G370" s="99" t="s">
        <v>196</v>
      </c>
      <c r="H370" s="140">
        <v>0</v>
      </c>
    </row>
    <row r="371" spans="1:8" s="96" customFormat="1" ht="14.1">
      <c r="A371" s="102"/>
      <c r="B371" s="91"/>
      <c r="C371" s="116"/>
      <c r="D371" s="99"/>
      <c r="E371" s="99"/>
      <c r="F371" s="99"/>
      <c r="G371" s="99"/>
      <c r="H371" s="99"/>
    </row>
    <row r="372" spans="1:8" s="96" customFormat="1" ht="14.1">
      <c r="A372" s="102" t="s">
        <v>2026</v>
      </c>
      <c r="B372" s="91"/>
      <c r="C372" s="115" t="s">
        <v>2027</v>
      </c>
      <c r="D372" s="99"/>
      <c r="E372" s="99"/>
      <c r="F372" s="99"/>
      <c r="G372" s="99"/>
      <c r="H372" s="99"/>
    </row>
    <row r="373" spans="1:8" s="96" customFormat="1" ht="27.95">
      <c r="A373" s="102"/>
      <c r="B373" s="91"/>
      <c r="C373" s="116" t="s">
        <v>2028</v>
      </c>
      <c r="D373" s="93"/>
      <c r="E373" s="93"/>
      <c r="F373" s="93"/>
      <c r="G373" s="93"/>
      <c r="H373" s="93"/>
    </row>
    <row r="374" spans="1:8" s="96" customFormat="1" ht="42.6" thickBot="1">
      <c r="A374" s="102"/>
      <c r="B374" s="91"/>
      <c r="C374" s="116" t="s">
        <v>2029</v>
      </c>
      <c r="D374" s="93"/>
      <c r="E374" s="93"/>
      <c r="F374" s="93"/>
      <c r="G374" s="93"/>
      <c r="H374" s="93"/>
    </row>
    <row r="375" spans="1:8" s="96" customFormat="1" thickBot="1">
      <c r="A375" s="102"/>
      <c r="B375" s="91"/>
      <c r="C375" s="116" t="s">
        <v>2030</v>
      </c>
      <c r="D375" s="93" t="s">
        <v>2031</v>
      </c>
      <c r="E375" s="93" t="s">
        <v>2032</v>
      </c>
      <c r="F375" s="93">
        <v>4</v>
      </c>
      <c r="G375" s="111">
        <v>0</v>
      </c>
      <c r="H375" s="239">
        <f>F375*G375</f>
        <v>0</v>
      </c>
    </row>
    <row r="376" spans="1:8" s="96" customFormat="1" ht="14.1">
      <c r="A376" s="102"/>
      <c r="B376" s="91"/>
      <c r="C376" s="116"/>
      <c r="D376" s="93"/>
      <c r="E376" s="93"/>
      <c r="F376" s="93"/>
      <c r="G376" s="93"/>
      <c r="H376" s="89"/>
    </row>
    <row r="377" spans="1:8" s="96" customFormat="1" ht="14.1">
      <c r="A377" s="102" t="s">
        <v>1743</v>
      </c>
      <c r="B377" s="91"/>
      <c r="C377" s="115" t="s">
        <v>1744</v>
      </c>
      <c r="D377" s="93"/>
      <c r="E377" s="93"/>
      <c r="F377" s="93"/>
      <c r="G377" s="93"/>
      <c r="H377" s="89"/>
    </row>
    <row r="378" spans="1:8" s="96" customFormat="1" ht="14.1">
      <c r="A378" s="102"/>
      <c r="B378" s="91"/>
      <c r="C378" s="115"/>
      <c r="D378" s="93"/>
      <c r="E378" s="93"/>
      <c r="F378" s="93"/>
      <c r="G378" s="93"/>
      <c r="H378" s="89"/>
    </row>
    <row r="379" spans="1:8" s="96" customFormat="1" ht="27.95">
      <c r="A379" s="102" t="s">
        <v>1745</v>
      </c>
      <c r="B379" s="91"/>
      <c r="C379" s="115" t="s">
        <v>2033</v>
      </c>
      <c r="D379" s="93"/>
      <c r="E379" s="93"/>
      <c r="F379" s="93"/>
      <c r="G379" s="93"/>
      <c r="H379" s="89"/>
    </row>
    <row r="380" spans="1:8" s="96" customFormat="1" ht="14.1">
      <c r="A380" s="102"/>
      <c r="B380" s="91"/>
      <c r="C380" s="116"/>
      <c r="D380" s="93"/>
      <c r="E380" s="93"/>
      <c r="F380" s="93"/>
      <c r="G380" s="93"/>
      <c r="H380" s="89"/>
    </row>
    <row r="381" spans="1:8" s="96" customFormat="1" ht="27.95">
      <c r="A381" s="102" t="s">
        <v>2034</v>
      </c>
      <c r="B381" s="91"/>
      <c r="C381" s="115" t="s">
        <v>2035</v>
      </c>
      <c r="D381" s="99"/>
      <c r="E381" s="99"/>
      <c r="F381" s="99"/>
      <c r="G381" s="99"/>
      <c r="H381" s="99"/>
    </row>
    <row r="382" spans="1:8" s="96" customFormat="1" ht="30.95">
      <c r="A382" s="102"/>
      <c r="B382" s="91"/>
      <c r="C382" s="116" t="s">
        <v>2036</v>
      </c>
      <c r="D382" s="93"/>
      <c r="E382" s="93"/>
      <c r="F382" s="93"/>
      <c r="G382" s="93"/>
      <c r="H382" s="89"/>
    </row>
    <row r="383" spans="1:8" s="96" customFormat="1" ht="14.1">
      <c r="A383" s="102"/>
      <c r="B383" s="91"/>
      <c r="C383" s="116"/>
      <c r="D383" s="93"/>
      <c r="E383" s="93"/>
      <c r="F383" s="93"/>
      <c r="G383" s="93"/>
      <c r="H383" s="89"/>
    </row>
    <row r="384" spans="1:8" s="96" customFormat="1" ht="42">
      <c r="A384" s="102"/>
      <c r="B384" s="91"/>
      <c r="C384" s="116" t="s">
        <v>2037</v>
      </c>
      <c r="D384" s="93"/>
      <c r="E384" s="93"/>
      <c r="F384" s="93"/>
      <c r="G384" s="93"/>
      <c r="H384" s="89"/>
    </row>
    <row r="385" spans="1:8" s="96" customFormat="1" ht="14.1">
      <c r="A385" s="102"/>
      <c r="B385" s="91"/>
      <c r="C385" s="116"/>
      <c r="D385" s="93"/>
      <c r="E385" s="93"/>
      <c r="F385" s="93"/>
      <c r="G385" s="93"/>
      <c r="H385" s="89"/>
    </row>
    <row r="386" spans="1:8" s="96" customFormat="1" ht="56.1">
      <c r="A386" s="102"/>
      <c r="B386" s="91"/>
      <c r="C386" s="116" t="s">
        <v>2038</v>
      </c>
      <c r="D386" s="93"/>
      <c r="E386" s="93"/>
      <c r="F386" s="93"/>
      <c r="G386" s="93"/>
      <c r="H386" s="89"/>
    </row>
    <row r="387" spans="1:8" s="96" customFormat="1" ht="14.1">
      <c r="A387" s="102"/>
      <c r="B387" s="91"/>
      <c r="C387" s="116" t="s">
        <v>2039</v>
      </c>
      <c r="D387" s="93"/>
      <c r="E387" s="93"/>
      <c r="F387" s="93"/>
      <c r="G387" s="93"/>
      <c r="H387" s="89"/>
    </row>
    <row r="388" spans="1:8" s="96" customFormat="1" ht="14.1">
      <c r="A388" s="102"/>
      <c r="B388" s="91"/>
      <c r="C388" s="116" t="s">
        <v>2040</v>
      </c>
      <c r="D388" s="93"/>
      <c r="E388" s="93"/>
      <c r="F388" s="93"/>
      <c r="G388" s="93"/>
      <c r="H388" s="89"/>
    </row>
    <row r="389" spans="1:8" s="96" customFormat="1" ht="14.1">
      <c r="A389" s="102"/>
      <c r="B389" s="91"/>
      <c r="C389" s="116"/>
      <c r="D389" s="93"/>
      <c r="E389" s="93"/>
      <c r="F389" s="93"/>
      <c r="G389" s="93"/>
      <c r="H389" s="89"/>
    </row>
    <row r="390" spans="1:8" s="96" customFormat="1" ht="27.95">
      <c r="A390" s="102"/>
      <c r="B390" s="91"/>
      <c r="C390" s="116" t="s">
        <v>2041</v>
      </c>
      <c r="D390" s="93"/>
      <c r="E390" s="93"/>
      <c r="F390" s="93"/>
      <c r="G390" s="93"/>
      <c r="H390" s="89"/>
    </row>
    <row r="391" spans="1:8" s="96" customFormat="1" ht="14.1">
      <c r="A391" s="102"/>
      <c r="B391" s="91"/>
      <c r="C391" s="116"/>
      <c r="D391" s="93"/>
      <c r="E391" s="93"/>
      <c r="F391" s="93"/>
      <c r="G391" s="93"/>
      <c r="H391" s="89"/>
    </row>
    <row r="392" spans="1:8" s="96" customFormat="1" ht="42">
      <c r="A392" s="102"/>
      <c r="B392" s="91"/>
      <c r="C392" s="116" t="s">
        <v>2042</v>
      </c>
      <c r="D392" s="93"/>
      <c r="E392" s="93"/>
      <c r="F392" s="93"/>
      <c r="G392" s="93"/>
      <c r="H392" s="89"/>
    </row>
    <row r="393" spans="1:8" s="96" customFormat="1" ht="14.1">
      <c r="A393" s="102"/>
      <c r="B393" s="91"/>
      <c r="C393" s="116"/>
      <c r="D393" s="93"/>
      <c r="E393" s="93"/>
      <c r="F393" s="93"/>
      <c r="G393" s="93"/>
      <c r="H393" s="89"/>
    </row>
    <row r="394" spans="1:8" s="96" customFormat="1" ht="14.1">
      <c r="A394" s="102"/>
      <c r="B394" s="91"/>
      <c r="C394" s="116" t="s">
        <v>2043</v>
      </c>
      <c r="D394" s="93"/>
      <c r="E394" s="93"/>
      <c r="F394" s="93"/>
      <c r="G394" s="93"/>
      <c r="H394" s="89"/>
    </row>
    <row r="395" spans="1:8" s="96" customFormat="1" ht="14.1">
      <c r="A395" s="102"/>
      <c r="B395" s="91"/>
      <c r="C395" s="116"/>
      <c r="D395" s="93"/>
      <c r="E395" s="93"/>
      <c r="F395" s="93"/>
      <c r="G395" s="93"/>
      <c r="H395" s="89"/>
    </row>
    <row r="396" spans="1:8" s="96" customFormat="1" ht="27.95">
      <c r="A396" s="102"/>
      <c r="B396" s="91"/>
      <c r="C396" s="116" t="s">
        <v>2044</v>
      </c>
      <c r="D396" s="93"/>
      <c r="E396" s="93"/>
      <c r="F396" s="93"/>
      <c r="G396" s="93"/>
      <c r="H396" s="89"/>
    </row>
    <row r="397" spans="1:8" s="96" customFormat="1" ht="14.1">
      <c r="A397" s="102"/>
      <c r="B397" s="91"/>
      <c r="C397" s="116"/>
      <c r="D397" s="93"/>
      <c r="E397" s="93"/>
      <c r="F397" s="93"/>
      <c r="G397" s="93"/>
      <c r="H397" s="89"/>
    </row>
    <row r="398" spans="1:8">
      <c r="A398" s="102"/>
      <c r="B398" s="91"/>
      <c r="C398" s="116" t="s">
        <v>2045</v>
      </c>
      <c r="D398" s="93"/>
      <c r="E398" s="93"/>
      <c r="F398" s="93"/>
      <c r="G398" s="93"/>
      <c r="H398" s="89"/>
    </row>
    <row r="399" spans="1:8" ht="15" thickBot="1">
      <c r="A399" s="87"/>
      <c r="B399" s="101"/>
      <c r="C399" s="116"/>
      <c r="D399" s="93"/>
      <c r="E399" s="93"/>
      <c r="F399" s="93"/>
      <c r="G399" s="93"/>
      <c r="H399" s="93"/>
    </row>
    <row r="400" spans="1:8" ht="28.5" thickBot="1">
      <c r="A400" s="87"/>
      <c r="B400" s="101"/>
      <c r="C400" s="116" t="s">
        <v>2046</v>
      </c>
      <c r="D400" s="99" t="s">
        <v>196</v>
      </c>
      <c r="E400" s="99" t="s">
        <v>196</v>
      </c>
      <c r="F400" s="99" t="s">
        <v>196</v>
      </c>
      <c r="G400" s="99" t="s">
        <v>196</v>
      </c>
      <c r="H400" s="140">
        <v>0</v>
      </c>
    </row>
    <row r="401" spans="1:8">
      <c r="A401" s="141"/>
      <c r="B401" s="122"/>
      <c r="C401" s="142"/>
      <c r="D401" s="143"/>
      <c r="E401" s="143"/>
      <c r="F401" s="143"/>
      <c r="G401" s="143"/>
      <c r="H401" s="143"/>
    </row>
    <row r="402" spans="1:8">
      <c r="A402" s="103"/>
      <c r="B402" s="103"/>
      <c r="C402" s="103"/>
      <c r="D402" s="103"/>
      <c r="E402" s="103"/>
      <c r="F402" s="103"/>
      <c r="G402" s="103"/>
      <c r="H402" s="103"/>
    </row>
    <row r="403" spans="1:8">
      <c r="A403" s="103"/>
      <c r="B403" s="103"/>
      <c r="C403" s="103"/>
      <c r="D403" s="103"/>
      <c r="E403" s="103"/>
      <c r="F403" s="103"/>
      <c r="G403" s="103"/>
      <c r="H403" s="103"/>
    </row>
    <row r="404" spans="1:8">
      <c r="A404" s="103"/>
      <c r="B404" s="103"/>
      <c r="C404" s="103"/>
      <c r="D404" s="103"/>
      <c r="E404" s="103"/>
      <c r="F404" s="103"/>
      <c r="G404" s="103"/>
      <c r="H404" s="103"/>
    </row>
    <row r="405" spans="1:8">
      <c r="A405" s="103"/>
      <c r="B405" s="103"/>
      <c r="C405" s="103"/>
      <c r="D405" s="103"/>
      <c r="E405" s="103"/>
      <c r="F405" s="103"/>
      <c r="G405" s="103"/>
      <c r="H405" s="103"/>
    </row>
    <row r="406" spans="1:8">
      <c r="A406" s="103"/>
      <c r="B406" s="103"/>
      <c r="C406" s="103"/>
      <c r="D406" s="103"/>
      <c r="E406" s="103"/>
      <c r="F406" s="103"/>
      <c r="G406" s="103"/>
      <c r="H406" s="103"/>
    </row>
    <row r="407" spans="1:8">
      <c r="A407" s="103"/>
      <c r="B407" s="103"/>
      <c r="C407" s="103"/>
      <c r="D407" s="103"/>
      <c r="E407" s="103"/>
      <c r="F407" s="103"/>
      <c r="G407" s="103"/>
      <c r="H407" s="103"/>
    </row>
    <row r="408" spans="1:8">
      <c r="A408" s="103"/>
      <c r="B408" s="103"/>
      <c r="C408" s="103"/>
      <c r="D408" s="103"/>
      <c r="E408" s="103"/>
      <c r="F408" s="103"/>
      <c r="G408" s="103"/>
      <c r="H408" s="103"/>
    </row>
    <row r="409" spans="1:8">
      <c r="A409" s="103"/>
      <c r="B409" s="103"/>
      <c r="C409" s="103"/>
      <c r="D409" s="103"/>
      <c r="E409" s="103"/>
      <c r="F409" s="103"/>
      <c r="G409" s="103"/>
      <c r="H409" s="103"/>
    </row>
    <row r="410" spans="1:8">
      <c r="A410" s="103"/>
      <c r="B410" s="103"/>
      <c r="C410" s="103"/>
      <c r="D410" s="103"/>
      <c r="E410" s="103"/>
      <c r="F410" s="103"/>
      <c r="G410" s="103"/>
      <c r="H410" s="103"/>
    </row>
    <row r="411" spans="1:8">
      <c r="A411" s="103"/>
      <c r="B411" s="103"/>
      <c r="C411" s="103"/>
      <c r="D411" s="103"/>
      <c r="E411" s="103"/>
      <c r="F411" s="103"/>
      <c r="G411" s="103"/>
      <c r="H411" s="103"/>
    </row>
    <row r="412" spans="1:8">
      <c r="A412" s="103"/>
      <c r="B412" s="103"/>
      <c r="C412" s="103"/>
      <c r="D412" s="103"/>
      <c r="E412" s="103"/>
      <c r="F412" s="103"/>
      <c r="G412" s="103"/>
      <c r="H412" s="103"/>
    </row>
    <row r="413" spans="1:8">
      <c r="A413" s="103"/>
      <c r="B413" s="103"/>
      <c r="C413" s="103"/>
      <c r="D413" s="103"/>
      <c r="E413" s="103"/>
      <c r="F413" s="103"/>
      <c r="G413" s="103"/>
      <c r="H413" s="103"/>
    </row>
    <row r="414" spans="1:8">
      <c r="A414" s="103"/>
      <c r="B414" s="103"/>
      <c r="C414" s="103"/>
      <c r="D414" s="103"/>
      <c r="E414" s="103"/>
      <c r="F414" s="103"/>
      <c r="G414" s="103"/>
      <c r="H414" s="103"/>
    </row>
    <row r="415" spans="1:8">
      <c r="A415" s="103"/>
      <c r="B415" s="103"/>
      <c r="C415" s="103"/>
      <c r="D415" s="103"/>
      <c r="E415" s="103"/>
      <c r="F415" s="103"/>
      <c r="G415" s="103"/>
      <c r="H415" s="103"/>
    </row>
    <row r="416" spans="1:8">
      <c r="A416" s="103"/>
      <c r="B416" s="103"/>
      <c r="C416" s="103"/>
      <c r="D416" s="103"/>
      <c r="E416" s="103"/>
      <c r="F416" s="103"/>
      <c r="G416" s="103"/>
      <c r="H416" s="103"/>
    </row>
    <row r="417" spans="1:8">
      <c r="A417" s="103"/>
      <c r="B417" s="103"/>
      <c r="C417" s="103"/>
      <c r="D417" s="103"/>
      <c r="E417" s="103"/>
      <c r="F417" s="103"/>
      <c r="G417" s="103"/>
      <c r="H417" s="103"/>
    </row>
    <row r="418" spans="1:8">
      <c r="A418" s="103"/>
      <c r="B418" s="103"/>
      <c r="C418" s="103"/>
      <c r="D418" s="103"/>
      <c r="E418" s="103"/>
      <c r="F418" s="103"/>
      <c r="G418" s="103"/>
      <c r="H418" s="103"/>
    </row>
    <row r="419" spans="1:8">
      <c r="A419" s="103"/>
      <c r="B419" s="103"/>
      <c r="C419" s="103"/>
      <c r="D419" s="103"/>
      <c r="E419" s="103"/>
      <c r="F419" s="103"/>
      <c r="G419" s="103"/>
      <c r="H419" s="103"/>
    </row>
    <row r="420" spans="1:8">
      <c r="C420" s="103"/>
      <c r="D420" s="103"/>
      <c r="E420" s="103"/>
      <c r="F420" s="103"/>
      <c r="G420" s="103"/>
      <c r="H420" s="103"/>
    </row>
    <row r="421" spans="1:8">
      <c r="C421" s="103"/>
      <c r="D421" s="103"/>
      <c r="E421" s="103"/>
      <c r="F421" s="103"/>
      <c r="G421" s="103"/>
      <c r="H421" s="103"/>
    </row>
    <row r="422" spans="1:8">
      <c r="C422" s="103"/>
      <c r="D422" s="103"/>
      <c r="E422" s="103"/>
      <c r="F422" s="103"/>
      <c r="G422" s="103"/>
      <c r="H422" s="103"/>
    </row>
    <row r="423" spans="1:8">
      <c r="C423" s="103"/>
      <c r="D423" s="103"/>
      <c r="E423" s="103"/>
      <c r="F423" s="103"/>
      <c r="G423" s="103"/>
      <c r="H423" s="103"/>
    </row>
    <row r="424" spans="1:8">
      <c r="C424" s="103"/>
      <c r="D424" s="103"/>
      <c r="E424" s="103"/>
      <c r="F424" s="103"/>
      <c r="G424" s="103"/>
      <c r="H424" s="103"/>
    </row>
    <row r="425" spans="1:8">
      <c r="C425" s="103"/>
      <c r="D425" s="103"/>
      <c r="E425" s="103"/>
      <c r="F425" s="103"/>
      <c r="G425" s="103"/>
      <c r="H425" s="103"/>
    </row>
    <row r="426" spans="1:8">
      <c r="C426" s="103"/>
      <c r="D426" s="103"/>
      <c r="E426" s="103"/>
      <c r="F426" s="103"/>
      <c r="G426" s="103"/>
      <c r="H426" s="103"/>
    </row>
    <row r="427" spans="1:8">
      <c r="C427" s="103"/>
      <c r="D427" s="103"/>
      <c r="E427" s="103"/>
      <c r="F427" s="103"/>
      <c r="G427" s="103"/>
      <c r="H427" s="103"/>
    </row>
    <row r="428" spans="1:8">
      <c r="C428" s="103"/>
      <c r="E428"/>
    </row>
    <row r="429" spans="1:8">
      <c r="C429" s="103"/>
      <c r="E429"/>
    </row>
    <row r="430" spans="1:8">
      <c r="C430" s="103"/>
      <c r="E430"/>
    </row>
    <row r="431" spans="1:8">
      <c r="C431" s="103"/>
      <c r="E431"/>
    </row>
    <row r="432" spans="1:8">
      <c r="C432" s="103"/>
      <c r="E432"/>
    </row>
    <row r="433" spans="3:5">
      <c r="C433" s="103"/>
      <c r="E433"/>
    </row>
    <row r="434" spans="3:5">
      <c r="C434" s="103"/>
      <c r="E434"/>
    </row>
    <row r="435" spans="3:5">
      <c r="C435" s="103"/>
      <c r="E435"/>
    </row>
    <row r="436" spans="3:5">
      <c r="C436" s="103"/>
      <c r="E436"/>
    </row>
    <row r="437" spans="3:5">
      <c r="C437" s="103"/>
      <c r="E437"/>
    </row>
    <row r="438" spans="3:5">
      <c r="C438" s="103"/>
      <c r="E438"/>
    </row>
    <row r="439" spans="3:5">
      <c r="C439" s="103"/>
      <c r="E439"/>
    </row>
    <row r="440" spans="3:5">
      <c r="C440" s="103"/>
      <c r="E440"/>
    </row>
    <row r="441" spans="3:5">
      <c r="C441" s="103"/>
      <c r="E441"/>
    </row>
    <row r="442" spans="3:5">
      <c r="C442" s="103"/>
      <c r="E442"/>
    </row>
    <row r="443" spans="3:5">
      <c r="C443" s="103"/>
      <c r="E443"/>
    </row>
    <row r="444" spans="3:5">
      <c r="C444" s="103"/>
      <c r="E444"/>
    </row>
    <row r="445" spans="3:5">
      <c r="C445" s="103"/>
      <c r="E445"/>
    </row>
    <row r="446" spans="3:5">
      <c r="C446" s="103"/>
      <c r="E446"/>
    </row>
    <row r="447" spans="3:5">
      <c r="C447" s="103"/>
      <c r="E447"/>
    </row>
    <row r="448" spans="3:5">
      <c r="C448" s="103"/>
      <c r="E448"/>
    </row>
    <row r="449" spans="3:5">
      <c r="C449" s="103"/>
      <c r="E449"/>
    </row>
    <row r="450" spans="3:5">
      <c r="C450" s="103"/>
      <c r="E450"/>
    </row>
    <row r="451" spans="3:5">
      <c r="C451" s="103"/>
      <c r="E451"/>
    </row>
    <row r="452" spans="3:5">
      <c r="C452" s="103"/>
      <c r="E452"/>
    </row>
    <row r="453" spans="3:5">
      <c r="C453" s="103"/>
      <c r="E453"/>
    </row>
    <row r="454" spans="3:5">
      <c r="C454" s="103"/>
      <c r="E454"/>
    </row>
    <row r="455" spans="3:5">
      <c r="C455" s="103"/>
      <c r="E455"/>
    </row>
    <row r="456" spans="3:5">
      <c r="C456" s="103"/>
      <c r="E456"/>
    </row>
    <row r="457" spans="3:5">
      <c r="C457" s="103"/>
      <c r="E457"/>
    </row>
    <row r="458" spans="3:5">
      <c r="C458" s="103"/>
      <c r="E458"/>
    </row>
    <row r="459" spans="3:5">
      <c r="C459" s="103"/>
      <c r="E459"/>
    </row>
    <row r="460" spans="3:5">
      <c r="C460" s="103"/>
      <c r="E460"/>
    </row>
    <row r="461" spans="3:5">
      <c r="C461" s="103"/>
      <c r="E461"/>
    </row>
    <row r="462" spans="3:5">
      <c r="C462" s="103"/>
      <c r="E462"/>
    </row>
    <row r="463" spans="3:5">
      <c r="C463" s="103"/>
      <c r="E463"/>
    </row>
    <row r="464" spans="3:5">
      <c r="C464" s="103"/>
      <c r="E464"/>
    </row>
    <row r="465" spans="3:5">
      <c r="C465" s="103"/>
      <c r="E465"/>
    </row>
    <row r="466" spans="3:5">
      <c r="C466" s="103"/>
      <c r="E466"/>
    </row>
    <row r="467" spans="3:5">
      <c r="C467" s="103"/>
      <c r="E467"/>
    </row>
    <row r="468" spans="3:5">
      <c r="C468" s="103"/>
      <c r="E468"/>
    </row>
    <row r="469" spans="3:5">
      <c r="C469" s="103"/>
      <c r="E469"/>
    </row>
    <row r="470" spans="3:5">
      <c r="C470" s="103"/>
      <c r="E470"/>
    </row>
    <row r="471" spans="3:5">
      <c r="C471" s="103"/>
      <c r="E471"/>
    </row>
    <row r="472" spans="3:5">
      <c r="C472" s="103"/>
      <c r="E472"/>
    </row>
    <row r="473" spans="3:5">
      <c r="C473" s="103"/>
      <c r="E473"/>
    </row>
    <row r="474" spans="3:5">
      <c r="C474" s="103"/>
      <c r="E474"/>
    </row>
    <row r="475" spans="3:5">
      <c r="C475" s="103"/>
      <c r="E475"/>
    </row>
    <row r="476" spans="3:5">
      <c r="C476" s="103"/>
      <c r="E476"/>
    </row>
    <row r="477" spans="3:5">
      <c r="C477" s="103"/>
      <c r="E477"/>
    </row>
    <row r="478" spans="3:5">
      <c r="C478" s="103"/>
      <c r="E478"/>
    </row>
    <row r="479" spans="3:5">
      <c r="C479" s="103"/>
      <c r="E479"/>
    </row>
    <row r="480" spans="3:5">
      <c r="C480" s="103"/>
      <c r="E480"/>
    </row>
    <row r="481" spans="3:5">
      <c r="C481" s="103"/>
      <c r="E481"/>
    </row>
    <row r="482" spans="3:5">
      <c r="C482" s="103"/>
      <c r="E482"/>
    </row>
    <row r="483" spans="3:5">
      <c r="C483" s="103"/>
      <c r="E483"/>
    </row>
    <row r="484" spans="3:5">
      <c r="C484" s="103"/>
      <c r="E484"/>
    </row>
    <row r="485" spans="3:5">
      <c r="C485" s="103"/>
      <c r="E485"/>
    </row>
    <row r="486" spans="3:5">
      <c r="C486" s="103"/>
      <c r="E486"/>
    </row>
    <row r="487" spans="3:5">
      <c r="C487" s="103"/>
      <c r="E487"/>
    </row>
    <row r="488" spans="3:5">
      <c r="C488" s="103"/>
      <c r="E488"/>
    </row>
    <row r="489" spans="3:5">
      <c r="C489" s="103"/>
      <c r="E489"/>
    </row>
    <row r="490" spans="3:5">
      <c r="C490" s="103"/>
      <c r="E490"/>
    </row>
    <row r="491" spans="3:5">
      <c r="C491" s="103"/>
      <c r="E491"/>
    </row>
    <row r="492" spans="3:5">
      <c r="C492" s="103"/>
      <c r="E492"/>
    </row>
    <row r="493" spans="3:5">
      <c r="C493" s="103"/>
      <c r="E493"/>
    </row>
    <row r="494" spans="3:5">
      <c r="C494" s="103"/>
      <c r="E494"/>
    </row>
    <row r="495" spans="3:5">
      <c r="C495" s="103"/>
      <c r="E495"/>
    </row>
    <row r="496" spans="3:5">
      <c r="C496" s="103"/>
      <c r="E496"/>
    </row>
    <row r="497" spans="3:5">
      <c r="C497" s="103"/>
      <c r="E497"/>
    </row>
    <row r="498" spans="3:5">
      <c r="C498" s="103"/>
      <c r="E498"/>
    </row>
    <row r="499" spans="3:5">
      <c r="C499" s="103"/>
      <c r="E499"/>
    </row>
    <row r="500" spans="3:5">
      <c r="C500" s="103"/>
      <c r="E500"/>
    </row>
    <row r="501" spans="3:5">
      <c r="C501" s="103"/>
      <c r="E501"/>
    </row>
    <row r="502" spans="3:5">
      <c r="C502" s="103"/>
      <c r="E502"/>
    </row>
    <row r="503" spans="3:5">
      <c r="C503" s="103"/>
      <c r="E503"/>
    </row>
    <row r="504" spans="3:5">
      <c r="C504" s="103"/>
      <c r="E504"/>
    </row>
    <row r="505" spans="3:5">
      <c r="C505" s="103"/>
      <c r="E505"/>
    </row>
    <row r="506" spans="3:5">
      <c r="C506" s="103"/>
      <c r="E506"/>
    </row>
    <row r="507" spans="3:5">
      <c r="C507" s="103"/>
      <c r="E507"/>
    </row>
    <row r="508" spans="3:5">
      <c r="C508" s="103"/>
      <c r="E508"/>
    </row>
    <row r="509" spans="3:5">
      <c r="C509" s="103"/>
      <c r="E509"/>
    </row>
    <row r="510" spans="3:5">
      <c r="C510" s="103"/>
      <c r="E510"/>
    </row>
    <row r="511" spans="3:5">
      <c r="C511" s="103"/>
      <c r="E511"/>
    </row>
    <row r="512" spans="3:5">
      <c r="C512" s="103"/>
      <c r="E512"/>
    </row>
    <row r="513" spans="3:5">
      <c r="C513" s="103"/>
      <c r="E513"/>
    </row>
    <row r="514" spans="3:5">
      <c r="C514" s="103"/>
      <c r="E514"/>
    </row>
    <row r="515" spans="3:5">
      <c r="C515" s="103"/>
      <c r="E515"/>
    </row>
    <row r="516" spans="3:5">
      <c r="C516" s="103"/>
      <c r="E516"/>
    </row>
    <row r="517" spans="3:5">
      <c r="C517" s="103"/>
      <c r="E517"/>
    </row>
    <row r="518" spans="3:5">
      <c r="C518" s="103"/>
      <c r="E518"/>
    </row>
    <row r="519" spans="3:5">
      <c r="C519" s="103"/>
      <c r="E519"/>
    </row>
    <row r="520" spans="3:5">
      <c r="C520" s="103"/>
      <c r="E520"/>
    </row>
    <row r="521" spans="3:5">
      <c r="C521" s="103"/>
      <c r="E521"/>
    </row>
    <row r="522" spans="3:5">
      <c r="C522" s="103"/>
      <c r="E522"/>
    </row>
    <row r="523" spans="3:5">
      <c r="C523" s="103"/>
      <c r="E523"/>
    </row>
    <row r="524" spans="3:5">
      <c r="C524" s="103"/>
      <c r="E524"/>
    </row>
    <row r="525" spans="3:5">
      <c r="C525" s="103"/>
      <c r="E525"/>
    </row>
    <row r="526" spans="3:5">
      <c r="C526" s="103"/>
      <c r="E526"/>
    </row>
    <row r="527" spans="3:5">
      <c r="C527" s="103"/>
      <c r="E527"/>
    </row>
    <row r="528" spans="3:5">
      <c r="C528" s="103"/>
      <c r="E528"/>
    </row>
    <row r="529" spans="3:5">
      <c r="C529" s="103"/>
      <c r="E529"/>
    </row>
    <row r="530" spans="3:5">
      <c r="C530" s="103"/>
      <c r="E530"/>
    </row>
    <row r="531" spans="3:5">
      <c r="C531" s="103"/>
      <c r="E531"/>
    </row>
    <row r="532" spans="3:5">
      <c r="C532" s="103"/>
      <c r="E532"/>
    </row>
    <row r="533" spans="3:5">
      <c r="C533" s="103"/>
      <c r="E533"/>
    </row>
    <row r="534" spans="3:5">
      <c r="C534" s="103"/>
      <c r="E534"/>
    </row>
    <row r="535" spans="3:5">
      <c r="C535" s="103"/>
      <c r="E535"/>
    </row>
    <row r="536" spans="3:5">
      <c r="C536" s="103"/>
      <c r="E536"/>
    </row>
    <row r="537" spans="3:5">
      <c r="C537" s="103"/>
      <c r="E537"/>
    </row>
    <row r="538" spans="3:5">
      <c r="C538" s="103"/>
      <c r="E538"/>
    </row>
    <row r="539" spans="3:5">
      <c r="C539" s="103"/>
      <c r="E539"/>
    </row>
    <row r="540" spans="3:5">
      <c r="C540" s="103"/>
      <c r="E540"/>
    </row>
    <row r="541" spans="3:5">
      <c r="C541" s="103"/>
      <c r="E541"/>
    </row>
    <row r="542" spans="3:5">
      <c r="C542" s="103"/>
      <c r="E542"/>
    </row>
    <row r="543" spans="3:5">
      <c r="C543" s="103"/>
      <c r="E543"/>
    </row>
    <row r="544" spans="3:5">
      <c r="C544" s="103"/>
      <c r="E544"/>
    </row>
    <row r="545" spans="3:5">
      <c r="C545" s="103"/>
      <c r="E545"/>
    </row>
    <row r="546" spans="3:5">
      <c r="C546" s="103"/>
      <c r="E546"/>
    </row>
    <row r="547" spans="3:5">
      <c r="C547" s="103"/>
      <c r="E547"/>
    </row>
    <row r="548" spans="3:5">
      <c r="C548" s="103"/>
      <c r="E548"/>
    </row>
    <row r="549" spans="3:5">
      <c r="C549" s="103"/>
      <c r="E549"/>
    </row>
    <row r="550" spans="3:5">
      <c r="C550" s="103"/>
      <c r="E550"/>
    </row>
    <row r="551" spans="3:5">
      <c r="C551" s="103"/>
      <c r="E551"/>
    </row>
    <row r="552" spans="3:5">
      <c r="C552" s="103"/>
      <c r="E552"/>
    </row>
    <row r="553" spans="3:5">
      <c r="C553" s="103"/>
      <c r="E553"/>
    </row>
    <row r="554" spans="3:5">
      <c r="C554" s="103"/>
      <c r="E554"/>
    </row>
    <row r="555" spans="3:5">
      <c r="C555" s="103"/>
      <c r="E555"/>
    </row>
    <row r="556" spans="3:5">
      <c r="C556" s="103"/>
      <c r="E556"/>
    </row>
    <row r="557" spans="3:5">
      <c r="C557" s="103"/>
      <c r="E557"/>
    </row>
    <row r="558" spans="3:5">
      <c r="C558" s="103"/>
      <c r="E558"/>
    </row>
    <row r="559" spans="3:5">
      <c r="C559" s="103"/>
      <c r="E559"/>
    </row>
    <row r="560" spans="3:5">
      <c r="C560" s="103"/>
      <c r="E560"/>
    </row>
    <row r="561" spans="3:5">
      <c r="C561" s="103"/>
      <c r="E561"/>
    </row>
    <row r="562" spans="3:5">
      <c r="C562" s="103"/>
      <c r="E562"/>
    </row>
    <row r="563" spans="3:5">
      <c r="C563" s="103"/>
      <c r="E563"/>
    </row>
    <row r="564" spans="3:5">
      <c r="C564" s="103"/>
      <c r="E564"/>
    </row>
    <row r="565" spans="3:5">
      <c r="C565" s="103"/>
      <c r="E565"/>
    </row>
    <row r="566" spans="3:5">
      <c r="C566" s="103"/>
      <c r="E566"/>
    </row>
    <row r="567" spans="3:5">
      <c r="C567" s="103"/>
      <c r="E567"/>
    </row>
    <row r="568" spans="3:5">
      <c r="C568" s="103"/>
      <c r="E568"/>
    </row>
    <row r="569" spans="3:5">
      <c r="C569" s="103"/>
      <c r="E569"/>
    </row>
    <row r="570" spans="3:5">
      <c r="C570" s="103"/>
      <c r="E570"/>
    </row>
    <row r="571" spans="3:5">
      <c r="C571" s="103"/>
      <c r="E571"/>
    </row>
    <row r="572" spans="3:5">
      <c r="C572" s="103"/>
      <c r="E572"/>
    </row>
    <row r="573" spans="3:5">
      <c r="C573" s="103"/>
      <c r="E573"/>
    </row>
    <row r="574" spans="3:5">
      <c r="C574" s="103"/>
      <c r="E574"/>
    </row>
    <row r="575" spans="3:5">
      <c r="C575" s="103"/>
      <c r="E575"/>
    </row>
    <row r="576" spans="3:5">
      <c r="C576" s="103"/>
      <c r="E576"/>
    </row>
    <row r="577" spans="3:5">
      <c r="C577" s="103"/>
      <c r="E577"/>
    </row>
    <row r="578" spans="3:5">
      <c r="C578" s="103"/>
      <c r="E578"/>
    </row>
    <row r="579" spans="3:5">
      <c r="C579" s="103"/>
      <c r="E579"/>
    </row>
    <row r="580" spans="3:5">
      <c r="C580" s="103"/>
      <c r="E580"/>
    </row>
    <row r="581" spans="3:5">
      <c r="C581" s="103"/>
      <c r="E581"/>
    </row>
    <row r="582" spans="3:5">
      <c r="C582" s="103"/>
      <c r="E582"/>
    </row>
    <row r="583" spans="3:5">
      <c r="C583" s="103"/>
      <c r="E583"/>
    </row>
    <row r="584" spans="3:5">
      <c r="C584" s="103"/>
      <c r="E584"/>
    </row>
    <row r="585" spans="3:5">
      <c r="C585" s="103"/>
      <c r="E585"/>
    </row>
    <row r="586" spans="3:5">
      <c r="C586" s="103"/>
      <c r="E586"/>
    </row>
    <row r="587" spans="3:5">
      <c r="C587" s="103"/>
      <c r="E587"/>
    </row>
    <row r="588" spans="3:5">
      <c r="C588" s="103"/>
      <c r="E588"/>
    </row>
    <row r="589" spans="3:5">
      <c r="C589" s="103"/>
      <c r="E589"/>
    </row>
    <row r="590" spans="3:5">
      <c r="C590" s="103"/>
      <c r="E590"/>
    </row>
    <row r="591" spans="3:5">
      <c r="C591" s="103"/>
      <c r="E591"/>
    </row>
    <row r="592" spans="3:5">
      <c r="C592" s="103"/>
      <c r="E592"/>
    </row>
    <row r="593" spans="3:5">
      <c r="C593" s="103"/>
      <c r="E593"/>
    </row>
    <row r="594" spans="3:5">
      <c r="C594" s="103"/>
      <c r="E594"/>
    </row>
    <row r="595" spans="3:5">
      <c r="C595" s="103"/>
      <c r="E595"/>
    </row>
    <row r="596" spans="3:5">
      <c r="C596" s="103"/>
      <c r="E596"/>
    </row>
    <row r="597" spans="3:5">
      <c r="E597"/>
    </row>
    <row r="598" spans="3:5">
      <c r="E598"/>
    </row>
    <row r="599" spans="3:5">
      <c r="E599"/>
    </row>
    <row r="600" spans="3:5">
      <c r="E600"/>
    </row>
    <row r="601" spans="3:5">
      <c r="E601"/>
    </row>
    <row r="602" spans="3:5">
      <c r="E602"/>
    </row>
    <row r="603" spans="3:5">
      <c r="E603"/>
    </row>
    <row r="604" spans="3:5">
      <c r="E604"/>
    </row>
    <row r="605" spans="3:5">
      <c r="E605"/>
    </row>
    <row r="606" spans="3:5">
      <c r="E606"/>
    </row>
    <row r="607" spans="3:5">
      <c r="E607"/>
    </row>
    <row r="608" spans="3:5">
      <c r="E608"/>
    </row>
    <row r="609" spans="5:5">
      <c r="E609"/>
    </row>
    <row r="610" spans="5:5">
      <c r="E610"/>
    </row>
    <row r="611" spans="5:5">
      <c r="E611"/>
    </row>
    <row r="612" spans="5:5">
      <c r="E612"/>
    </row>
    <row r="613" spans="5:5">
      <c r="E613"/>
    </row>
    <row r="614" spans="5:5">
      <c r="E614"/>
    </row>
    <row r="615" spans="5:5">
      <c r="E615"/>
    </row>
    <row r="616" spans="5:5">
      <c r="E616"/>
    </row>
    <row r="617" spans="5:5">
      <c r="E617"/>
    </row>
    <row r="618" spans="5:5">
      <c r="E618"/>
    </row>
    <row r="619" spans="5:5">
      <c r="E619"/>
    </row>
    <row r="620" spans="5:5">
      <c r="E620"/>
    </row>
    <row r="621" spans="5:5">
      <c r="E621"/>
    </row>
    <row r="622" spans="5:5">
      <c r="E622"/>
    </row>
    <row r="623" spans="5:5">
      <c r="E623"/>
    </row>
    <row r="624" spans="5:5">
      <c r="E624"/>
    </row>
    <row r="625" spans="5:5">
      <c r="E625"/>
    </row>
    <row r="626" spans="5:5">
      <c r="E626"/>
    </row>
    <row r="627" spans="5:5">
      <c r="E627"/>
    </row>
    <row r="628" spans="5:5">
      <c r="E628"/>
    </row>
    <row r="629" spans="5:5">
      <c r="E629"/>
    </row>
    <row r="630" spans="5:5">
      <c r="E630"/>
    </row>
    <row r="631" spans="5:5">
      <c r="E631"/>
    </row>
    <row r="632" spans="5:5">
      <c r="E632"/>
    </row>
    <row r="633" spans="5:5">
      <c r="E633"/>
    </row>
    <row r="634" spans="5:5">
      <c r="E634"/>
    </row>
    <row r="635" spans="5:5">
      <c r="E635"/>
    </row>
    <row r="636" spans="5:5">
      <c r="E636"/>
    </row>
    <row r="637" spans="5:5">
      <c r="E637"/>
    </row>
    <row r="638" spans="5:5">
      <c r="E638"/>
    </row>
    <row r="639" spans="5:5">
      <c r="E639"/>
    </row>
    <row r="640" spans="5:5">
      <c r="E640"/>
    </row>
    <row r="641" spans="5:5">
      <c r="E641"/>
    </row>
    <row r="642" spans="5:5">
      <c r="E642"/>
    </row>
    <row r="643" spans="5:5">
      <c r="E643"/>
    </row>
    <row r="644" spans="5:5">
      <c r="E644"/>
    </row>
    <row r="645" spans="5:5">
      <c r="E645"/>
    </row>
    <row r="646" spans="5:5">
      <c r="E646"/>
    </row>
    <row r="647" spans="5:5">
      <c r="E647"/>
    </row>
    <row r="648" spans="5:5">
      <c r="E648"/>
    </row>
    <row r="649" spans="5:5">
      <c r="E649"/>
    </row>
    <row r="650" spans="5:5">
      <c r="E650"/>
    </row>
    <row r="651" spans="5:5">
      <c r="E651"/>
    </row>
    <row r="652" spans="5:5">
      <c r="E652"/>
    </row>
    <row r="653" spans="5:5">
      <c r="E653"/>
    </row>
    <row r="654" spans="5:5">
      <c r="E654"/>
    </row>
    <row r="655" spans="5:5">
      <c r="E655"/>
    </row>
    <row r="656" spans="5:5">
      <c r="E656"/>
    </row>
    <row r="657" spans="5:5">
      <c r="E657"/>
    </row>
    <row r="658" spans="5:5">
      <c r="E658"/>
    </row>
    <row r="659" spans="5:5">
      <c r="E659"/>
    </row>
    <row r="660" spans="5:5">
      <c r="E660"/>
    </row>
    <row r="661" spans="5:5">
      <c r="E661"/>
    </row>
    <row r="662" spans="5:5">
      <c r="E662"/>
    </row>
    <row r="663" spans="5:5">
      <c r="E663"/>
    </row>
    <row r="664" spans="5:5">
      <c r="E664"/>
    </row>
    <row r="665" spans="5:5">
      <c r="E665"/>
    </row>
    <row r="666" spans="5:5">
      <c r="E666"/>
    </row>
    <row r="667" spans="5:5">
      <c r="E667"/>
    </row>
    <row r="668" spans="5:5">
      <c r="E668"/>
    </row>
    <row r="669" spans="5:5">
      <c r="E669"/>
    </row>
    <row r="670" spans="5:5">
      <c r="E670"/>
    </row>
    <row r="671" spans="5:5">
      <c r="E671"/>
    </row>
    <row r="672" spans="5:5">
      <c r="E672"/>
    </row>
    <row r="673" spans="5:5">
      <c r="E673"/>
    </row>
    <row r="674" spans="5:5">
      <c r="E674"/>
    </row>
    <row r="675" spans="5:5">
      <c r="E675"/>
    </row>
    <row r="676" spans="5:5">
      <c r="E676"/>
    </row>
    <row r="677" spans="5:5">
      <c r="E677"/>
    </row>
    <row r="678" spans="5:5">
      <c r="E678"/>
    </row>
    <row r="679" spans="5:5">
      <c r="E679"/>
    </row>
    <row r="680" spans="5:5">
      <c r="E680"/>
    </row>
    <row r="681" spans="5:5">
      <c r="E681"/>
    </row>
    <row r="682" spans="5:5">
      <c r="E682"/>
    </row>
    <row r="683" spans="5:5">
      <c r="E683"/>
    </row>
    <row r="684" spans="5:5">
      <c r="E684"/>
    </row>
    <row r="685" spans="5:5">
      <c r="E685"/>
    </row>
    <row r="686" spans="5:5">
      <c r="E686"/>
    </row>
    <row r="687" spans="5:5">
      <c r="E687"/>
    </row>
    <row r="688" spans="5:5">
      <c r="E688"/>
    </row>
    <row r="689" spans="5:5">
      <c r="E689"/>
    </row>
    <row r="690" spans="5:5">
      <c r="E690"/>
    </row>
    <row r="691" spans="5:5">
      <c r="E691"/>
    </row>
    <row r="692" spans="5:5">
      <c r="E692"/>
    </row>
    <row r="693" spans="5:5">
      <c r="E693"/>
    </row>
    <row r="694" spans="5:5">
      <c r="E694"/>
    </row>
    <row r="695" spans="5:5">
      <c r="E695"/>
    </row>
    <row r="696" spans="5:5">
      <c r="E696"/>
    </row>
    <row r="697" spans="5:5">
      <c r="E697"/>
    </row>
    <row r="698" spans="5:5">
      <c r="E698"/>
    </row>
    <row r="699" spans="5:5">
      <c r="E699"/>
    </row>
    <row r="700" spans="5:5">
      <c r="E700"/>
    </row>
    <row r="701" spans="5:5">
      <c r="E701"/>
    </row>
    <row r="702" spans="5:5">
      <c r="E702"/>
    </row>
    <row r="703" spans="5:5">
      <c r="E703"/>
    </row>
  </sheetData>
  <sheetProtection algorithmName="SHA-512" hashValue="TR/uA7S/+oIXG2rMPiSuy8EC0I2uH8rlrxXJcL74/6TSnBhzzSd6gSYo0HGQwCr5pYmlDk0Dr438X3yQXFZKNw==" saltValue="YjxieJ4zE+Ck8jSAPB2HzA==" spinCount="100000" sheet="1" objects="1" scenarios="1"/>
  <mergeCells count="9">
    <mergeCell ref="I1:M8"/>
    <mergeCell ref="A1:B6"/>
    <mergeCell ref="A8:G8"/>
    <mergeCell ref="D1:G1"/>
    <mergeCell ref="D2:G2"/>
    <mergeCell ref="D3:G3"/>
    <mergeCell ref="D4:G4"/>
    <mergeCell ref="D5:G5"/>
    <mergeCell ref="D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B9D0-9101-46E0-8455-815F1E7FF20F}">
  <dimension ref="A1:G11"/>
  <sheetViews>
    <sheetView workbookViewId="0">
      <selection activeCell="E10" sqref="E10"/>
    </sheetView>
  </sheetViews>
  <sheetFormatPr defaultColWidth="9.140625" defaultRowHeight="14.45"/>
  <cols>
    <col min="1" max="1" width="33.85546875" style="2" customWidth="1"/>
    <col min="2" max="2" width="28.5703125" style="2" customWidth="1"/>
    <col min="3" max="3" width="25.42578125" style="2" customWidth="1"/>
    <col min="4" max="4" width="20.85546875" style="2" customWidth="1"/>
    <col min="5" max="5" width="27" style="2" customWidth="1"/>
    <col min="6" max="6" width="0" style="2" hidden="1" customWidth="1"/>
    <col min="7" max="16384" width="9.140625" style="2"/>
  </cols>
  <sheetData>
    <row r="1" spans="1:7">
      <c r="A1" s="327"/>
    </row>
    <row r="2" spans="1:7">
      <c r="A2" s="327"/>
    </row>
    <row r="3" spans="1:7" ht="25.5" customHeight="1" thickBot="1">
      <c r="A3" s="365"/>
    </row>
    <row r="4" spans="1:7" ht="18.600000000000001" customHeight="1" thickBot="1">
      <c r="A4" s="324" t="s">
        <v>0</v>
      </c>
      <c r="B4" s="325"/>
      <c r="C4" s="326"/>
    </row>
    <row r="5" spans="1:7" ht="15.75" customHeight="1" thickBot="1">
      <c r="A5" s="7"/>
      <c r="B5" s="7"/>
      <c r="C5" s="7"/>
      <c r="D5" s="7"/>
      <c r="E5" s="7"/>
    </row>
    <row r="6" spans="1:7" ht="15" thickBot="1">
      <c r="A6" s="5" t="str">
        <f>'1. Leverantörsinformation'!A6</f>
        <v>Datum 2025-04-08</v>
      </c>
      <c r="B6" s="7"/>
      <c r="C6" s="7"/>
      <c r="D6" s="7"/>
      <c r="E6" s="7"/>
    </row>
    <row r="7" spans="1:7" ht="15" thickBot="1">
      <c r="A7" s="7"/>
      <c r="E7" s="7"/>
    </row>
    <row r="8" spans="1:7" ht="15.75" customHeight="1" thickBot="1">
      <c r="A8" s="6" t="s">
        <v>2047</v>
      </c>
      <c r="C8" s="7"/>
      <c r="D8" s="7"/>
      <c r="E8" s="51"/>
    </row>
    <row r="9" spans="1:7" ht="15" thickBot="1">
      <c r="A9" s="52"/>
      <c r="B9" s="7"/>
      <c r="C9" s="7"/>
      <c r="D9" s="7"/>
      <c r="E9" s="51"/>
    </row>
    <row r="10" spans="1:7" ht="18.95" thickBot="1">
      <c r="A10" s="321" t="s">
        <v>2048</v>
      </c>
      <c r="B10" s="322"/>
      <c r="C10" s="323"/>
      <c r="D10" s="7"/>
      <c r="E10" s="65" cm="1">
        <f t="array" ref="E10:F10">'Handling 10.1 Mändförteckning M'!F8:G8+'Handling 10.2 Mängdförteckning '!H8</f>
        <v>0</v>
      </c>
      <c r="F10" s="2">
        <v>0</v>
      </c>
      <c r="G10" s="2" t="s">
        <v>2049</v>
      </c>
    </row>
    <row r="11" spans="1:7">
      <c r="A11" s="53"/>
      <c r="B11" s="7"/>
      <c r="C11" s="7"/>
      <c r="D11" s="7"/>
      <c r="E11" s="54"/>
    </row>
  </sheetData>
  <sheetProtection algorithmName="SHA-512" hashValue="gMPkUSzBFlvQqzpo2k0cfoqGMn+MofTwIQ1j6bJTo+wnk5HjH2Pyv/KuW6KjN8BS1mUSu2lKrnlapg65MgHdoQ==" saltValue="YIPg/sEKSYnQ0gQNdaRy0A==" spinCount="100000" sheet="1" objects="1" scenarios="1"/>
  <mergeCells count="3">
    <mergeCell ref="A1:A3"/>
    <mergeCell ref="A10:C10"/>
    <mergeCell ref="A4:C4"/>
  </mergeCells>
  <phoneticPr fontId="28"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8FE42-1480-4D94-B326-CD99E5642799}">
  <dimension ref="B2:E4"/>
  <sheetViews>
    <sheetView workbookViewId="0">
      <selection activeCell="B7" sqref="B7"/>
    </sheetView>
  </sheetViews>
  <sheetFormatPr defaultRowHeight="14.45"/>
  <sheetData>
    <row r="2" spans="2:5">
      <c r="B2" t="s">
        <v>2050</v>
      </c>
      <c r="E2" t="s">
        <v>2050</v>
      </c>
    </row>
    <row r="3" spans="2:5">
      <c r="B3" t="s">
        <v>2051</v>
      </c>
      <c r="E3" t="s">
        <v>2051</v>
      </c>
    </row>
    <row r="4" spans="2:5">
      <c r="B4" t="s">
        <v>2052</v>
      </c>
    </row>
  </sheetData>
  <sheetProtection algorithmName="SHA-512" hashValue="Od3TXR0jDCA+/SsmUCyvzeadVZw3qgkTf6f/DbOpVfi4p0WcBFKHsgVn695jseGi521cwEjuz3dfEaoxZY+8lQ==" saltValue="GeXw2KWiGOU5PImUIar+B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0A49A195496B4943B3A5427A32822AAB" ma:contentTypeVersion="3" ma:contentTypeDescription="Skapa ett nytt dokument." ma:contentTypeScope="" ma:versionID="73fa9d972839b136c0393d2a6aace0da">
  <xsd:schema xmlns:xsd="http://www.w3.org/2001/XMLSchema" xmlns:xs="http://www.w3.org/2001/XMLSchema" xmlns:p="http://schemas.microsoft.com/office/2006/metadata/properties" xmlns:ns2="7207929a-aa15-4ecf-9817-2c070edc7f3c" targetNamespace="http://schemas.microsoft.com/office/2006/metadata/properties" ma:root="true" ma:fieldsID="124d9fc0816dd15ddc9703c0c79e34c2" ns2:_="">
    <xsd:import namespace="7207929a-aa15-4ecf-9817-2c070edc7f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7929a-aa15-4ecf-9817-2c070edc7f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C1CBBA-3BA8-422E-A916-0B5904B0B8A7}"/>
</file>

<file path=customXml/itemProps2.xml><?xml version="1.0" encoding="utf-8"?>
<ds:datastoreItem xmlns:ds="http://schemas.openxmlformats.org/officeDocument/2006/customXml" ds:itemID="{99252F74-5B3E-49DA-B2AB-32ED32DD6E63}"/>
</file>

<file path=customXml/itemProps3.xml><?xml version="1.0" encoding="utf-8"?>
<ds:datastoreItem xmlns:ds="http://schemas.openxmlformats.org/officeDocument/2006/customXml" ds:itemID="{7C52B7B7-0994-4BC9-A88F-3C33500B40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Linn Sjögren</dc:creator>
  <cp:keywords/>
  <dc:description/>
  <cp:lastModifiedBy>Lucas</cp:lastModifiedBy>
  <cp:revision/>
  <dcterms:created xsi:type="dcterms:W3CDTF">2022-04-07T12:38:18Z</dcterms:created>
  <dcterms:modified xsi:type="dcterms:W3CDTF">2025-09-02T09:13:58Z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0x0101000A49A195496B4943B3A5427A32822AAB</vt:lpwstr>
  </property>
</Properties>
</file>