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ya1\Desktop\Решетников И\"/>
    </mc:Choice>
  </mc:AlternateContent>
  <xr:revisionPtr revIDLastSave="0" documentId="13_ncr:1_{CB2234D8-6C43-4DF9-989B-DD439A8E598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Исходные данные " sheetId="1" r:id="rId1"/>
    <sheet name="Распределение" sheetId="3" r:id="rId2"/>
    <sheet name="Диаграмма Ганта" sheetId="4" r:id="rId3"/>
    <sheet name="Зарплата" sheetId="5" r:id="rId4"/>
  </sheets>
  <externalReferences>
    <externalReference r:id="rId5"/>
  </externalReferences>
  <definedNames>
    <definedName name="ВсегоПроектировщиков">'Исходные данные '!$D$18</definedName>
    <definedName name="ДиаграммаГанта">'Диаграмма Ганта'!$A$1:$I$1</definedName>
    <definedName name="ДневнаяТарифнаяСтавка">'Исходные данные '!$E$33</definedName>
    <definedName name="Праздники">'Исходные данные '!$H$5:$H$13</definedName>
    <definedName name="Сотрудники">'Исходные данные '!$A$22:$A$31</definedName>
    <definedName name="Специальность">'Исходные данные '!$C$22:$C$31</definedName>
    <definedName name="СпецСантехник">'Исходные данные '!$B$17</definedName>
    <definedName name="СпецЭлектрик">'Исходные данные '!$B$16</definedName>
    <definedName name="ЧислоСантехников">'Исходные данные '!$D$17</definedName>
    <definedName name="ЧислоЭлектриков">'Исходные данные '!$D$16</definedName>
    <definedName name="Этап_КПП">Распределение!$O$4:$O$9</definedName>
    <definedName name="Этап_ТПП">Распределение!$P$4:$P$9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B3" i="5"/>
  <c r="E4" i="5"/>
  <c r="F4" i="5" s="1"/>
  <c r="C3" i="5"/>
  <c r="D3" i="5"/>
  <c r="B4" i="5"/>
  <c r="C4" i="5"/>
  <c r="D4" i="5"/>
  <c r="B5" i="5"/>
  <c r="E5" i="5" s="1"/>
  <c r="F5" i="5" s="1"/>
  <c r="C5" i="5"/>
  <c r="D5" i="5"/>
  <c r="B6" i="5"/>
  <c r="C6" i="5"/>
  <c r="D6" i="5"/>
  <c r="B7" i="5"/>
  <c r="E7" i="5" s="1"/>
  <c r="F7" i="5" s="1"/>
  <c r="C7" i="5"/>
  <c r="D7" i="5"/>
  <c r="B8" i="5"/>
  <c r="E8" i="5" s="1"/>
  <c r="F8" i="5" s="1"/>
  <c r="C8" i="5"/>
  <c r="D8" i="5"/>
  <c r="B9" i="5"/>
  <c r="E9" i="5" s="1"/>
  <c r="F9" i="5" s="1"/>
  <c r="C9" i="5"/>
  <c r="D9" i="5"/>
  <c r="B10" i="5"/>
  <c r="E10" i="5" s="1"/>
  <c r="F10" i="5" s="1"/>
  <c r="C10" i="5"/>
  <c r="D10" i="5"/>
  <c r="B11" i="5"/>
  <c r="E11" i="5" s="1"/>
  <c r="F11" i="5" s="1"/>
  <c r="C11" i="5"/>
  <c r="D11" i="5"/>
  <c r="B12" i="5"/>
  <c r="C12" i="5"/>
  <c r="D12" i="5"/>
  <c r="A4" i="5"/>
  <c r="A5" i="5"/>
  <c r="A6" i="5"/>
  <c r="A7" i="5"/>
  <c r="A8" i="5"/>
  <c r="A9" i="5"/>
  <c r="A10" i="5"/>
  <c r="A11" i="5"/>
  <c r="A12" i="5"/>
  <c r="A3" i="5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6" i="1"/>
  <c r="K4" i="3"/>
  <c r="K5" i="3"/>
  <c r="K6" i="3"/>
  <c r="K7" i="3"/>
  <c r="K8" i="3"/>
  <c r="E12" i="5" s="1"/>
  <c r="F12" i="5" s="1"/>
  <c r="K9" i="3"/>
  <c r="E3" i="5" s="1"/>
  <c r="F3" i="5" s="1"/>
  <c r="K10" i="3"/>
  <c r="E6" i="5" s="1"/>
  <c r="F6" i="5" s="1"/>
  <c r="K11" i="3"/>
  <c r="K12" i="3"/>
  <c r="K3" i="3"/>
  <c r="I22" i="4"/>
  <c r="I21" i="4"/>
  <c r="I24" i="4"/>
  <c r="I25" i="4"/>
  <c r="H21" i="4"/>
  <c r="H22" i="4"/>
  <c r="H23" i="4"/>
  <c r="H24" i="4"/>
  <c r="H25" i="4"/>
  <c r="H20" i="4"/>
  <c r="G21" i="4"/>
  <c r="G22" i="4"/>
  <c r="G23" i="4"/>
  <c r="I23" i="4" s="1"/>
  <c r="G24" i="4"/>
  <c r="G25" i="4"/>
  <c r="G20" i="4"/>
  <c r="I20" i="4" s="1"/>
  <c r="F21" i="4"/>
  <c r="J2" i="4"/>
  <c r="F7" i="4"/>
  <c r="F12" i="4"/>
  <c r="C5" i="4"/>
  <c r="C11" i="4"/>
  <c r="C13" i="4"/>
  <c r="C3" i="4"/>
  <c r="C11" i="1"/>
  <c r="C10" i="1"/>
  <c r="C9" i="1"/>
  <c r="C9" i="4" s="1"/>
  <c r="C8" i="1"/>
  <c r="C7" i="4" s="1"/>
  <c r="C7" i="1"/>
  <c r="C6" i="1"/>
  <c r="K1" i="4"/>
  <c r="E5" i="4"/>
  <c r="E6" i="4"/>
  <c r="E7" i="4"/>
  <c r="E8" i="4"/>
  <c r="E9" i="4"/>
  <c r="E10" i="4"/>
  <c r="E11" i="4"/>
  <c r="E12" i="4"/>
  <c r="E13" i="4"/>
  <c r="E14" i="4"/>
  <c r="E4" i="4"/>
  <c r="E3" i="4"/>
  <c r="I14" i="3"/>
  <c r="F14" i="4" s="1"/>
  <c r="H14" i="3"/>
  <c r="G14" i="3"/>
  <c r="F10" i="4" s="1"/>
  <c r="F14" i="3"/>
  <c r="F8" i="4" s="1"/>
  <c r="E14" i="3"/>
  <c r="F6" i="4" s="1"/>
  <c r="D14" i="3"/>
  <c r="F4" i="4" s="1"/>
  <c r="D13" i="3"/>
  <c r="F3" i="4" s="1"/>
  <c r="E13" i="3"/>
  <c r="F5" i="4" s="1"/>
  <c r="I13" i="3"/>
  <c r="F13" i="4" s="1"/>
  <c r="H13" i="3"/>
  <c r="F11" i="4" s="1"/>
  <c r="G13" i="3"/>
  <c r="F9" i="4" s="1"/>
  <c r="F13" i="3"/>
  <c r="J4" i="3"/>
  <c r="J5" i="3"/>
  <c r="J6" i="3"/>
  <c r="J7" i="3"/>
  <c r="J8" i="3"/>
  <c r="J9" i="3"/>
  <c r="J10" i="3"/>
  <c r="J11" i="3"/>
  <c r="J12" i="3"/>
  <c r="J3" i="3"/>
  <c r="D16" i="1"/>
  <c r="D17" i="1"/>
  <c r="F12" i="1"/>
  <c r="E12" i="1"/>
  <c r="D12" i="1"/>
  <c r="H13" i="1"/>
  <c r="H12" i="1"/>
  <c r="H11" i="1"/>
  <c r="H10" i="1"/>
  <c r="H9" i="1"/>
  <c r="H8" i="1"/>
  <c r="H7" i="1"/>
  <c r="H6" i="1"/>
  <c r="H5" i="1"/>
  <c r="G8" i="4" l="1"/>
  <c r="G13" i="4"/>
  <c r="I13" i="4" s="1"/>
  <c r="G5" i="4"/>
  <c r="I5" i="4" s="1"/>
  <c r="G9" i="4"/>
  <c r="G4" i="4"/>
  <c r="I4" i="4" s="1"/>
  <c r="G7" i="4"/>
  <c r="I7" i="4" s="1"/>
  <c r="G14" i="4"/>
  <c r="I14" i="4" s="1"/>
  <c r="G6" i="4"/>
  <c r="I6" i="4" s="1"/>
  <c r="G12" i="4"/>
  <c r="I12" i="4" s="1"/>
  <c r="G11" i="4"/>
  <c r="I11" i="4" s="1"/>
  <c r="G10" i="4"/>
  <c r="I10" i="4" s="1"/>
  <c r="G3" i="4"/>
  <c r="I3" i="4" s="1"/>
  <c r="D18" i="1"/>
  <c r="K2" i="4"/>
  <c r="L2" i="4" s="1"/>
  <c r="I9" i="4" l="1"/>
  <c r="J9" i="4" s="1"/>
  <c r="I8" i="4"/>
  <c r="K5" i="4"/>
  <c r="L5" i="4"/>
  <c r="M5" i="4"/>
  <c r="J14" i="4"/>
  <c r="K14" i="4"/>
  <c r="L14" i="4"/>
  <c r="J6" i="4"/>
  <c r="K6" i="4"/>
  <c r="L6" i="4"/>
  <c r="K7" i="4"/>
  <c r="K22" i="4" s="1"/>
  <c r="L7" i="4"/>
  <c r="M7" i="4"/>
  <c r="J7" i="4"/>
  <c r="J10" i="4"/>
  <c r="K10" i="4"/>
  <c r="L10" i="4"/>
  <c r="J11" i="4"/>
  <c r="K11" i="4"/>
  <c r="L11" i="4"/>
  <c r="J13" i="4"/>
  <c r="K13" i="4"/>
  <c r="L13" i="4"/>
  <c r="J12" i="4"/>
  <c r="J24" i="4" s="1"/>
  <c r="K12" i="4"/>
  <c r="L12" i="4"/>
  <c r="L24" i="4" s="1"/>
  <c r="L8" i="4"/>
  <c r="M8" i="4"/>
  <c r="K8" i="4"/>
  <c r="J8" i="4"/>
  <c r="J3" i="4"/>
  <c r="K3" i="4"/>
  <c r="L3" i="4"/>
  <c r="J5" i="4"/>
  <c r="K4" i="4"/>
  <c r="K20" i="4" s="1"/>
  <c r="L4" i="4"/>
  <c r="J4" i="4"/>
  <c r="M2" i="4"/>
  <c r="M9" i="4" s="1"/>
  <c r="L9" i="4" l="1"/>
  <c r="M10" i="4"/>
  <c r="M14" i="4"/>
  <c r="M6" i="4"/>
  <c r="M3" i="4"/>
  <c r="M4" i="4"/>
  <c r="M20" i="4" s="1"/>
  <c r="M11" i="4"/>
  <c r="M15" i="4" s="1"/>
  <c r="M12" i="4"/>
  <c r="M13" i="4"/>
  <c r="K21" i="4"/>
  <c r="K9" i="4"/>
  <c r="K15" i="4" s="1"/>
  <c r="L21" i="4"/>
  <c r="L23" i="4"/>
  <c r="J23" i="4"/>
  <c r="M22" i="4"/>
  <c r="M23" i="4"/>
  <c r="L22" i="4"/>
  <c r="J22" i="4"/>
  <c r="J21" i="4"/>
  <c r="AC20" i="4"/>
  <c r="V20" i="4"/>
  <c r="AN20" i="4"/>
  <c r="X24" i="4"/>
  <c r="AC24" i="4"/>
  <c r="AA24" i="4"/>
  <c r="AF24" i="4"/>
  <c r="T24" i="4"/>
  <c r="Y24" i="4"/>
  <c r="N24" i="4"/>
  <c r="W24" i="4"/>
  <c r="P24" i="4"/>
  <c r="K24" i="4"/>
  <c r="M24" i="4"/>
  <c r="R24" i="4"/>
  <c r="U20" i="4"/>
  <c r="AH20" i="4"/>
  <c r="AF20" i="4"/>
  <c r="AG20" i="4"/>
  <c r="M21" i="4"/>
  <c r="P20" i="4"/>
  <c r="AA20" i="4"/>
  <c r="AK20" i="4"/>
  <c r="S20" i="4"/>
  <c r="L20" i="4"/>
  <c r="L25" i="4"/>
  <c r="K25" i="4"/>
  <c r="M25" i="4"/>
  <c r="J25" i="4"/>
  <c r="AL20" i="4"/>
  <c r="AM20" i="4"/>
  <c r="AI20" i="4"/>
  <c r="J20" i="4"/>
  <c r="N20" i="4"/>
  <c r="Q20" i="4"/>
  <c r="J15" i="4"/>
  <c r="L15" i="4"/>
  <c r="K16" i="4"/>
  <c r="L16" i="4"/>
  <c r="J16" i="4"/>
  <c r="N2" i="4"/>
  <c r="K23" i="4" l="1"/>
  <c r="M16" i="4"/>
  <c r="M17" i="4" s="1"/>
  <c r="N10" i="4"/>
  <c r="N11" i="4"/>
  <c r="N12" i="4"/>
  <c r="N5" i="4"/>
  <c r="N21" i="4" s="1"/>
  <c r="N8" i="4"/>
  <c r="N7" i="4"/>
  <c r="N22" i="4" s="1"/>
  <c r="N9" i="4"/>
  <c r="N23" i="4" s="1"/>
  <c r="N4" i="4"/>
  <c r="N13" i="4"/>
  <c r="N25" i="4" s="1"/>
  <c r="N6" i="4"/>
  <c r="N3" i="4"/>
  <c r="N14" i="4"/>
  <c r="K26" i="4"/>
  <c r="M26" i="4"/>
  <c r="L26" i="4"/>
  <c r="J26" i="4"/>
  <c r="J17" i="4"/>
  <c r="K17" i="4"/>
  <c r="L17" i="4"/>
  <c r="O2" i="4"/>
  <c r="N26" i="4" l="1"/>
  <c r="N16" i="4"/>
  <c r="O6" i="4"/>
  <c r="O13" i="4"/>
  <c r="O25" i="4" s="1"/>
  <c r="O3" i="4"/>
  <c r="O4" i="4"/>
  <c r="O14" i="4"/>
  <c r="O12" i="4"/>
  <c r="O24" i="4" s="1"/>
  <c r="O5" i="4"/>
  <c r="O21" i="4" s="1"/>
  <c r="O8" i="4"/>
  <c r="O7" i="4"/>
  <c r="O22" i="4" s="1"/>
  <c r="O10" i="4"/>
  <c r="O11" i="4"/>
  <c r="O9" i="4"/>
  <c r="O23" i="4" s="1"/>
  <c r="N15" i="4"/>
  <c r="N17" i="4" s="1"/>
  <c r="P2" i="4"/>
  <c r="O15" i="4" l="1"/>
  <c r="P3" i="4"/>
  <c r="P7" i="4"/>
  <c r="P22" i="4" s="1"/>
  <c r="P9" i="4"/>
  <c r="P23" i="4" s="1"/>
  <c r="P11" i="4"/>
  <c r="P6" i="4"/>
  <c r="P12" i="4"/>
  <c r="P4" i="4"/>
  <c r="P5" i="4"/>
  <c r="P21" i="4" s="1"/>
  <c r="P14" i="4"/>
  <c r="P10" i="4"/>
  <c r="P13" i="4"/>
  <c r="P25" i="4" s="1"/>
  <c r="P8" i="4"/>
  <c r="O20" i="4"/>
  <c r="O16" i="4"/>
  <c r="O17" i="4" s="1"/>
  <c r="O26" i="4"/>
  <c r="Q2" i="4"/>
  <c r="P16" i="4" l="1"/>
  <c r="P26" i="4"/>
  <c r="Q5" i="4"/>
  <c r="Q21" i="4" s="1"/>
  <c r="Q12" i="4"/>
  <c r="Q24" i="4" s="1"/>
  <c r="Q3" i="4"/>
  <c r="Q14" i="4"/>
  <c r="Q4" i="4"/>
  <c r="Q10" i="4"/>
  <c r="Q8" i="4"/>
  <c r="Q9" i="4"/>
  <c r="Q23" i="4" s="1"/>
  <c r="Q6" i="4"/>
  <c r="Q11" i="4"/>
  <c r="Q7" i="4"/>
  <c r="Q22" i="4" s="1"/>
  <c r="Q13" i="4"/>
  <c r="Q25" i="4" s="1"/>
  <c r="P15" i="4"/>
  <c r="P17" i="4" s="1"/>
  <c r="R2" i="4"/>
  <c r="Q16" i="4" l="1"/>
  <c r="R9" i="4"/>
  <c r="R23" i="4" s="1"/>
  <c r="R11" i="4"/>
  <c r="R12" i="4"/>
  <c r="R13" i="4"/>
  <c r="R25" i="4" s="1"/>
  <c r="R8" i="4"/>
  <c r="R6" i="4"/>
  <c r="R3" i="4"/>
  <c r="R14" i="4"/>
  <c r="R7" i="4"/>
  <c r="R22" i="4" s="1"/>
  <c r="R10" i="4"/>
  <c r="R5" i="4"/>
  <c r="R21" i="4" s="1"/>
  <c r="R4" i="4"/>
  <c r="Q26" i="4"/>
  <c r="Q15" i="4"/>
  <c r="Q17" i="4" s="1"/>
  <c r="S2" i="4"/>
  <c r="R15" i="4" l="1"/>
  <c r="R20" i="4"/>
  <c r="R26" i="4" s="1"/>
  <c r="R16" i="4"/>
  <c r="S14" i="4"/>
  <c r="S4" i="4"/>
  <c r="S9" i="4"/>
  <c r="S23" i="4" s="1"/>
  <c r="S7" i="4"/>
  <c r="S22" i="4" s="1"/>
  <c r="S11" i="4"/>
  <c r="S10" i="4"/>
  <c r="S5" i="4"/>
  <c r="S21" i="4" s="1"/>
  <c r="S13" i="4"/>
  <c r="S25" i="4" s="1"/>
  <c r="S8" i="4"/>
  <c r="S6" i="4"/>
  <c r="S3" i="4"/>
  <c r="S15" i="4" s="1"/>
  <c r="S12" i="4"/>
  <c r="S24" i="4" s="1"/>
  <c r="T2" i="4"/>
  <c r="S16" i="4" l="1"/>
  <c r="S17" i="4" s="1"/>
  <c r="R17" i="4"/>
  <c r="S26" i="4"/>
  <c r="T8" i="4"/>
  <c r="T6" i="4"/>
  <c r="T12" i="4"/>
  <c r="T14" i="4"/>
  <c r="T3" i="4"/>
  <c r="T10" i="4"/>
  <c r="T4" i="4"/>
  <c r="T7" i="4"/>
  <c r="T22" i="4" s="1"/>
  <c r="T9" i="4"/>
  <c r="T23" i="4" s="1"/>
  <c r="T5" i="4"/>
  <c r="T21" i="4" s="1"/>
  <c r="T11" i="4"/>
  <c r="T13" i="4"/>
  <c r="T25" i="4" s="1"/>
  <c r="U2" i="4"/>
  <c r="U4" i="4" l="1"/>
  <c r="U5" i="4"/>
  <c r="U21" i="4" s="1"/>
  <c r="U7" i="4"/>
  <c r="U22" i="4" s="1"/>
  <c r="U8" i="4"/>
  <c r="U9" i="4"/>
  <c r="U23" i="4" s="1"/>
  <c r="U10" i="4"/>
  <c r="U11" i="4"/>
  <c r="U13" i="4"/>
  <c r="U25" i="4" s="1"/>
  <c r="U6" i="4"/>
  <c r="U12" i="4"/>
  <c r="U24" i="4" s="1"/>
  <c r="U3" i="4"/>
  <c r="U14" i="4"/>
  <c r="T20" i="4"/>
  <c r="T26" i="4" s="1"/>
  <c r="T16" i="4"/>
  <c r="T15" i="4"/>
  <c r="V2" i="4"/>
  <c r="T17" i="4" l="1"/>
  <c r="U15" i="4"/>
  <c r="U16" i="4"/>
  <c r="V14" i="4"/>
  <c r="V12" i="4"/>
  <c r="V24" i="4" s="1"/>
  <c r="V4" i="4"/>
  <c r="V10" i="4"/>
  <c r="V5" i="4"/>
  <c r="V21" i="4" s="1"/>
  <c r="V8" i="4"/>
  <c r="V7" i="4"/>
  <c r="V22" i="4" s="1"/>
  <c r="V9" i="4"/>
  <c r="V23" i="4" s="1"/>
  <c r="V11" i="4"/>
  <c r="V13" i="4"/>
  <c r="V25" i="4" s="1"/>
  <c r="V3" i="4"/>
  <c r="V15" i="4" s="1"/>
  <c r="V6" i="4"/>
  <c r="U26" i="4"/>
  <c r="W2" i="4"/>
  <c r="V16" i="4" l="1"/>
  <c r="V26" i="4"/>
  <c r="W11" i="4"/>
  <c r="W8" i="4"/>
  <c r="W6" i="4"/>
  <c r="W13" i="4"/>
  <c r="W25" i="4" s="1"/>
  <c r="W3" i="4"/>
  <c r="W4" i="4"/>
  <c r="W14" i="4"/>
  <c r="W10" i="4"/>
  <c r="W5" i="4"/>
  <c r="W21" i="4" s="1"/>
  <c r="W9" i="4"/>
  <c r="W23" i="4" s="1"/>
  <c r="W7" i="4"/>
  <c r="W22" i="4" s="1"/>
  <c r="W12" i="4"/>
  <c r="V17" i="4"/>
  <c r="U17" i="4"/>
  <c r="X2" i="4"/>
  <c r="W15" i="4" l="1"/>
  <c r="X8" i="4"/>
  <c r="X7" i="4"/>
  <c r="X22" i="4" s="1"/>
  <c r="X9" i="4"/>
  <c r="X23" i="4" s="1"/>
  <c r="X11" i="4"/>
  <c r="X14" i="4"/>
  <c r="X13" i="4"/>
  <c r="X25" i="4" s="1"/>
  <c r="X3" i="4"/>
  <c r="X10" i="4"/>
  <c r="X6" i="4"/>
  <c r="X12" i="4"/>
  <c r="X4" i="4"/>
  <c r="X5" i="4"/>
  <c r="X21" i="4" s="1"/>
  <c r="W20" i="4"/>
  <c r="W26" i="4" s="1"/>
  <c r="W16" i="4"/>
  <c r="W17" i="4" s="1"/>
  <c r="Y2" i="4"/>
  <c r="X20" i="4" l="1"/>
  <c r="X26" i="4" s="1"/>
  <c r="X16" i="4"/>
  <c r="Y6" i="4"/>
  <c r="Y5" i="4"/>
  <c r="Y21" i="4" s="1"/>
  <c r="Y10" i="4"/>
  <c r="Y12" i="4"/>
  <c r="Y3" i="4"/>
  <c r="Y15" i="4" s="1"/>
  <c r="Y8" i="4"/>
  <c r="Y4" i="4"/>
  <c r="Y14" i="4"/>
  <c r="Y11" i="4"/>
  <c r="Y7" i="4"/>
  <c r="Y22" i="4" s="1"/>
  <c r="Y13" i="4"/>
  <c r="Y25" i="4" s="1"/>
  <c r="Y9" i="4"/>
  <c r="Y23" i="4" s="1"/>
  <c r="X15" i="4"/>
  <c r="Z2" i="4"/>
  <c r="X17" i="4" l="1"/>
  <c r="Y20" i="4"/>
  <c r="Y26" i="4" s="1"/>
  <c r="Y16" i="4"/>
  <c r="Y17" i="4" s="1"/>
  <c r="Z8" i="4"/>
  <c r="Z5" i="4"/>
  <c r="Z21" i="4" s="1"/>
  <c r="Z9" i="4"/>
  <c r="Z23" i="4" s="1"/>
  <c r="Z11" i="4"/>
  <c r="Z13" i="4"/>
  <c r="Z25" i="4" s="1"/>
  <c r="Z6" i="4"/>
  <c r="Z12" i="4"/>
  <c r="Z24" i="4" s="1"/>
  <c r="Z3" i="4"/>
  <c r="Z14" i="4"/>
  <c r="Z7" i="4"/>
  <c r="Z22" i="4" s="1"/>
  <c r="Z10" i="4"/>
  <c r="Z4" i="4"/>
  <c r="AA2" i="4"/>
  <c r="Z15" i="4" l="1"/>
  <c r="AA3" i="4"/>
  <c r="AA14" i="4"/>
  <c r="AA10" i="4"/>
  <c r="AA8" i="4"/>
  <c r="AA6" i="4"/>
  <c r="AA21" i="4" s="1"/>
  <c r="AA5" i="4"/>
  <c r="AA4" i="4"/>
  <c r="AA9" i="4"/>
  <c r="AA23" i="4" s="1"/>
  <c r="AA7" i="4"/>
  <c r="AA22" i="4" s="1"/>
  <c r="AA11" i="4"/>
  <c r="AA13" i="4"/>
  <c r="AA25" i="4" s="1"/>
  <c r="AA12" i="4"/>
  <c r="Z20" i="4"/>
  <c r="Z26" i="4" s="1"/>
  <c r="Z16" i="4"/>
  <c r="Z17" i="4" s="1"/>
  <c r="AB2" i="4"/>
  <c r="AA15" i="4" l="1"/>
  <c r="AA26" i="4"/>
  <c r="AB13" i="4"/>
  <c r="AB25" i="4" s="1"/>
  <c r="AB6" i="4"/>
  <c r="AB12" i="4"/>
  <c r="AB24" i="4" s="1"/>
  <c r="AB14" i="4"/>
  <c r="AB3" i="4"/>
  <c r="AB15" i="4" s="1"/>
  <c r="AB5" i="4"/>
  <c r="AB21" i="4" s="1"/>
  <c r="AB10" i="4"/>
  <c r="AB11" i="4"/>
  <c r="AB4" i="4"/>
  <c r="AB7" i="4"/>
  <c r="AB22" i="4" s="1"/>
  <c r="AB8" i="4"/>
  <c r="AB9" i="4"/>
  <c r="AB23" i="4" s="1"/>
  <c r="AA16" i="4"/>
  <c r="AA17" i="4" s="1"/>
  <c r="AC2" i="4"/>
  <c r="AB20" i="4" l="1"/>
  <c r="AB16" i="4"/>
  <c r="AB17" i="4" s="1"/>
  <c r="AC4" i="4"/>
  <c r="AC7" i="4"/>
  <c r="AC22" i="4" s="1"/>
  <c r="AC13" i="4"/>
  <c r="AC25" i="4" s="1"/>
  <c r="AC12" i="4"/>
  <c r="AC11" i="4"/>
  <c r="AC5" i="4"/>
  <c r="AC21" i="4" s="1"/>
  <c r="AC14" i="4"/>
  <c r="AC6" i="4"/>
  <c r="AC10" i="4"/>
  <c r="AC3" i="4"/>
  <c r="AC8" i="4"/>
  <c r="AC9" i="4"/>
  <c r="AC23" i="4" s="1"/>
  <c r="AB26" i="4"/>
  <c r="AD2" i="4"/>
  <c r="AC16" i="4" l="1"/>
  <c r="AC15" i="4"/>
  <c r="AC26" i="4"/>
  <c r="AD6" i="4"/>
  <c r="AD8" i="4"/>
  <c r="AD14" i="4"/>
  <c r="AD11" i="4"/>
  <c r="AD12" i="4"/>
  <c r="AD24" i="4" s="1"/>
  <c r="AD3" i="4"/>
  <c r="AD10" i="4"/>
  <c r="AD4" i="4"/>
  <c r="AD7" i="4"/>
  <c r="AD22" i="4" s="1"/>
  <c r="AD9" i="4"/>
  <c r="AD23" i="4" s="1"/>
  <c r="AD5" i="4"/>
  <c r="AD21" i="4" s="1"/>
  <c r="AD13" i="4"/>
  <c r="AD25" i="4" s="1"/>
  <c r="AE2" i="4"/>
  <c r="AC17" i="4" l="1"/>
  <c r="AE11" i="4"/>
  <c r="AE12" i="4"/>
  <c r="AE24" i="4" s="1"/>
  <c r="AE9" i="4"/>
  <c r="AE23" i="4" s="1"/>
  <c r="AE13" i="4"/>
  <c r="AE25" i="4" s="1"/>
  <c r="AE6" i="4"/>
  <c r="AE7" i="4"/>
  <c r="AE22" i="4" s="1"/>
  <c r="AE3" i="4"/>
  <c r="AE4" i="4"/>
  <c r="AE14" i="4"/>
  <c r="AE10" i="4"/>
  <c r="AE8" i="4"/>
  <c r="AE5" i="4"/>
  <c r="AE21" i="4" s="1"/>
  <c r="AD15" i="4"/>
  <c r="AD20" i="4"/>
  <c r="AD26" i="4" s="1"/>
  <c r="AD16" i="4"/>
  <c r="AF2" i="4"/>
  <c r="AE15" i="4" l="1"/>
  <c r="AD17" i="4"/>
  <c r="AE20" i="4"/>
  <c r="AE26" i="4" s="1"/>
  <c r="AE16" i="4"/>
  <c r="AF4" i="4"/>
  <c r="AF14" i="4"/>
  <c r="AF10" i="4"/>
  <c r="AF13" i="4"/>
  <c r="AF25" i="4" s="1"/>
  <c r="AF5" i="4"/>
  <c r="AF21" i="4" s="1"/>
  <c r="AF8" i="4"/>
  <c r="AF12" i="4"/>
  <c r="AF7" i="4"/>
  <c r="AF22" i="4" s="1"/>
  <c r="AF9" i="4"/>
  <c r="AF23" i="4" s="1"/>
  <c r="AF11" i="4"/>
  <c r="AF6" i="4"/>
  <c r="AF3" i="4"/>
  <c r="AF15" i="4" s="1"/>
  <c r="AG2" i="4"/>
  <c r="AF16" i="4" l="1"/>
  <c r="AF17" i="4" s="1"/>
  <c r="AG5" i="4"/>
  <c r="AG14" i="4"/>
  <c r="AG10" i="4"/>
  <c r="AG7" i="4"/>
  <c r="AG22" i="4" s="1"/>
  <c r="AG6" i="4"/>
  <c r="AG21" i="4" s="1"/>
  <c r="AG3" i="4"/>
  <c r="AG15" i="4" s="1"/>
  <c r="AG11" i="4"/>
  <c r="AG13" i="4"/>
  <c r="AG25" i="4" s="1"/>
  <c r="AG12" i="4"/>
  <c r="AG24" i="4" s="1"/>
  <c r="AG8" i="4"/>
  <c r="AG4" i="4"/>
  <c r="AG9" i="4"/>
  <c r="AG23" i="4" s="1"/>
  <c r="AF26" i="4"/>
  <c r="AE17" i="4"/>
  <c r="AH2" i="4"/>
  <c r="AG16" i="4" l="1"/>
  <c r="AG17" i="4" s="1"/>
  <c r="AH4" i="4"/>
  <c r="AH5" i="4"/>
  <c r="AH21" i="4" s="1"/>
  <c r="AH14" i="4"/>
  <c r="AH10" i="4"/>
  <c r="AH7" i="4"/>
  <c r="AH22" i="4" s="1"/>
  <c r="AH6" i="4"/>
  <c r="AH11" i="4"/>
  <c r="AH13" i="4"/>
  <c r="AH25" i="4" s="1"/>
  <c r="AH12" i="4"/>
  <c r="AH24" i="4" s="1"/>
  <c r="AH8" i="4"/>
  <c r="AH3" i="4"/>
  <c r="AH9" i="4"/>
  <c r="AH23" i="4" s="1"/>
  <c r="AG26" i="4"/>
  <c r="AI2" i="4"/>
  <c r="AH15" i="4" l="1"/>
  <c r="AH16" i="4"/>
  <c r="AI3" i="4"/>
  <c r="AI4" i="4"/>
  <c r="AI9" i="4"/>
  <c r="AI23" i="4" s="1"/>
  <c r="AI14" i="4"/>
  <c r="AI10" i="4"/>
  <c r="AI7" i="4"/>
  <c r="AI22" i="4" s="1"/>
  <c r="AI6" i="4"/>
  <c r="AI5" i="4"/>
  <c r="AI21" i="4" s="1"/>
  <c r="AI11" i="4"/>
  <c r="AI13" i="4"/>
  <c r="AI25" i="4" s="1"/>
  <c r="AI12" i="4"/>
  <c r="AI24" i="4" s="1"/>
  <c r="AI8" i="4"/>
  <c r="AH26" i="4"/>
  <c r="AJ2" i="4"/>
  <c r="AI26" i="4" l="1"/>
  <c r="AI15" i="4"/>
  <c r="AH17" i="4"/>
  <c r="AJ3" i="4"/>
  <c r="AJ14" i="4"/>
  <c r="AJ10" i="4"/>
  <c r="AJ7" i="4"/>
  <c r="AJ22" i="4" s="1"/>
  <c r="AJ6" i="4"/>
  <c r="AJ5" i="4"/>
  <c r="AJ21" i="4" s="1"/>
  <c r="AJ11" i="4"/>
  <c r="AJ13" i="4"/>
  <c r="AJ25" i="4" s="1"/>
  <c r="AJ12" i="4"/>
  <c r="AJ24" i="4" s="1"/>
  <c r="AJ8" i="4"/>
  <c r="AJ4" i="4"/>
  <c r="AJ9" i="4"/>
  <c r="AJ23" i="4" s="1"/>
  <c r="AI16" i="4"/>
  <c r="AI17" i="4" s="1"/>
  <c r="AK2" i="4"/>
  <c r="AJ20" i="4" l="1"/>
  <c r="AJ26" i="4" s="1"/>
  <c r="AJ16" i="4"/>
  <c r="AK3" i="4"/>
  <c r="AK12" i="4"/>
  <c r="AK24" i="4" s="1"/>
  <c r="AK4" i="4"/>
  <c r="AK9" i="4"/>
  <c r="AK23" i="4" s="1"/>
  <c r="AK5" i="4"/>
  <c r="AK21" i="4" s="1"/>
  <c r="AK14" i="4"/>
  <c r="AK10" i="4"/>
  <c r="AK7" i="4"/>
  <c r="AK22" i="4" s="1"/>
  <c r="AK6" i="4"/>
  <c r="AK11" i="4"/>
  <c r="AK13" i="4"/>
  <c r="AK25" i="4" s="1"/>
  <c r="AK8" i="4"/>
  <c r="AJ15" i="4"/>
  <c r="AJ17" i="4" s="1"/>
  <c r="AL2" i="4"/>
  <c r="AK15" i="4" l="1"/>
  <c r="AK16" i="4"/>
  <c r="AK26" i="4"/>
  <c r="AL5" i="4"/>
  <c r="AL21" i="4" s="1"/>
  <c r="AL11" i="4"/>
  <c r="AL13" i="4"/>
  <c r="AL25" i="4" s="1"/>
  <c r="AL12" i="4"/>
  <c r="AL24" i="4" s="1"/>
  <c r="AL8" i="4"/>
  <c r="AL6" i="4"/>
  <c r="AL4" i="4"/>
  <c r="AL3" i="4"/>
  <c r="AL7" i="4"/>
  <c r="AL22" i="4" s="1"/>
  <c r="AL14" i="4"/>
  <c r="AL10" i="4"/>
  <c r="AL9" i="4"/>
  <c r="AL23" i="4" s="1"/>
  <c r="AM2" i="4"/>
  <c r="AK17" i="4" l="1"/>
  <c r="AL15" i="4"/>
  <c r="AM9" i="4"/>
  <c r="AM23" i="4" s="1"/>
  <c r="AM14" i="4"/>
  <c r="AM10" i="4"/>
  <c r="AM7" i="4"/>
  <c r="AM22" i="4" s="1"/>
  <c r="AM6" i="4"/>
  <c r="AM5" i="4"/>
  <c r="AM21" i="4" s="1"/>
  <c r="AM11" i="4"/>
  <c r="AM13" i="4"/>
  <c r="AM25" i="4" s="1"/>
  <c r="AM12" i="4"/>
  <c r="AM24" i="4" s="1"/>
  <c r="AM8" i="4"/>
  <c r="AM4" i="4"/>
  <c r="AM16" i="4" s="1"/>
  <c r="AM3" i="4"/>
  <c r="AM15" i="4" s="1"/>
  <c r="AL26" i="4"/>
  <c r="AL16" i="4"/>
  <c r="AL17" i="4" s="1"/>
  <c r="AN2" i="4"/>
  <c r="AM17" i="4" l="1"/>
  <c r="AM26" i="4"/>
  <c r="AN4" i="4"/>
  <c r="AN14" i="4"/>
  <c r="AN10" i="4"/>
  <c r="AN7" i="4"/>
  <c r="AN22" i="4" s="1"/>
  <c r="AN6" i="4"/>
  <c r="AN5" i="4"/>
  <c r="AN21" i="4" s="1"/>
  <c r="AN9" i="4"/>
  <c r="AN23" i="4" s="1"/>
  <c r="AN11" i="4"/>
  <c r="AN13" i="4"/>
  <c r="AN25" i="4" s="1"/>
  <c r="AN12" i="4"/>
  <c r="AN24" i="4" s="1"/>
  <c r="AN8" i="4"/>
  <c r="AN3" i="4"/>
  <c r="AN15" i="4" s="1"/>
  <c r="AN26" i="4" l="1"/>
  <c r="AN16" i="4"/>
  <c r="AN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Анастасия Полянская</author>
  </authors>
  <commentList>
    <comment ref="J2" authorId="0" shapeId="0" xr:uid="{E925E929-0C4C-4B10-A07F-60482838263D}">
      <text>
        <r>
          <rPr>
            <sz val="9"/>
            <color indexed="81"/>
            <rFont val="Tahoma"/>
            <family val="2"/>
            <charset val="204"/>
          </rPr>
          <t xml:space="preserve">
Количество проектов, в которых участвует работник
</t>
        </r>
      </text>
    </comment>
  </commentList>
</comments>
</file>

<file path=xl/sharedStrings.xml><?xml version="1.0" encoding="utf-8"?>
<sst xmlns="http://schemas.openxmlformats.org/spreadsheetml/2006/main" count="144" uniqueCount="66">
  <si>
    <t>Плановый период</t>
  </si>
  <si>
    <t>Май</t>
  </si>
  <si>
    <t>Портфель заказов</t>
  </si>
  <si>
    <t>№</t>
  </si>
  <si>
    <t>Название проекта</t>
  </si>
  <si>
    <t>Срок завершения</t>
  </si>
  <si>
    <t>Трудоемкость, чел-дни</t>
  </si>
  <si>
    <t>КПП</t>
  </si>
  <si>
    <t>ТПП</t>
  </si>
  <si>
    <t>Всего</t>
  </si>
  <si>
    <t>Праздники</t>
  </si>
  <si>
    <t>Проект А</t>
  </si>
  <si>
    <t>Проект Б</t>
  </si>
  <si>
    <t>Проект В</t>
  </si>
  <si>
    <t>Проект Г</t>
  </si>
  <si>
    <t>Проект Е</t>
  </si>
  <si>
    <t>Проект Д</t>
  </si>
  <si>
    <t>Итого</t>
  </si>
  <si>
    <t>Список специальностей</t>
  </si>
  <si>
    <t>Специальность</t>
  </si>
  <si>
    <t>Код специальности</t>
  </si>
  <si>
    <t>Кол-во специалистов</t>
  </si>
  <si>
    <t>Электрик</t>
  </si>
  <si>
    <t>Сантехник</t>
  </si>
  <si>
    <t>01</t>
  </si>
  <si>
    <t>03</t>
  </si>
  <si>
    <t>Всего проектировщиков</t>
  </si>
  <si>
    <t>Список сотрудников-проектировщиков</t>
  </si>
  <si>
    <t>ФИО</t>
  </si>
  <si>
    <t>Разряд</t>
  </si>
  <si>
    <t>Воскресенский Д. Е.</t>
  </si>
  <si>
    <t>Григорьев В. В.</t>
  </si>
  <si>
    <t>Петренко А. С.</t>
  </si>
  <si>
    <t>Голубев С. А.</t>
  </si>
  <si>
    <t>Виноградова Н. Н.</t>
  </si>
  <si>
    <t>Тетерин И. Г.</t>
  </si>
  <si>
    <t>Дементьев И. Г.</t>
  </si>
  <si>
    <t>Афанасьев А. О.</t>
  </si>
  <si>
    <t>Макаров Д. Д.</t>
  </si>
  <si>
    <t>Электриков</t>
  </si>
  <si>
    <t>Сантехников</t>
  </si>
  <si>
    <t>Количество проектов</t>
  </si>
  <si>
    <t>Объем работ, дни</t>
  </si>
  <si>
    <t>Всего, дни</t>
  </si>
  <si>
    <t>Диаграмма Ганта</t>
  </si>
  <si>
    <t>Срок завершения, день</t>
  </si>
  <si>
    <t>Этап</t>
  </si>
  <si>
    <t>Участники проекта</t>
  </si>
  <si>
    <t>Длительность, дни</t>
  </si>
  <si>
    <t>Дата начала работ</t>
  </si>
  <si>
    <t>Дата завершения работ</t>
  </si>
  <si>
    <t xml:space="preserve">Проект В </t>
  </si>
  <si>
    <t>Электрики</t>
  </si>
  <si>
    <t>Сантехники</t>
  </si>
  <si>
    <t>Всего занято</t>
  </si>
  <si>
    <t>Число проектов</t>
  </si>
  <si>
    <t>Длительность</t>
  </si>
  <si>
    <t>Этап КПП</t>
  </si>
  <si>
    <t>Этап ТПП</t>
  </si>
  <si>
    <t>Дневная тарифная ставка 1-го разряда</t>
  </si>
  <si>
    <t>Тарифная сетка</t>
  </si>
  <si>
    <t>Тарифные коэффициенты</t>
  </si>
  <si>
    <t>Дневная тарифная ставка</t>
  </si>
  <si>
    <t>Ведомость на выдачу зарплаты за Май 2021 г.</t>
  </si>
  <si>
    <t>Зарплата</t>
  </si>
  <si>
    <t>Петров И. 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</si>
</sst>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dddd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1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164" fontId="0" fillId="0" borderId="1" xfId="0" applyNumberFormat="1" applyBorder="1" applyAlignment="1">
      <alignment textRotation="90"/>
    </xf>
    <xf numFmtId="0" fontId="0" fillId="2" borderId="1" xfId="0" applyFill="1" applyBorder="1"/>
    <xf numFmtId="0" fontId="0" fillId="0" borderId="1" xfId="0" applyBorder="1" applyAlignment="1"/>
    <xf numFmtId="0" fontId="0" fillId="0" borderId="0" xfId="0" applyBorder="1"/>
    <xf numFmtId="0" fontId="0" fillId="0" borderId="3" xfId="0" applyBorder="1"/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0" fillId="0" borderId="0" xfId="0" applyAlignment="1">
      <alignment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28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  <border>
        <vertical/>
        <horizontal/>
      </border>
    </dxf>
    <dxf>
      <fill>
        <patternFill>
          <bgColor theme="7" tint="0.59996337778862885"/>
        </patternFill>
      </fill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8;&#1089;&#1093;&#1086;&#1076;&#1085;&#1099;&#1077;%20&#1076;&#1072;&#1085;&#1085;&#1099;&#107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 "/>
      <sheetName val="Распределение"/>
      <sheetName val="Диаграмма Ганта"/>
      <sheetName val="Зарплата"/>
    </sheetNames>
    <sheetDataSet>
      <sheetData sheetId="0">
        <row r="1">
          <cell r="D1">
            <v>2021</v>
          </cell>
        </row>
        <row r="22">
          <cell r="A22">
            <v>1</v>
          </cell>
          <cell r="B22" t="str">
            <v>Петров И. И.</v>
          </cell>
          <cell r="C22" t="str">
            <v>Сантехник</v>
          </cell>
          <cell r="D22">
            <v>10</v>
          </cell>
        </row>
        <row r="23">
          <cell r="A23">
            <v>2</v>
          </cell>
          <cell r="B23" t="str">
            <v>Воскресенский Д. Е.</v>
          </cell>
          <cell r="C23" t="str">
            <v>Электрик</v>
          </cell>
          <cell r="D23">
            <v>13</v>
          </cell>
        </row>
        <row r="24">
          <cell r="A24">
            <v>3</v>
          </cell>
          <cell r="B24" t="str">
            <v>Григорьев В. В.</v>
          </cell>
          <cell r="C24" t="str">
            <v>Электрик</v>
          </cell>
          <cell r="D24">
            <v>14</v>
          </cell>
        </row>
        <row r="25">
          <cell r="A25">
            <v>4</v>
          </cell>
          <cell r="B25" t="str">
            <v>Петренко А. С.</v>
          </cell>
          <cell r="C25" t="str">
            <v>Сантехник</v>
          </cell>
          <cell r="D25">
            <v>12</v>
          </cell>
        </row>
        <row r="26">
          <cell r="A26">
            <v>5</v>
          </cell>
          <cell r="B26" t="str">
            <v>Голубев С. А.</v>
          </cell>
          <cell r="C26" t="str">
            <v>Электрик</v>
          </cell>
          <cell r="D26">
            <v>11</v>
          </cell>
        </row>
        <row r="27">
          <cell r="A27">
            <v>6</v>
          </cell>
          <cell r="B27" t="str">
            <v>Виноградова Н. Н.</v>
          </cell>
          <cell r="C27" t="str">
            <v>Электрик</v>
          </cell>
          <cell r="D27">
            <v>14</v>
          </cell>
        </row>
        <row r="28">
          <cell r="A28">
            <v>7</v>
          </cell>
          <cell r="B28" t="str">
            <v>Тетерин И. Г.</v>
          </cell>
          <cell r="C28" t="str">
            <v>Сантехник</v>
          </cell>
          <cell r="D28">
            <v>13</v>
          </cell>
        </row>
        <row r="29">
          <cell r="A29">
            <v>8</v>
          </cell>
          <cell r="B29" t="str">
            <v>Дементьев И. Г.</v>
          </cell>
          <cell r="C29" t="str">
            <v>Сантехник</v>
          </cell>
          <cell r="D29">
            <v>12</v>
          </cell>
        </row>
        <row r="30">
          <cell r="A30">
            <v>9</v>
          </cell>
          <cell r="B30" t="str">
            <v>Афанасьев А. О.</v>
          </cell>
          <cell r="C30" t="str">
            <v>Электрик</v>
          </cell>
          <cell r="D30">
            <v>11</v>
          </cell>
        </row>
        <row r="31">
          <cell r="A31">
            <v>10</v>
          </cell>
          <cell r="B31" t="str">
            <v>Макаров Д. Д.</v>
          </cell>
          <cell r="C31" t="str">
            <v>Электрик</v>
          </cell>
          <cell r="D31">
            <v>12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A13" workbookViewId="0">
      <selection activeCell="B22" sqref="B22"/>
    </sheetView>
  </sheetViews>
  <sheetFormatPr defaultRowHeight="15" x14ac:dyDescent="0.25"/>
  <cols>
    <col min="2" max="2" width="18.5703125" customWidth="1"/>
    <col min="3" max="3" width="19.85546875" customWidth="1"/>
    <col min="4" max="4" width="21" customWidth="1"/>
    <col min="8" max="8" width="12.7109375" customWidth="1"/>
  </cols>
  <sheetData>
    <row r="1" spans="1:9" x14ac:dyDescent="0.25">
      <c r="A1" t="s">
        <v>0</v>
      </c>
      <c r="C1" t="s">
        <v>1</v>
      </c>
      <c r="D1">
        <v>2021</v>
      </c>
    </row>
    <row r="3" spans="1:9" x14ac:dyDescent="0.25">
      <c r="A3" s="2"/>
      <c r="B3" s="2"/>
      <c r="C3" s="2" t="s">
        <v>2</v>
      </c>
      <c r="D3" s="2"/>
      <c r="E3" s="2"/>
      <c r="F3" s="2"/>
      <c r="G3" s="2"/>
      <c r="H3" s="3"/>
    </row>
    <row r="4" spans="1:9" x14ac:dyDescent="0.25">
      <c r="A4" s="28" t="s">
        <v>3</v>
      </c>
      <c r="B4" s="29" t="s">
        <v>4</v>
      </c>
      <c r="C4" s="29" t="s">
        <v>5</v>
      </c>
      <c r="D4" s="28" t="s">
        <v>6</v>
      </c>
      <c r="E4" s="28"/>
      <c r="F4" s="28"/>
      <c r="G4" s="4"/>
      <c r="H4" s="4" t="s">
        <v>10</v>
      </c>
    </row>
    <row r="5" spans="1:9" x14ac:dyDescent="0.25">
      <c r="A5" s="28"/>
      <c r="B5" s="29"/>
      <c r="C5" s="29"/>
      <c r="D5" s="4" t="s">
        <v>7</v>
      </c>
      <c r="E5" s="2" t="s">
        <v>8</v>
      </c>
      <c r="F5" s="2" t="s">
        <v>9</v>
      </c>
      <c r="G5" s="2"/>
      <c r="H5" s="5">
        <f>DATE(2022,1,3)</f>
        <v>44564</v>
      </c>
      <c r="I5" s="1"/>
    </row>
    <row r="6" spans="1:9" x14ac:dyDescent="0.25">
      <c r="A6" s="3">
        <v>1</v>
      </c>
      <c r="B6" s="3" t="s">
        <v>11</v>
      </c>
      <c r="C6" s="5">
        <f>DATE(2021,5,25)</f>
        <v>44341</v>
      </c>
      <c r="D6" s="3">
        <v>13</v>
      </c>
      <c r="E6" s="3">
        <v>8</v>
      </c>
      <c r="F6" s="3">
        <v>21</v>
      </c>
      <c r="G6" s="3"/>
      <c r="H6" s="5">
        <f>DATE(2022,1,7)</f>
        <v>44568</v>
      </c>
      <c r="I6" s="1"/>
    </row>
    <row r="7" spans="1:9" x14ac:dyDescent="0.25">
      <c r="A7" s="3">
        <v>2</v>
      </c>
      <c r="B7" s="3" t="s">
        <v>12</v>
      </c>
      <c r="C7" s="5">
        <f>DATE(2021,5,30)</f>
        <v>44346</v>
      </c>
      <c r="D7" s="3">
        <v>7</v>
      </c>
      <c r="E7" s="3">
        <v>4</v>
      </c>
      <c r="F7" s="3">
        <v>11</v>
      </c>
      <c r="G7" s="3"/>
      <c r="H7" s="5">
        <f>DATE(2022,2,23)</f>
        <v>44615</v>
      </c>
      <c r="I7" s="1"/>
    </row>
    <row r="8" spans="1:9" x14ac:dyDescent="0.25">
      <c r="A8" s="3">
        <v>3</v>
      </c>
      <c r="B8" s="3" t="s">
        <v>13</v>
      </c>
      <c r="C8" s="5">
        <f>DATE(2021,5,31)</f>
        <v>44347</v>
      </c>
      <c r="D8" s="3">
        <v>10</v>
      </c>
      <c r="E8" s="3">
        <v>6</v>
      </c>
      <c r="F8" s="3">
        <v>16</v>
      </c>
      <c r="G8" s="3"/>
      <c r="H8" s="5">
        <f>DATE(2022,3,8)</f>
        <v>44628</v>
      </c>
      <c r="I8" s="1"/>
    </row>
    <row r="9" spans="1:9" x14ac:dyDescent="0.25">
      <c r="A9" s="3">
        <v>4</v>
      </c>
      <c r="B9" s="3" t="s">
        <v>14</v>
      </c>
      <c r="C9" s="5">
        <f>DATE(2021,5,20)</f>
        <v>44336</v>
      </c>
      <c r="D9" s="3">
        <v>5</v>
      </c>
      <c r="E9" s="3">
        <v>1</v>
      </c>
      <c r="F9" s="3">
        <v>6</v>
      </c>
      <c r="G9" s="3"/>
      <c r="H9" s="5">
        <f>DATE(2022,5,2)</f>
        <v>44683</v>
      </c>
      <c r="I9" s="1"/>
    </row>
    <row r="10" spans="1:9" x14ac:dyDescent="0.25">
      <c r="A10" s="3">
        <v>5</v>
      </c>
      <c r="B10" s="3" t="s">
        <v>16</v>
      </c>
      <c r="C10" s="5">
        <f>DATE(2021,5,30)</f>
        <v>44346</v>
      </c>
      <c r="D10" s="3">
        <v>22</v>
      </c>
      <c r="E10" s="3">
        <v>10</v>
      </c>
      <c r="F10" s="3">
        <v>32</v>
      </c>
      <c r="G10" s="3"/>
      <c r="H10" s="5">
        <f>DATE(2022,5,9)</f>
        <v>44690</v>
      </c>
      <c r="I10" s="1"/>
    </row>
    <row r="11" spans="1:9" x14ac:dyDescent="0.25">
      <c r="A11" s="3">
        <v>6</v>
      </c>
      <c r="B11" s="3" t="s">
        <v>15</v>
      </c>
      <c r="C11" s="5">
        <f>DATE(2021,5,5)</f>
        <v>44321</v>
      </c>
      <c r="D11" s="3">
        <v>16</v>
      </c>
      <c r="E11" s="3">
        <v>7</v>
      </c>
      <c r="F11" s="3">
        <v>23</v>
      </c>
      <c r="G11" s="3"/>
      <c r="H11" s="5">
        <f>DATE(2022,6,13)</f>
        <v>44725</v>
      </c>
    </row>
    <row r="12" spans="1:9" x14ac:dyDescent="0.25">
      <c r="A12" s="31" t="s">
        <v>17</v>
      </c>
      <c r="B12" s="32"/>
      <c r="C12" s="33"/>
      <c r="D12" s="3">
        <f>SUM(D6:D11)</f>
        <v>73</v>
      </c>
      <c r="E12" s="3">
        <f>SUM(E6:E11)</f>
        <v>36</v>
      </c>
      <c r="F12" s="3">
        <f>SUM(F6:F11)</f>
        <v>109</v>
      </c>
      <c r="H12" s="5">
        <f>DATE(2022,11,7)</f>
        <v>44872</v>
      </c>
    </row>
    <row r="13" spans="1:9" x14ac:dyDescent="0.25">
      <c r="H13" s="5">
        <f>DATE(2022,12,12)</f>
        <v>44907</v>
      </c>
    </row>
    <row r="14" spans="1:9" x14ac:dyDescent="0.25">
      <c r="A14" s="28" t="s">
        <v>18</v>
      </c>
      <c r="B14" s="28"/>
      <c r="C14" s="28"/>
      <c r="D14" s="2"/>
    </row>
    <row r="15" spans="1:9" x14ac:dyDescent="0.25">
      <c r="A15" s="2" t="s">
        <v>3</v>
      </c>
      <c r="B15" s="2" t="s">
        <v>19</v>
      </c>
      <c r="C15" s="2" t="s">
        <v>20</v>
      </c>
      <c r="D15" s="2" t="s">
        <v>21</v>
      </c>
    </row>
    <row r="16" spans="1:9" x14ac:dyDescent="0.25">
      <c r="A16" s="3">
        <v>1</v>
      </c>
      <c r="B16" s="3" t="s">
        <v>22</v>
      </c>
      <c r="C16" s="6" t="s">
        <v>24</v>
      </c>
      <c r="D16" s="3">
        <f>COUNTIF(Специальность, СпецЭлектрик)</f>
        <v>6</v>
      </c>
    </row>
    <row r="17" spans="1:4" x14ac:dyDescent="0.25">
      <c r="A17" s="3">
        <v>2</v>
      </c>
      <c r="B17" s="3" t="s">
        <v>23</v>
      </c>
      <c r="C17" s="6" t="s">
        <v>25</v>
      </c>
      <c r="D17" s="3">
        <f>COUNTIF(Специальность,СпецСантехник)</f>
        <v>4</v>
      </c>
    </row>
    <row r="18" spans="1:4" x14ac:dyDescent="0.25">
      <c r="A18" s="28" t="s">
        <v>26</v>
      </c>
      <c r="B18" s="28"/>
      <c r="C18" s="28"/>
      <c r="D18" s="3">
        <f>SUM(D16:D17)</f>
        <v>10</v>
      </c>
    </row>
    <row r="20" spans="1:4" x14ac:dyDescent="0.25">
      <c r="A20" s="28" t="s">
        <v>27</v>
      </c>
      <c r="B20" s="28"/>
      <c r="C20" s="28"/>
      <c r="D20" s="28"/>
    </row>
    <row r="21" spans="1:4" x14ac:dyDescent="0.25">
      <c r="A21" s="2" t="s">
        <v>3</v>
      </c>
      <c r="B21" s="2" t="s">
        <v>28</v>
      </c>
      <c r="C21" s="2" t="s">
        <v>19</v>
      </c>
      <c r="D21" s="2" t="s">
        <v>29</v>
      </c>
    </row>
    <row r="22" spans="1:4" x14ac:dyDescent="0.25">
      <c r="A22" s="3">
        <v>1</v>
      </c>
      <c r="B22" s="3" t="s">
        <v>65</v>
      </c>
      <c r="C22" s="3" t="s">
        <v>23</v>
      </c>
      <c r="D22" s="3">
        <v>10</v>
      </c>
    </row>
    <row r="23" spans="1:4" x14ac:dyDescent="0.25">
      <c r="A23" s="3">
        <v>2</v>
      </c>
      <c r="B23" s="3" t="s">
        <v>30</v>
      </c>
      <c r="C23" s="3" t="s">
        <v>22</v>
      </c>
      <c r="D23" s="3">
        <v>13</v>
      </c>
    </row>
    <row r="24" spans="1:4" x14ac:dyDescent="0.25">
      <c r="A24" s="3">
        <v>3</v>
      </c>
      <c r="B24" s="3" t="s">
        <v>31</v>
      </c>
      <c r="C24" s="3" t="s">
        <v>22</v>
      </c>
      <c r="D24" s="3">
        <v>14</v>
      </c>
    </row>
    <row r="25" spans="1:4" x14ac:dyDescent="0.25">
      <c r="A25" s="3">
        <v>4</v>
      </c>
      <c r="B25" s="3" t="s">
        <v>32</v>
      </c>
      <c r="C25" s="3" t="s">
        <v>23</v>
      </c>
      <c r="D25" s="3">
        <v>12</v>
      </c>
    </row>
    <row r="26" spans="1:4" x14ac:dyDescent="0.25">
      <c r="A26" s="3">
        <v>5</v>
      </c>
      <c r="B26" s="3" t="s">
        <v>33</v>
      </c>
      <c r="C26" s="3" t="s">
        <v>22</v>
      </c>
      <c r="D26" s="3">
        <v>11</v>
      </c>
    </row>
    <row r="27" spans="1:4" x14ac:dyDescent="0.25">
      <c r="A27" s="3">
        <v>6</v>
      </c>
      <c r="B27" s="3" t="s">
        <v>34</v>
      </c>
      <c r="C27" s="3" t="s">
        <v>22</v>
      </c>
      <c r="D27" s="3">
        <v>14</v>
      </c>
    </row>
    <row r="28" spans="1:4" x14ac:dyDescent="0.25">
      <c r="A28" s="3">
        <v>7</v>
      </c>
      <c r="B28" s="3" t="s">
        <v>35</v>
      </c>
      <c r="C28" s="3" t="s">
        <v>23</v>
      </c>
      <c r="D28" s="3">
        <v>13</v>
      </c>
    </row>
    <row r="29" spans="1:4" x14ac:dyDescent="0.25">
      <c r="A29" s="3">
        <v>8</v>
      </c>
      <c r="B29" s="3" t="s">
        <v>36</v>
      </c>
      <c r="C29" s="3" t="s">
        <v>23</v>
      </c>
      <c r="D29" s="3">
        <v>12</v>
      </c>
    </row>
    <row r="30" spans="1:4" x14ac:dyDescent="0.25">
      <c r="A30" s="3">
        <v>9</v>
      </c>
      <c r="B30" s="3" t="s">
        <v>37</v>
      </c>
      <c r="C30" s="3" t="s">
        <v>22</v>
      </c>
      <c r="D30" s="3">
        <v>11</v>
      </c>
    </row>
    <row r="31" spans="1:4" x14ac:dyDescent="0.25">
      <c r="A31" s="3">
        <v>10</v>
      </c>
      <c r="B31" s="3" t="s">
        <v>38</v>
      </c>
      <c r="C31" s="3" t="s">
        <v>22</v>
      </c>
      <c r="D31" s="3">
        <v>12</v>
      </c>
    </row>
    <row r="33" spans="2:5" x14ac:dyDescent="0.25">
      <c r="B33" s="30" t="s">
        <v>59</v>
      </c>
      <c r="C33" s="30"/>
      <c r="D33" s="30"/>
      <c r="E33" s="25">
        <v>500</v>
      </c>
    </row>
    <row r="34" spans="2:5" x14ac:dyDescent="0.25">
      <c r="B34" s="30" t="s">
        <v>60</v>
      </c>
      <c r="C34" s="30"/>
    </row>
    <row r="35" spans="2:5" ht="30" x14ac:dyDescent="0.25">
      <c r="B35" t="s">
        <v>29</v>
      </c>
      <c r="C35" s="21" t="s">
        <v>61</v>
      </c>
      <c r="D35" s="21" t="s">
        <v>62</v>
      </c>
    </row>
    <row r="36" spans="2:5" x14ac:dyDescent="0.25">
      <c r="B36">
        <v>1</v>
      </c>
      <c r="C36" s="26">
        <v>1</v>
      </c>
      <c r="D36" s="25">
        <f t="shared" ref="D36:D53" si="0">C36*ДневнаяТарифнаяСтавка</f>
        <v>500</v>
      </c>
    </row>
    <row r="37" spans="2:5" x14ac:dyDescent="0.25">
      <c r="B37">
        <v>2</v>
      </c>
      <c r="C37">
        <v>1.1100000000000001</v>
      </c>
      <c r="D37" s="25">
        <f t="shared" si="0"/>
        <v>555</v>
      </c>
    </row>
    <row r="38" spans="2:5" x14ac:dyDescent="0.25">
      <c r="B38">
        <v>3</v>
      </c>
      <c r="C38">
        <v>1.23</v>
      </c>
      <c r="D38" s="25">
        <f t="shared" si="0"/>
        <v>615</v>
      </c>
    </row>
    <row r="39" spans="2:5" x14ac:dyDescent="0.25">
      <c r="B39">
        <v>4</v>
      </c>
      <c r="C39">
        <v>1.36</v>
      </c>
      <c r="D39" s="25">
        <f t="shared" si="0"/>
        <v>680</v>
      </c>
    </row>
    <row r="40" spans="2:5" x14ac:dyDescent="0.25">
      <c r="B40">
        <v>5</v>
      </c>
      <c r="C40">
        <v>1.51</v>
      </c>
      <c r="D40" s="25">
        <f t="shared" si="0"/>
        <v>755</v>
      </c>
    </row>
    <row r="41" spans="2:5" x14ac:dyDescent="0.25">
      <c r="B41">
        <v>6</v>
      </c>
      <c r="C41">
        <v>1.67</v>
      </c>
      <c r="D41" s="25">
        <f t="shared" si="0"/>
        <v>835</v>
      </c>
    </row>
    <row r="42" spans="2:5" x14ac:dyDescent="0.25">
      <c r="B42">
        <v>7</v>
      </c>
      <c r="C42">
        <v>1.82</v>
      </c>
      <c r="D42" s="25">
        <f t="shared" si="0"/>
        <v>910</v>
      </c>
    </row>
    <row r="43" spans="2:5" x14ac:dyDescent="0.25">
      <c r="B43">
        <v>8</v>
      </c>
      <c r="C43">
        <v>2.02</v>
      </c>
      <c r="D43" s="25">
        <f t="shared" si="0"/>
        <v>1010</v>
      </c>
    </row>
    <row r="44" spans="2:5" x14ac:dyDescent="0.25">
      <c r="B44">
        <v>9</v>
      </c>
      <c r="C44">
        <v>2.2200000000000002</v>
      </c>
      <c r="D44" s="25">
        <f t="shared" si="0"/>
        <v>1110</v>
      </c>
    </row>
    <row r="45" spans="2:5" x14ac:dyDescent="0.25">
      <c r="B45">
        <v>10</v>
      </c>
      <c r="C45">
        <v>2.44</v>
      </c>
      <c r="D45" s="25">
        <f t="shared" si="0"/>
        <v>1220</v>
      </c>
    </row>
    <row r="46" spans="2:5" x14ac:dyDescent="0.25">
      <c r="B46">
        <v>11</v>
      </c>
      <c r="C46">
        <v>2.68</v>
      </c>
      <c r="D46" s="25">
        <f t="shared" si="0"/>
        <v>1340</v>
      </c>
    </row>
    <row r="47" spans="2:5" x14ac:dyDescent="0.25">
      <c r="B47">
        <v>12</v>
      </c>
      <c r="C47">
        <v>2.89</v>
      </c>
      <c r="D47" s="25">
        <f t="shared" si="0"/>
        <v>1445</v>
      </c>
    </row>
    <row r="48" spans="2:5" x14ac:dyDescent="0.25">
      <c r="B48">
        <v>13</v>
      </c>
      <c r="C48">
        <v>3.12</v>
      </c>
      <c r="D48" s="25">
        <f t="shared" si="0"/>
        <v>1560</v>
      </c>
    </row>
    <row r="49" spans="2:4" x14ac:dyDescent="0.25">
      <c r="B49">
        <v>14</v>
      </c>
      <c r="C49">
        <v>3.36</v>
      </c>
      <c r="D49" s="25">
        <f t="shared" si="0"/>
        <v>1680</v>
      </c>
    </row>
    <row r="50" spans="2:4" x14ac:dyDescent="0.25">
      <c r="B50">
        <v>15</v>
      </c>
      <c r="C50">
        <v>3.62</v>
      </c>
      <c r="D50" s="25">
        <f t="shared" si="0"/>
        <v>1810</v>
      </c>
    </row>
    <row r="51" spans="2:4" x14ac:dyDescent="0.25">
      <c r="B51">
        <v>16</v>
      </c>
      <c r="C51">
        <v>3.9</v>
      </c>
      <c r="D51" s="25">
        <f t="shared" si="0"/>
        <v>1950</v>
      </c>
    </row>
    <row r="52" spans="2:4" x14ac:dyDescent="0.25">
      <c r="B52">
        <v>17</v>
      </c>
      <c r="C52">
        <v>4.2</v>
      </c>
      <c r="D52" s="25">
        <f t="shared" si="0"/>
        <v>2100</v>
      </c>
    </row>
    <row r="53" spans="2:4" x14ac:dyDescent="0.25">
      <c r="B53">
        <v>18</v>
      </c>
      <c r="C53">
        <v>4.5</v>
      </c>
      <c r="D53" s="25">
        <f t="shared" si="0"/>
        <v>2250</v>
      </c>
    </row>
  </sheetData>
  <mergeCells count="10">
    <mergeCell ref="A4:A5"/>
    <mergeCell ref="B4:B5"/>
    <mergeCell ref="C4:C5"/>
    <mergeCell ref="D4:F4"/>
    <mergeCell ref="B34:C34"/>
    <mergeCell ref="B33:D33"/>
    <mergeCell ref="A12:C12"/>
    <mergeCell ref="A14:C14"/>
    <mergeCell ref="A18:C18"/>
    <mergeCell ref="A20:D20"/>
  </mergeCells>
  <dataValidations xWindow="256" yWindow="250" count="3">
    <dataValidation type="list" allowBlank="1" showInputMessage="1" showErrorMessage="1" errorTitle="Месяц" error="Выберите месяц, для которого задается план работ" promptTitle="Месяц" prompt="Выберите месяц, для которого задается план работ" sqref="C1" xr:uid="{918D0061-B4B6-4E18-9291-CDE42A06FF86}">
      <formula1>" Январь, Февраль, Март, Апрель, Май, Июнь, Июль, Август,  Сентябрь, Октябрь, Ноябрь, Декабрь,"</formula1>
    </dataValidation>
    <dataValidation type="custom" allowBlank="1" showInputMessage="1" showErrorMessage="1" promptTitle="год" prompt="2004;2005;2006;2007;2008;2009;2010;" sqref="D1" xr:uid="{AF586D3B-3143-4945-A7B6-1DD1BD9830F3}">
      <formula1>2.004200520062E+27</formula1>
    </dataValidation>
    <dataValidation type="list" allowBlank="1" showInputMessage="1" showErrorMessage="1" sqref="C22:C31" xr:uid="{B11595A3-59B1-4F88-8900-D26A12D9E7FB}">
      <formula1>$B$16:$B$17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7FF9-A656-4FCC-80FA-4EA550238092}">
  <dimension ref="A2:P14"/>
  <sheetViews>
    <sheetView tabSelected="1" topLeftCell="B1" workbookViewId="0">
      <selection activeCell="K13" sqref="K13"/>
    </sheetView>
  </sheetViews>
  <sheetFormatPr defaultRowHeight="15" x14ac:dyDescent="0.25"/>
  <cols>
    <col min="1" max="1" width="10.28515625" bestFit="1" customWidth="1"/>
    <col min="2" max="2" width="27.7109375" customWidth="1"/>
    <col min="3" max="3" width="12.5703125" customWidth="1"/>
    <col min="10" max="10" width="20" customWidth="1"/>
    <col min="11" max="11" width="13.5703125" customWidth="1"/>
  </cols>
  <sheetData>
    <row r="2" spans="1:16" ht="30" x14ac:dyDescent="0.25">
      <c r="A2" s="2" t="s">
        <v>3</v>
      </c>
      <c r="B2" s="2" t="s">
        <v>28</v>
      </c>
      <c r="C2" s="2" t="s">
        <v>19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16</v>
      </c>
      <c r="I2" s="2" t="s">
        <v>15</v>
      </c>
      <c r="J2" s="8" t="s">
        <v>41</v>
      </c>
      <c r="K2" s="8" t="s">
        <v>42</v>
      </c>
      <c r="M2" s="22"/>
      <c r="N2" s="23"/>
      <c r="O2" s="23" t="s">
        <v>56</v>
      </c>
      <c r="P2" s="24"/>
    </row>
    <row r="3" spans="1:16" ht="30" x14ac:dyDescent="0.25">
      <c r="A3" s="3">
        <v>2</v>
      </c>
      <c r="B3" s="3" t="s">
        <v>30</v>
      </c>
      <c r="C3" s="3" t="s">
        <v>22</v>
      </c>
      <c r="D3" s="17">
        <v>1</v>
      </c>
      <c r="E3" s="17">
        <v>0</v>
      </c>
      <c r="F3" s="17">
        <v>0</v>
      </c>
      <c r="G3" s="17">
        <v>1</v>
      </c>
      <c r="H3" s="17">
        <v>1</v>
      </c>
      <c r="I3" s="17">
        <v>1</v>
      </c>
      <c r="J3" s="3">
        <f>SUM(D3:I3)</f>
        <v>4</v>
      </c>
      <c r="K3" s="3">
        <f t="shared" ref="K3:K12" si="0">MMULT(D3:I3,IF(C3 = СпецЭлектрик, Этап_КПП, Этап_ТПП))</f>
        <v>24</v>
      </c>
      <c r="M3" s="3" t="s">
        <v>3</v>
      </c>
      <c r="N3" s="3"/>
      <c r="O3" s="9" t="s">
        <v>57</v>
      </c>
      <c r="P3" s="3" t="s">
        <v>58</v>
      </c>
    </row>
    <row r="4" spans="1:16" x14ac:dyDescent="0.25">
      <c r="A4" s="3">
        <v>3</v>
      </c>
      <c r="B4" s="3" t="s">
        <v>31</v>
      </c>
      <c r="C4" s="3" t="s">
        <v>22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0</v>
      </c>
      <c r="J4" s="3">
        <f t="shared" ref="J4:J12" si="1">SUM(D4:I4)</f>
        <v>3</v>
      </c>
      <c r="K4" s="3">
        <f t="shared" si="0"/>
        <v>20</v>
      </c>
      <c r="M4" s="3">
        <v>1</v>
      </c>
      <c r="N4" s="3" t="s">
        <v>11</v>
      </c>
      <c r="O4" s="3">
        <v>5</v>
      </c>
      <c r="P4" s="3">
        <v>4</v>
      </c>
    </row>
    <row r="5" spans="1:16" x14ac:dyDescent="0.25">
      <c r="A5" s="3">
        <v>5</v>
      </c>
      <c r="B5" s="3" t="s">
        <v>33</v>
      </c>
      <c r="C5" s="3" t="s">
        <v>22</v>
      </c>
      <c r="D5" s="17">
        <v>1</v>
      </c>
      <c r="E5" s="17">
        <v>1</v>
      </c>
      <c r="F5" s="17">
        <v>0</v>
      </c>
      <c r="G5" s="17">
        <v>0</v>
      </c>
      <c r="H5" s="17">
        <v>1</v>
      </c>
      <c r="I5" s="17">
        <v>1</v>
      </c>
      <c r="J5" s="3">
        <f t="shared" si="1"/>
        <v>4</v>
      </c>
      <c r="K5" s="3">
        <f t="shared" si="0"/>
        <v>25</v>
      </c>
      <c r="M5" s="3">
        <v>2</v>
      </c>
      <c r="N5" s="3" t="s">
        <v>12</v>
      </c>
      <c r="O5" s="3">
        <v>3</v>
      </c>
      <c r="P5" s="3">
        <v>2</v>
      </c>
    </row>
    <row r="6" spans="1:16" x14ac:dyDescent="0.25">
      <c r="A6" s="3">
        <v>6</v>
      </c>
      <c r="B6" s="3" t="s">
        <v>34</v>
      </c>
      <c r="C6" s="3" t="s">
        <v>22</v>
      </c>
      <c r="D6" s="17">
        <v>1</v>
      </c>
      <c r="E6" s="17">
        <v>1</v>
      </c>
      <c r="F6" s="17">
        <v>1</v>
      </c>
      <c r="G6" s="17">
        <v>1</v>
      </c>
      <c r="H6" s="17">
        <v>0</v>
      </c>
      <c r="I6" s="17">
        <v>0</v>
      </c>
      <c r="J6" s="3">
        <f t="shared" si="1"/>
        <v>4</v>
      </c>
      <c r="K6" s="3">
        <f t="shared" si="0"/>
        <v>14</v>
      </c>
      <c r="M6" s="3">
        <v>3</v>
      </c>
      <c r="N6" s="3" t="s">
        <v>13</v>
      </c>
      <c r="O6" s="3">
        <v>4</v>
      </c>
      <c r="P6" s="3">
        <v>2</v>
      </c>
    </row>
    <row r="7" spans="1:16" x14ac:dyDescent="0.25">
      <c r="A7" s="3">
        <v>9</v>
      </c>
      <c r="B7" s="3" t="s">
        <v>37</v>
      </c>
      <c r="C7" s="3" t="s">
        <v>22</v>
      </c>
      <c r="D7" s="17">
        <v>0</v>
      </c>
      <c r="E7" s="17">
        <v>1</v>
      </c>
      <c r="F7" s="17">
        <v>0</v>
      </c>
      <c r="G7" s="17">
        <v>1</v>
      </c>
      <c r="H7" s="17">
        <v>1</v>
      </c>
      <c r="I7" s="17">
        <v>1</v>
      </c>
      <c r="J7" s="3">
        <f t="shared" si="1"/>
        <v>4</v>
      </c>
      <c r="K7" s="3">
        <f t="shared" si="0"/>
        <v>22</v>
      </c>
      <c r="M7" s="3">
        <v>4</v>
      </c>
      <c r="N7" s="3" t="s">
        <v>14</v>
      </c>
      <c r="O7" s="3">
        <v>2</v>
      </c>
      <c r="P7" s="3">
        <v>1</v>
      </c>
    </row>
    <row r="8" spans="1:16" x14ac:dyDescent="0.25">
      <c r="A8" s="3">
        <v>10</v>
      </c>
      <c r="B8" s="3" t="s">
        <v>38</v>
      </c>
      <c r="C8" s="3" t="s">
        <v>22</v>
      </c>
      <c r="D8" s="17">
        <v>0</v>
      </c>
      <c r="E8" s="17">
        <v>1</v>
      </c>
      <c r="F8" s="17">
        <v>1</v>
      </c>
      <c r="G8" s="17">
        <v>1</v>
      </c>
      <c r="H8" s="17">
        <v>0</v>
      </c>
      <c r="I8" s="17">
        <v>1</v>
      </c>
      <c r="J8" s="3">
        <f t="shared" si="1"/>
        <v>4</v>
      </c>
      <c r="K8" s="3">
        <f t="shared" si="0"/>
        <v>15</v>
      </c>
      <c r="M8" s="3">
        <v>5</v>
      </c>
      <c r="N8" s="3" t="s">
        <v>16</v>
      </c>
      <c r="O8" s="3">
        <v>11</v>
      </c>
      <c r="P8" s="3">
        <v>5</v>
      </c>
    </row>
    <row r="9" spans="1:16" x14ac:dyDescent="0.25">
      <c r="A9" s="3">
        <v>1</v>
      </c>
      <c r="B9" s="3" t="s">
        <v>65</v>
      </c>
      <c r="C9" s="3" t="s">
        <v>23</v>
      </c>
      <c r="D9" s="17">
        <v>1</v>
      </c>
      <c r="E9" s="17">
        <v>0</v>
      </c>
      <c r="F9" s="18">
        <v>1</v>
      </c>
      <c r="G9" s="18">
        <v>1</v>
      </c>
      <c r="H9" s="18">
        <v>0</v>
      </c>
      <c r="I9" s="18">
        <v>1</v>
      </c>
      <c r="J9" s="3">
        <f t="shared" si="1"/>
        <v>4</v>
      </c>
      <c r="K9" s="3">
        <f t="shared" si="0"/>
        <v>11</v>
      </c>
      <c r="M9" s="3">
        <v>6</v>
      </c>
      <c r="N9" s="3" t="s">
        <v>15</v>
      </c>
      <c r="O9" s="3">
        <v>6</v>
      </c>
      <c r="P9" s="3">
        <v>4</v>
      </c>
    </row>
    <row r="10" spans="1:16" x14ac:dyDescent="0.25">
      <c r="A10" s="3">
        <v>4</v>
      </c>
      <c r="B10" s="3" t="s">
        <v>32</v>
      </c>
      <c r="C10" s="3" t="s">
        <v>23</v>
      </c>
      <c r="D10" s="17">
        <v>1</v>
      </c>
      <c r="E10" s="18">
        <v>1</v>
      </c>
      <c r="F10" s="18">
        <v>0</v>
      </c>
      <c r="G10" s="18">
        <v>0</v>
      </c>
      <c r="H10" s="18">
        <v>1</v>
      </c>
      <c r="I10" s="18">
        <v>1</v>
      </c>
      <c r="J10" s="3">
        <f t="shared" si="1"/>
        <v>4</v>
      </c>
      <c r="K10" s="3">
        <f t="shared" si="0"/>
        <v>15</v>
      </c>
    </row>
    <row r="11" spans="1:16" x14ac:dyDescent="0.25">
      <c r="A11" s="3">
        <v>7</v>
      </c>
      <c r="B11" s="3" t="s">
        <v>35</v>
      </c>
      <c r="C11" s="3" t="s">
        <v>23</v>
      </c>
      <c r="D11" s="17">
        <v>1</v>
      </c>
      <c r="E11" s="18">
        <v>1</v>
      </c>
      <c r="F11" s="18">
        <v>0</v>
      </c>
      <c r="G11" s="18">
        <v>1</v>
      </c>
      <c r="H11" s="18">
        <v>1</v>
      </c>
      <c r="I11" s="18">
        <v>0</v>
      </c>
      <c r="J11" s="3">
        <f t="shared" si="1"/>
        <v>4</v>
      </c>
      <c r="K11" s="3">
        <f t="shared" si="0"/>
        <v>12</v>
      </c>
    </row>
    <row r="12" spans="1:16" x14ac:dyDescent="0.25">
      <c r="A12" s="3">
        <v>8</v>
      </c>
      <c r="B12" s="3" t="s">
        <v>36</v>
      </c>
      <c r="C12" s="3" t="s">
        <v>23</v>
      </c>
      <c r="D12" s="17">
        <v>0</v>
      </c>
      <c r="E12" s="18">
        <v>1</v>
      </c>
      <c r="F12" s="18">
        <v>1</v>
      </c>
      <c r="G12" s="18">
        <v>1</v>
      </c>
      <c r="H12" s="18">
        <v>1</v>
      </c>
      <c r="I12" s="18">
        <v>0</v>
      </c>
      <c r="J12" s="3">
        <f t="shared" si="1"/>
        <v>4</v>
      </c>
      <c r="K12" s="3">
        <f t="shared" si="0"/>
        <v>10</v>
      </c>
    </row>
    <row r="13" spans="1:16" x14ac:dyDescent="0.25">
      <c r="A13" s="3"/>
      <c r="B13" s="7" t="s">
        <v>9</v>
      </c>
      <c r="C13" s="7" t="s">
        <v>39</v>
      </c>
      <c r="D13" s="3">
        <f>SUMIF(C3:C12,СпецЭлектрик,D3:D12)</f>
        <v>4</v>
      </c>
      <c r="E13" s="3">
        <f>SUMIF(C3:C12,СпецЭлектрик,E3:E12)</f>
        <v>4</v>
      </c>
      <c r="F13" s="3">
        <f>SUMIF(C3:C12,СпецЭлектрик,F3:F12)</f>
        <v>3</v>
      </c>
      <c r="G13" s="3">
        <f>SUMIF(C3:C12,СпецЭлектрик,G3:G12)</f>
        <v>4</v>
      </c>
      <c r="H13" s="3">
        <f>SUMIF(C3:C12,СпецЭлектрик,H3:H12)</f>
        <v>4</v>
      </c>
      <c r="I13" s="3">
        <f>SUMIF(C3:C12,СпецЭлектрик,I3:I12)</f>
        <v>4</v>
      </c>
      <c r="J13" s="3" t="s">
        <v>43</v>
      </c>
      <c r="K13" s="3">
        <f>SUM(K3:K12)</f>
        <v>168</v>
      </c>
    </row>
    <row r="14" spans="1:16" x14ac:dyDescent="0.25">
      <c r="A14" s="3"/>
      <c r="B14" s="7" t="s">
        <v>9</v>
      </c>
      <c r="C14" s="7" t="s">
        <v>40</v>
      </c>
      <c r="D14" s="3">
        <f>SUMIF(C3:C12,СпецСантехник,D3:D12)</f>
        <v>3</v>
      </c>
      <c r="E14" s="3">
        <f>SUMIF(C3:C12,СпецСантехник,E3:E12)</f>
        <v>3</v>
      </c>
      <c r="F14" s="3">
        <f>SUMIF(C3:C12,СпецСантехник,F3:F12)</f>
        <v>2</v>
      </c>
      <c r="G14" s="3">
        <f>SUMIF(C3:C12,СпецСантехник,G3:G12)</f>
        <v>3</v>
      </c>
      <c r="H14" s="3">
        <f>SUMIF(C3:C12,СпецСантехник,H3:H12)</f>
        <v>3</v>
      </c>
      <c r="I14" s="3">
        <f>SUMIF(C3:C12,СпецСантехник,I3:I12)</f>
        <v>2</v>
      </c>
      <c r="J14" s="3"/>
      <c r="K14" s="3"/>
    </row>
  </sheetData>
  <sortState xmlns:xlrd2="http://schemas.microsoft.com/office/spreadsheetml/2017/richdata2" ref="A3:I12">
    <sortCondition descending="1" ref="C3:C12"/>
  </sortState>
  <dataValidations count="3">
    <dataValidation type="list" allowBlank="1" showInputMessage="1" showErrorMessage="1" sqref="C3:C12" xr:uid="{424DA818-D7C1-4812-BE79-083BF3C8500C}">
      <formula1>$B$16:$B$17</formula1>
    </dataValidation>
    <dataValidation type="list" allowBlank="1" showInputMessage="1" showErrorMessage="1" sqref="D4:D12 E3:I12" xr:uid="{559609BC-6B2B-4397-93E8-1EF4F1824725}">
      <formula1>"0, 1,"</formula1>
    </dataValidation>
    <dataValidation type="list" allowBlank="1" showInputMessage="1" showErrorMessage="1" sqref="D3" xr:uid="{1BC5CE28-542F-4EFD-B149-16B8DC1DB20F}">
      <formula1>"0, 1, 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6EEC-1C49-4D32-8C54-698D35CAC808}">
  <dimension ref="A1:AN33"/>
  <sheetViews>
    <sheetView topLeftCell="F3" zoomScale="84" zoomScaleNormal="84" workbookViewId="0">
      <selection activeCell="H21" sqref="H21:H30"/>
    </sheetView>
  </sheetViews>
  <sheetFormatPr defaultRowHeight="15" x14ac:dyDescent="0.25"/>
  <cols>
    <col min="2" max="2" width="12.7109375" customWidth="1"/>
    <col min="3" max="3" width="15.7109375" customWidth="1"/>
    <col min="5" max="5" width="37.28515625" customWidth="1"/>
    <col min="6" max="6" width="25.28515625" customWidth="1"/>
    <col min="8" max="8" width="14.85546875" customWidth="1"/>
    <col min="9" max="9" width="18.28515625" bestFit="1" customWidth="1"/>
    <col min="10" max="40" width="5.7109375" customWidth="1"/>
  </cols>
  <sheetData>
    <row r="1" spans="1:40" x14ac:dyDescent="0.25">
      <c r="A1" t="s">
        <v>44</v>
      </c>
      <c r="K1">
        <f>J1+1</f>
        <v>1</v>
      </c>
    </row>
    <row r="2" spans="1:40" ht="119.25" x14ac:dyDescent="0.25">
      <c r="A2" s="3" t="s">
        <v>3</v>
      </c>
      <c r="B2" s="9" t="s">
        <v>4</v>
      </c>
      <c r="C2" s="9" t="s">
        <v>45</v>
      </c>
      <c r="D2" s="3" t="s">
        <v>46</v>
      </c>
      <c r="E2" s="10" t="s">
        <v>6</v>
      </c>
      <c r="F2" s="11" t="s">
        <v>47</v>
      </c>
      <c r="G2" s="11" t="s">
        <v>48</v>
      </c>
      <c r="H2" s="9" t="s">
        <v>49</v>
      </c>
      <c r="I2" s="9" t="s">
        <v>50</v>
      </c>
      <c r="J2" s="12">
        <f>DATEVALUE("1"&amp;'Исходные данные '!C1&amp;'Исходные данные '!D1)</f>
        <v>44317</v>
      </c>
      <c r="K2" s="12">
        <f>J2+1</f>
        <v>44318</v>
      </c>
      <c r="L2" s="12">
        <f t="shared" ref="L2:AN2" si="0">K2+1</f>
        <v>44319</v>
      </c>
      <c r="M2" s="12">
        <f t="shared" si="0"/>
        <v>44320</v>
      </c>
      <c r="N2" s="12">
        <f t="shared" si="0"/>
        <v>44321</v>
      </c>
      <c r="O2" s="12">
        <f t="shared" si="0"/>
        <v>44322</v>
      </c>
      <c r="P2" s="12">
        <f t="shared" si="0"/>
        <v>44323</v>
      </c>
      <c r="Q2" s="12">
        <f t="shared" si="0"/>
        <v>44324</v>
      </c>
      <c r="R2" s="12">
        <f t="shared" si="0"/>
        <v>44325</v>
      </c>
      <c r="S2" s="12">
        <f t="shared" si="0"/>
        <v>44326</v>
      </c>
      <c r="T2" s="12">
        <f t="shared" si="0"/>
        <v>44327</v>
      </c>
      <c r="U2" s="12">
        <f t="shared" si="0"/>
        <v>44328</v>
      </c>
      <c r="V2" s="12">
        <f t="shared" si="0"/>
        <v>44329</v>
      </c>
      <c r="W2" s="12">
        <f t="shared" si="0"/>
        <v>44330</v>
      </c>
      <c r="X2" s="12">
        <f t="shared" si="0"/>
        <v>44331</v>
      </c>
      <c r="Y2" s="12">
        <f t="shared" si="0"/>
        <v>44332</v>
      </c>
      <c r="Z2" s="12">
        <f t="shared" si="0"/>
        <v>44333</v>
      </c>
      <c r="AA2" s="12">
        <f t="shared" si="0"/>
        <v>44334</v>
      </c>
      <c r="AB2" s="12">
        <f t="shared" si="0"/>
        <v>44335</v>
      </c>
      <c r="AC2" s="12">
        <f t="shared" si="0"/>
        <v>44336</v>
      </c>
      <c r="AD2" s="12">
        <f t="shared" si="0"/>
        <v>44337</v>
      </c>
      <c r="AE2" s="12">
        <f t="shared" si="0"/>
        <v>44338</v>
      </c>
      <c r="AF2" s="12">
        <f t="shared" si="0"/>
        <v>44339</v>
      </c>
      <c r="AG2" s="12">
        <f t="shared" si="0"/>
        <v>44340</v>
      </c>
      <c r="AH2" s="12">
        <f t="shared" si="0"/>
        <v>44341</v>
      </c>
      <c r="AI2" s="12">
        <f t="shared" si="0"/>
        <v>44342</v>
      </c>
      <c r="AJ2" s="12">
        <f t="shared" si="0"/>
        <v>44343</v>
      </c>
      <c r="AK2" s="12">
        <f t="shared" si="0"/>
        <v>44344</v>
      </c>
      <c r="AL2" s="12">
        <f t="shared" si="0"/>
        <v>44345</v>
      </c>
      <c r="AM2" s="12">
        <f t="shared" si="0"/>
        <v>44346</v>
      </c>
      <c r="AN2" s="12">
        <f t="shared" si="0"/>
        <v>44347</v>
      </c>
    </row>
    <row r="3" spans="1:40" x14ac:dyDescent="0.25">
      <c r="A3" s="34">
        <v>1</v>
      </c>
      <c r="B3" s="34" t="s">
        <v>11</v>
      </c>
      <c r="C3" s="35">
        <f ca="1">OFFSET('Исходные данные '!C$6,$A3-1,0)</f>
        <v>44341</v>
      </c>
      <c r="D3" s="3" t="s">
        <v>7</v>
      </c>
      <c r="E3" s="3">
        <f ca="1">OFFSET('Исходные данные '!$D$6,A3-1,0)</f>
        <v>13</v>
      </c>
      <c r="F3" s="3">
        <f ca="1">OFFSET(Распределение!$D$13,0,A3-1)</f>
        <v>4</v>
      </c>
      <c r="G3" s="3">
        <f ca="1">ROUNDUP(E3/F3,0)</f>
        <v>4</v>
      </c>
      <c r="H3" s="19">
        <v>44317</v>
      </c>
      <c r="I3" s="5">
        <f t="shared" ref="I3:I14" ca="1" si="1">WORKDAY(H3-1, G3, Праздники)</f>
        <v>44322</v>
      </c>
      <c r="J3" s="3">
        <f t="shared" ref="J3:N5" ca="1" si="2">IF(AND(J$2&gt;=$H3,J$2&lt;=$I3),$F3,"")</f>
        <v>4</v>
      </c>
      <c r="K3" s="3">
        <f t="shared" ca="1" si="2"/>
        <v>4</v>
      </c>
      <c r="L3" s="3">
        <f t="shared" ca="1" si="2"/>
        <v>4</v>
      </c>
      <c r="M3" s="3">
        <f t="shared" ca="1" si="2"/>
        <v>4</v>
      </c>
      <c r="N3" s="3">
        <f t="shared" ca="1" si="2"/>
        <v>4</v>
      </c>
      <c r="O3" s="3">
        <f t="shared" ref="O3:AK3" ca="1" si="3">IF(AND(O$2&gt;=$H3,O$2&lt;=$I3),$F3,"")</f>
        <v>4</v>
      </c>
      <c r="P3" s="3" t="str">
        <f t="shared" ca="1" si="3"/>
        <v/>
      </c>
      <c r="Q3" s="3" t="str">
        <f t="shared" ca="1" si="3"/>
        <v/>
      </c>
      <c r="R3" s="3" t="str">
        <f t="shared" ca="1" si="3"/>
        <v/>
      </c>
      <c r="S3" s="3" t="str">
        <f t="shared" ca="1" si="3"/>
        <v/>
      </c>
      <c r="T3" s="3" t="str">
        <f t="shared" ca="1" si="3"/>
        <v/>
      </c>
      <c r="U3" s="3" t="str">
        <f t="shared" ca="1" si="3"/>
        <v/>
      </c>
      <c r="V3" s="3" t="str">
        <f t="shared" ca="1" si="3"/>
        <v/>
      </c>
      <c r="W3" s="3" t="str">
        <f t="shared" ca="1" si="3"/>
        <v/>
      </c>
      <c r="X3" s="3" t="str">
        <f t="shared" ca="1" si="3"/>
        <v/>
      </c>
      <c r="Y3" s="3" t="str">
        <f t="shared" ca="1" si="3"/>
        <v/>
      </c>
      <c r="Z3" s="3" t="str">
        <f t="shared" ca="1" si="3"/>
        <v/>
      </c>
      <c r="AA3" s="3" t="str">
        <f t="shared" ca="1" si="3"/>
        <v/>
      </c>
      <c r="AB3" s="3" t="str">
        <f t="shared" ca="1" si="3"/>
        <v/>
      </c>
      <c r="AC3" s="3" t="str">
        <f t="shared" ca="1" si="3"/>
        <v/>
      </c>
      <c r="AD3" s="3" t="str">
        <f t="shared" ca="1" si="3"/>
        <v/>
      </c>
      <c r="AE3" s="3" t="str">
        <f t="shared" ca="1" si="3"/>
        <v/>
      </c>
      <c r="AF3" s="3" t="str">
        <f t="shared" ca="1" si="3"/>
        <v/>
      </c>
      <c r="AG3" s="3" t="str">
        <f t="shared" ca="1" si="3"/>
        <v/>
      </c>
      <c r="AH3" s="3" t="str">
        <f t="shared" ca="1" si="3"/>
        <v/>
      </c>
      <c r="AI3" s="3" t="str">
        <f t="shared" ca="1" si="3"/>
        <v/>
      </c>
      <c r="AJ3" s="3" t="str">
        <f t="shared" ca="1" si="3"/>
        <v/>
      </c>
      <c r="AK3" s="3" t="str">
        <f t="shared" ca="1" si="3"/>
        <v/>
      </c>
      <c r="AL3" s="3" t="str">
        <f t="shared" ref="P3:AN4" ca="1" si="4">IF(AND(AL$2&gt;=$H3,AL$2&lt;=$I3),$F3,"")</f>
        <v/>
      </c>
      <c r="AM3" s="3" t="str">
        <f t="shared" ca="1" si="4"/>
        <v/>
      </c>
      <c r="AN3" s="3" t="str">
        <f t="shared" ca="1" si="4"/>
        <v/>
      </c>
    </row>
    <row r="4" spans="1:40" x14ac:dyDescent="0.25">
      <c r="A4" s="34"/>
      <c r="B4" s="34"/>
      <c r="C4" s="35"/>
      <c r="D4" s="3" t="s">
        <v>8</v>
      </c>
      <c r="E4" s="3">
        <f ca="1">OFFSET('Исходные данные '!$D$6,A3-1,1)</f>
        <v>8</v>
      </c>
      <c r="F4" s="3">
        <f ca="1">OFFSET(Распределение!$D$13,1,A3-1)</f>
        <v>3</v>
      </c>
      <c r="G4" s="3">
        <f t="shared" ref="G4:G14" ca="1" si="5">ROUNDUP(E4/F4,0)</f>
        <v>3</v>
      </c>
      <c r="H4" s="19">
        <v>44326</v>
      </c>
      <c r="I4" s="5">
        <f t="shared" ca="1" si="1"/>
        <v>44328</v>
      </c>
      <c r="J4" s="3" t="str">
        <f t="shared" ca="1" si="2"/>
        <v/>
      </c>
      <c r="K4" s="3" t="str">
        <f t="shared" ca="1" si="2"/>
        <v/>
      </c>
      <c r="L4" s="3" t="str">
        <f t="shared" ca="1" si="2"/>
        <v/>
      </c>
      <c r="M4" s="3" t="str">
        <f t="shared" ca="1" si="2"/>
        <v/>
      </c>
      <c r="N4" s="3" t="str">
        <f t="shared" ca="1" si="2"/>
        <v/>
      </c>
      <c r="O4" s="3" t="str">
        <f t="shared" ref="O4" ca="1" si="6">IF(AND(O$2&gt;=$H4,O$2&lt;=$I4),$F4,"")</f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>
        <f t="shared" ca="1" si="4"/>
        <v>3</v>
      </c>
      <c r="T4" s="3">
        <f t="shared" ca="1" si="4"/>
        <v>3</v>
      </c>
      <c r="U4" s="3">
        <f t="shared" ca="1" si="4"/>
        <v>3</v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ca="1" si="4"/>
        <v/>
      </c>
      <c r="AB4" s="3" t="str">
        <f t="shared" ca="1" si="4"/>
        <v/>
      </c>
      <c r="AC4" s="3" t="str">
        <f t="shared" ca="1" si="4"/>
        <v/>
      </c>
      <c r="AD4" s="3" t="str">
        <f t="shared" ca="1" si="4"/>
        <v/>
      </c>
      <c r="AE4" s="3" t="str">
        <f t="shared" ca="1" si="4"/>
        <v/>
      </c>
      <c r="AF4" s="3" t="str">
        <f t="shared" ca="1" si="4"/>
        <v/>
      </c>
      <c r="AG4" s="3" t="str">
        <f t="shared" ca="1" si="4"/>
        <v/>
      </c>
      <c r="AH4" s="3" t="str">
        <f t="shared" ca="1" si="4"/>
        <v/>
      </c>
      <c r="AI4" s="3" t="str">
        <f t="shared" ca="1" si="4"/>
        <v/>
      </c>
      <c r="AJ4" s="3" t="str">
        <f t="shared" ca="1" si="4"/>
        <v/>
      </c>
      <c r="AK4" s="3" t="str">
        <f t="shared" ca="1" si="4"/>
        <v/>
      </c>
      <c r="AL4" s="3" t="str">
        <f t="shared" ca="1" si="4"/>
        <v/>
      </c>
      <c r="AM4" s="3" t="str">
        <f t="shared" ca="1" si="4"/>
        <v/>
      </c>
      <c r="AN4" s="3" t="str">
        <f t="shared" ca="1" si="4"/>
        <v/>
      </c>
    </row>
    <row r="5" spans="1:40" x14ac:dyDescent="0.25">
      <c r="A5" s="34">
        <v>2</v>
      </c>
      <c r="B5" s="34" t="s">
        <v>12</v>
      </c>
      <c r="C5" s="35">
        <f ca="1">OFFSET('Исходные данные '!C$6,$A5-1,0)</f>
        <v>44346</v>
      </c>
      <c r="D5" s="3" t="s">
        <v>7</v>
      </c>
      <c r="E5" s="3">
        <f ca="1">OFFSET('Исходные данные '!$D$6,A5-1,0)</f>
        <v>7</v>
      </c>
      <c r="F5" s="3">
        <f ca="1">OFFSET(Распределение!$D$13,0,A5-1)</f>
        <v>4</v>
      </c>
      <c r="G5" s="3">
        <f t="shared" ca="1" si="5"/>
        <v>2</v>
      </c>
      <c r="H5" s="19">
        <v>44331</v>
      </c>
      <c r="I5" s="5">
        <f t="shared" ca="1" si="1"/>
        <v>44334</v>
      </c>
      <c r="J5" s="3" t="str">
        <f t="shared" ca="1" si="2"/>
        <v/>
      </c>
      <c r="K5" s="3" t="str">
        <f t="shared" ref="K5:AN5" ca="1" si="7">IF(AND(K$2&gt;=$H5,K$2&lt;=$I5),$F5,"")</f>
        <v/>
      </c>
      <c r="L5" s="3" t="str">
        <f t="shared" ca="1" si="7"/>
        <v/>
      </c>
      <c r="M5" s="3" t="str">
        <f t="shared" ca="1" si="7"/>
        <v/>
      </c>
      <c r="N5" s="3" t="str">
        <f t="shared" ca="1" si="7"/>
        <v/>
      </c>
      <c r="O5" s="3" t="str">
        <f t="shared" ca="1" si="7"/>
        <v/>
      </c>
      <c r="P5" s="3" t="str">
        <f t="shared" ca="1" si="7"/>
        <v/>
      </c>
      <c r="Q5" s="3" t="str">
        <f t="shared" ca="1" si="7"/>
        <v/>
      </c>
      <c r="R5" s="3" t="str">
        <f t="shared" ca="1" si="7"/>
        <v/>
      </c>
      <c r="S5" s="3" t="str">
        <f t="shared" ca="1" si="7"/>
        <v/>
      </c>
      <c r="T5" s="3" t="str">
        <f t="shared" ca="1" si="7"/>
        <v/>
      </c>
      <c r="U5" s="3" t="str">
        <f t="shared" ca="1" si="7"/>
        <v/>
      </c>
      <c r="V5" s="3" t="str">
        <f t="shared" ca="1" si="7"/>
        <v/>
      </c>
      <c r="W5" s="3" t="str">
        <f t="shared" ca="1" si="7"/>
        <v/>
      </c>
      <c r="X5" s="3">
        <f t="shared" ca="1" si="7"/>
        <v>4</v>
      </c>
      <c r="Y5" s="3">
        <f t="shared" ca="1" si="7"/>
        <v>4</v>
      </c>
      <c r="Z5" s="3">
        <f t="shared" ca="1" si="7"/>
        <v>4</v>
      </c>
      <c r="AA5" s="3">
        <f t="shared" ca="1" si="7"/>
        <v>4</v>
      </c>
      <c r="AB5" s="3" t="str">
        <f t="shared" ca="1" si="7"/>
        <v/>
      </c>
      <c r="AC5" s="3" t="str">
        <f t="shared" ca="1" si="7"/>
        <v/>
      </c>
      <c r="AD5" s="3" t="str">
        <f t="shared" ca="1" si="7"/>
        <v/>
      </c>
      <c r="AE5" s="3" t="str">
        <f t="shared" ca="1" si="7"/>
        <v/>
      </c>
      <c r="AF5" s="3" t="str">
        <f t="shared" ca="1" si="7"/>
        <v/>
      </c>
      <c r="AG5" s="3" t="str">
        <f t="shared" ca="1" si="7"/>
        <v/>
      </c>
      <c r="AH5" s="3" t="str">
        <f t="shared" ca="1" si="7"/>
        <v/>
      </c>
      <c r="AI5" s="3" t="str">
        <f t="shared" ca="1" si="7"/>
        <v/>
      </c>
      <c r="AJ5" s="3" t="str">
        <f t="shared" ca="1" si="7"/>
        <v/>
      </c>
      <c r="AK5" s="3" t="str">
        <f t="shared" ca="1" si="7"/>
        <v/>
      </c>
      <c r="AL5" s="3" t="str">
        <f t="shared" ca="1" si="7"/>
        <v/>
      </c>
      <c r="AM5" s="3" t="str">
        <f t="shared" ca="1" si="7"/>
        <v/>
      </c>
      <c r="AN5" s="3" t="str">
        <f t="shared" ca="1" si="7"/>
        <v/>
      </c>
    </row>
    <row r="6" spans="1:40" x14ac:dyDescent="0.25">
      <c r="A6" s="34"/>
      <c r="B6" s="34"/>
      <c r="C6" s="35"/>
      <c r="D6" s="3" t="s">
        <v>8</v>
      </c>
      <c r="E6" s="3">
        <f ca="1">OFFSET('Исходные данные '!$D$6,A5-1,1)</f>
        <v>4</v>
      </c>
      <c r="F6" s="3">
        <f ca="1">OFFSET(Распределение!$D$13,1,A5-1)</f>
        <v>3</v>
      </c>
      <c r="G6" s="3">
        <f t="shared" ca="1" si="5"/>
        <v>2</v>
      </c>
      <c r="H6" s="19">
        <v>44334</v>
      </c>
      <c r="I6" s="5">
        <f t="shared" ca="1" si="1"/>
        <v>44335</v>
      </c>
      <c r="J6" s="3" t="str">
        <f t="shared" ref="J6:Y14" ca="1" si="8">IF(AND(J$2&gt;=$H6,J$2&lt;=$I6),$F6,"")</f>
        <v/>
      </c>
      <c r="K6" s="3" t="str">
        <f t="shared" ca="1" si="8"/>
        <v/>
      </c>
      <c r="L6" s="3" t="str">
        <f t="shared" ca="1" si="8"/>
        <v/>
      </c>
      <c r="M6" s="3" t="str">
        <f t="shared" ca="1" si="8"/>
        <v/>
      </c>
      <c r="N6" s="3" t="str">
        <f t="shared" ca="1" si="8"/>
        <v/>
      </c>
      <c r="O6" s="3" t="str">
        <f t="shared" ca="1" si="8"/>
        <v/>
      </c>
      <c r="P6" s="3" t="str">
        <f t="shared" ca="1" si="8"/>
        <v/>
      </c>
      <c r="Q6" s="3" t="str">
        <f t="shared" ca="1" si="8"/>
        <v/>
      </c>
      <c r="R6" s="3" t="str">
        <f t="shared" ref="R6:AG14" ca="1" si="9">IF(AND(R$2&gt;=$H6,R$2&lt;=$I6),$F6,"")</f>
        <v/>
      </c>
      <c r="S6" s="3" t="str">
        <f t="shared" ca="1" si="9"/>
        <v/>
      </c>
      <c r="T6" s="3" t="str">
        <f t="shared" ca="1" si="9"/>
        <v/>
      </c>
      <c r="U6" s="3" t="str">
        <f t="shared" ca="1" si="9"/>
        <v/>
      </c>
      <c r="V6" s="3" t="str">
        <f t="shared" ca="1" si="9"/>
        <v/>
      </c>
      <c r="W6" s="3" t="str">
        <f t="shared" ca="1" si="9"/>
        <v/>
      </c>
      <c r="X6" s="3" t="str">
        <f t="shared" ca="1" si="9"/>
        <v/>
      </c>
      <c r="Y6" s="3" t="str">
        <f t="shared" ca="1" si="9"/>
        <v/>
      </c>
      <c r="Z6" s="3" t="str">
        <f t="shared" ca="1" si="9"/>
        <v/>
      </c>
      <c r="AA6" s="3">
        <f t="shared" ca="1" si="9"/>
        <v>3</v>
      </c>
      <c r="AB6" s="3">
        <f t="shared" ca="1" si="9"/>
        <v>3</v>
      </c>
      <c r="AC6" s="3" t="str">
        <f t="shared" ca="1" si="9"/>
        <v/>
      </c>
      <c r="AD6" s="3" t="str">
        <f t="shared" ca="1" si="9"/>
        <v/>
      </c>
      <c r="AE6" s="3" t="str">
        <f t="shared" ca="1" si="9"/>
        <v/>
      </c>
      <c r="AF6" s="3" t="str">
        <f t="shared" ca="1" si="9"/>
        <v/>
      </c>
      <c r="AG6" s="3" t="str">
        <f t="shared" ref="AG6:AN10" ca="1" si="10">IF(AND(AG$2&gt;=$H6,AG$2&lt;=$I6),$F6,"")</f>
        <v/>
      </c>
      <c r="AH6" s="3" t="str">
        <f t="shared" ca="1" si="10"/>
        <v/>
      </c>
      <c r="AI6" s="3" t="str">
        <f t="shared" ca="1" si="10"/>
        <v/>
      </c>
      <c r="AJ6" s="3" t="str">
        <f t="shared" ca="1" si="10"/>
        <v/>
      </c>
      <c r="AK6" s="3" t="str">
        <f t="shared" ca="1" si="10"/>
        <v/>
      </c>
      <c r="AL6" s="3" t="str">
        <f t="shared" ca="1" si="10"/>
        <v/>
      </c>
      <c r="AM6" s="3" t="str">
        <f t="shared" ca="1" si="10"/>
        <v/>
      </c>
      <c r="AN6" s="3" t="str">
        <f t="shared" ca="1" si="10"/>
        <v/>
      </c>
    </row>
    <row r="7" spans="1:40" x14ac:dyDescent="0.25">
      <c r="A7" s="34">
        <v>3</v>
      </c>
      <c r="B7" s="34" t="s">
        <v>51</v>
      </c>
      <c r="C7" s="35">
        <f ca="1">OFFSET('Исходные данные '!C$6,$A7-1,0)</f>
        <v>44347</v>
      </c>
      <c r="D7" s="3" t="s">
        <v>7</v>
      </c>
      <c r="E7" s="3">
        <f ca="1">OFFSET('Исходные данные '!$D$6,A7-1,0)</f>
        <v>10</v>
      </c>
      <c r="F7" s="3">
        <f ca="1">OFFSET(Распределение!$D$13,0,A7-1)</f>
        <v>3</v>
      </c>
      <c r="G7" s="3">
        <f t="shared" ca="1" si="5"/>
        <v>4</v>
      </c>
      <c r="H7" s="19">
        <v>44334</v>
      </c>
      <c r="I7" s="5">
        <f t="shared" ca="1" si="1"/>
        <v>44337</v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9"/>
        <v/>
      </c>
      <c r="S7" s="3" t="str">
        <f t="shared" ca="1" si="9"/>
        <v/>
      </c>
      <c r="T7" s="3" t="str">
        <f t="shared" ca="1" si="9"/>
        <v/>
      </c>
      <c r="U7" s="3" t="str">
        <f t="shared" ca="1" si="9"/>
        <v/>
      </c>
      <c r="V7" s="3" t="str">
        <f t="shared" ca="1" si="9"/>
        <v/>
      </c>
      <c r="W7" s="3" t="str">
        <f t="shared" ca="1" si="9"/>
        <v/>
      </c>
      <c r="X7" s="3" t="str">
        <f t="shared" ca="1" si="9"/>
        <v/>
      </c>
      <c r="Y7" s="3" t="str">
        <f t="shared" ca="1" si="9"/>
        <v/>
      </c>
      <c r="Z7" s="3" t="str">
        <f t="shared" ca="1" si="9"/>
        <v/>
      </c>
      <c r="AA7" s="3">
        <f t="shared" ca="1" si="9"/>
        <v>3</v>
      </c>
      <c r="AB7" s="3">
        <f t="shared" ca="1" si="9"/>
        <v>3</v>
      </c>
      <c r="AC7" s="3">
        <f t="shared" ca="1" si="9"/>
        <v>3</v>
      </c>
      <c r="AD7" s="3">
        <f t="shared" ca="1" si="9"/>
        <v>3</v>
      </c>
      <c r="AE7" s="3" t="str">
        <f t="shared" ca="1" si="9"/>
        <v/>
      </c>
      <c r="AF7" s="3" t="str">
        <f t="shared" ca="1" si="9"/>
        <v/>
      </c>
      <c r="AG7" s="3" t="str">
        <f t="shared" ca="1" si="10"/>
        <v/>
      </c>
      <c r="AH7" s="3" t="str">
        <f t="shared" ca="1" si="10"/>
        <v/>
      </c>
      <c r="AI7" s="3" t="str">
        <f t="shared" ca="1" si="10"/>
        <v/>
      </c>
      <c r="AJ7" s="3" t="str">
        <f t="shared" ca="1" si="10"/>
        <v/>
      </c>
      <c r="AK7" s="3" t="str">
        <f t="shared" ca="1" si="10"/>
        <v/>
      </c>
      <c r="AL7" s="3" t="str">
        <f t="shared" ca="1" si="10"/>
        <v/>
      </c>
      <c r="AM7" s="3" t="str">
        <f t="shared" ca="1" si="10"/>
        <v/>
      </c>
      <c r="AN7" s="3" t="str">
        <f t="shared" ca="1" si="10"/>
        <v/>
      </c>
    </row>
    <row r="8" spans="1:40" x14ac:dyDescent="0.25">
      <c r="A8" s="34"/>
      <c r="B8" s="34"/>
      <c r="C8" s="35"/>
      <c r="D8" s="3" t="s">
        <v>8</v>
      </c>
      <c r="E8" s="3">
        <f ca="1">OFFSET('Исходные данные '!$D$6,A7-1,1)</f>
        <v>6</v>
      </c>
      <c r="F8" s="3">
        <f ca="1">OFFSET(Распределение!$D$13,1,A7-1)</f>
        <v>2</v>
      </c>
      <c r="G8" s="3">
        <f t="shared" ca="1" si="5"/>
        <v>3</v>
      </c>
      <c r="H8" s="20">
        <v>44335</v>
      </c>
      <c r="I8" s="5">
        <f t="shared" ca="1" si="1"/>
        <v>44337</v>
      </c>
      <c r="J8" s="3" t="str">
        <f t="shared" ca="1" si="8"/>
        <v/>
      </c>
      <c r="K8" s="3" t="str">
        <f t="shared" ca="1" si="8"/>
        <v/>
      </c>
      <c r="L8" s="3" t="str">
        <f t="shared" ca="1" si="8"/>
        <v/>
      </c>
      <c r="M8" s="3" t="str">
        <f t="shared" ca="1" si="8"/>
        <v/>
      </c>
      <c r="N8" s="3" t="str">
        <f t="shared" ca="1" si="8"/>
        <v/>
      </c>
      <c r="O8" s="3" t="str">
        <f t="shared" ca="1" si="8"/>
        <v/>
      </c>
      <c r="P8" s="3" t="str">
        <f t="shared" ca="1" si="8"/>
        <v/>
      </c>
      <c r="Q8" s="3" t="str">
        <f t="shared" ca="1" si="8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9"/>
        <v/>
      </c>
      <c r="AB8" s="3">
        <f t="shared" ca="1" si="9"/>
        <v>2</v>
      </c>
      <c r="AC8" s="3">
        <f t="shared" ca="1" si="9"/>
        <v>2</v>
      </c>
      <c r="AD8" s="3">
        <f t="shared" ca="1" si="9"/>
        <v>2</v>
      </c>
      <c r="AE8" s="3" t="str">
        <f t="shared" ca="1" si="9"/>
        <v/>
      </c>
      <c r="AF8" s="3" t="str">
        <f t="shared" ca="1" si="9"/>
        <v/>
      </c>
      <c r="AG8" s="3" t="str">
        <f t="shared" ca="1" si="10"/>
        <v/>
      </c>
      <c r="AH8" s="3" t="str">
        <f t="shared" ca="1" si="10"/>
        <v/>
      </c>
      <c r="AI8" s="3" t="str">
        <f t="shared" ca="1" si="10"/>
        <v/>
      </c>
      <c r="AJ8" s="3" t="str">
        <f t="shared" ca="1" si="10"/>
        <v/>
      </c>
      <c r="AK8" s="3" t="str">
        <f t="shared" ca="1" si="10"/>
        <v/>
      </c>
      <c r="AL8" s="3" t="str">
        <f t="shared" ca="1" si="10"/>
        <v/>
      </c>
      <c r="AM8" s="3" t="str">
        <f t="shared" ca="1" si="10"/>
        <v/>
      </c>
      <c r="AN8" s="3" t="str">
        <f t="shared" ca="1" si="10"/>
        <v/>
      </c>
    </row>
    <row r="9" spans="1:40" x14ac:dyDescent="0.25">
      <c r="A9" s="34">
        <v>4</v>
      </c>
      <c r="B9" s="34" t="s">
        <v>14</v>
      </c>
      <c r="C9" s="35">
        <f ca="1">OFFSET('Исходные данные '!C$6,$A9-1,0)</f>
        <v>44336</v>
      </c>
      <c r="D9" s="3" t="s">
        <v>7</v>
      </c>
      <c r="E9" s="3">
        <f ca="1">OFFSET('Исходные данные '!$D$6,A9-1,0)</f>
        <v>5</v>
      </c>
      <c r="F9" s="3">
        <f ca="1">OFFSET(Распределение!$D$13,0,A9-1)</f>
        <v>4</v>
      </c>
      <c r="G9" s="3">
        <f t="shared" ca="1" si="5"/>
        <v>2</v>
      </c>
      <c r="H9" s="19">
        <v>44335</v>
      </c>
      <c r="I9" s="5">
        <f t="shared" ca="1" si="1"/>
        <v>44336</v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 t="str">
        <f t="shared" ca="1" si="8"/>
        <v/>
      </c>
      <c r="V9" s="3" t="str">
        <f t="shared" ca="1" si="8"/>
        <v/>
      </c>
      <c r="W9" s="3" t="str">
        <f t="shared" ca="1" si="8"/>
        <v/>
      </c>
      <c r="X9" s="3" t="str">
        <f t="shared" ca="1" si="8"/>
        <v/>
      </c>
      <c r="Y9" s="3" t="str">
        <f t="shared" ca="1" si="8"/>
        <v/>
      </c>
      <c r="Z9" s="3" t="str">
        <f t="shared" ca="1" si="9"/>
        <v/>
      </c>
      <c r="AA9" s="3" t="str">
        <f t="shared" ca="1" si="9"/>
        <v/>
      </c>
      <c r="AB9" s="3">
        <f t="shared" ca="1" si="9"/>
        <v>4</v>
      </c>
      <c r="AC9" s="13">
        <f t="shared" ca="1" si="9"/>
        <v>4</v>
      </c>
      <c r="AD9" s="3" t="str">
        <f t="shared" ca="1" si="9"/>
        <v/>
      </c>
      <c r="AE9" s="3" t="str">
        <f t="shared" ca="1" si="9"/>
        <v/>
      </c>
      <c r="AF9" s="3" t="str">
        <f t="shared" ca="1" si="9"/>
        <v/>
      </c>
      <c r="AG9" s="3" t="str">
        <f t="shared" ca="1" si="9"/>
        <v/>
      </c>
      <c r="AH9" s="3" t="str">
        <f t="shared" ref="AH9:AM9" ca="1" si="11">IF(AND(AH$2&gt;=$H9,AH$2&lt;=$I9),$F9,"")</f>
        <v/>
      </c>
      <c r="AI9" s="3" t="str">
        <f t="shared" ca="1" si="11"/>
        <v/>
      </c>
      <c r="AJ9" s="3" t="str">
        <f t="shared" ca="1" si="11"/>
        <v/>
      </c>
      <c r="AK9" s="3" t="str">
        <f t="shared" ca="1" si="11"/>
        <v/>
      </c>
      <c r="AL9" s="3" t="str">
        <f t="shared" ca="1" si="11"/>
        <v/>
      </c>
      <c r="AM9" s="3" t="str">
        <f t="shared" ca="1" si="11"/>
        <v/>
      </c>
      <c r="AN9" s="3" t="str">
        <f t="shared" ca="1" si="10"/>
        <v/>
      </c>
    </row>
    <row r="10" spans="1:40" x14ac:dyDescent="0.25">
      <c r="A10" s="34"/>
      <c r="B10" s="34"/>
      <c r="C10" s="35"/>
      <c r="D10" s="3" t="s">
        <v>8</v>
      </c>
      <c r="E10" s="3">
        <f ca="1">OFFSET('Исходные данные '!$D$6,A9-1,1)</f>
        <v>1</v>
      </c>
      <c r="F10" s="3">
        <f ca="1">OFFSET(Распределение!$D$13,1,A9-1)</f>
        <v>3</v>
      </c>
      <c r="G10" s="3">
        <f t="shared" ca="1" si="5"/>
        <v>1</v>
      </c>
      <c r="H10" s="19">
        <v>44336</v>
      </c>
      <c r="I10" s="5">
        <f t="shared" ca="1" si="1"/>
        <v>44336</v>
      </c>
      <c r="J10" s="3" t="str">
        <f t="shared" ca="1" si="8"/>
        <v/>
      </c>
      <c r="K10" s="3" t="str">
        <f t="shared" ca="1" si="8"/>
        <v/>
      </c>
      <c r="L10" s="3" t="str">
        <f t="shared" ca="1" si="8"/>
        <v/>
      </c>
      <c r="M10" s="3" t="str">
        <f t="shared" ca="1" si="8"/>
        <v/>
      </c>
      <c r="N10" s="3" t="str">
        <f t="shared" ca="1" si="8"/>
        <v/>
      </c>
      <c r="O10" s="3" t="str">
        <f t="shared" ca="1" si="8"/>
        <v/>
      </c>
      <c r="P10" s="3" t="str">
        <f t="shared" ca="1" si="8"/>
        <v/>
      </c>
      <c r="Q10" s="3" t="str">
        <f t="shared" ca="1" si="8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 t="str">
        <f t="shared" ca="1" si="9"/>
        <v/>
      </c>
      <c r="V10" s="3" t="str">
        <f t="shared" ca="1" si="9"/>
        <v/>
      </c>
      <c r="W10" s="3" t="str">
        <f t="shared" ca="1" si="9"/>
        <v/>
      </c>
      <c r="X10" s="3" t="str">
        <f t="shared" ca="1" si="9"/>
        <v/>
      </c>
      <c r="Y10" s="3" t="str">
        <f t="shared" ca="1" si="9"/>
        <v/>
      </c>
      <c r="Z10" s="3" t="str">
        <f t="shared" ca="1" si="9"/>
        <v/>
      </c>
      <c r="AA10" s="3" t="str">
        <f t="shared" ca="1" si="9"/>
        <v/>
      </c>
      <c r="AB10" s="3" t="str">
        <f t="shared" ca="1" si="9"/>
        <v/>
      </c>
      <c r="AC10" s="3">
        <f t="shared" ca="1" si="9"/>
        <v>3</v>
      </c>
      <c r="AD10" s="3" t="str">
        <f t="shared" ca="1" si="9"/>
        <v/>
      </c>
      <c r="AE10" s="3" t="str">
        <f t="shared" ca="1" si="9"/>
        <v/>
      </c>
      <c r="AF10" s="3" t="str">
        <f t="shared" ca="1" si="9"/>
        <v/>
      </c>
      <c r="AG10" s="3" t="str">
        <f t="shared" ca="1" si="10"/>
        <v/>
      </c>
      <c r="AH10" s="3" t="str">
        <f t="shared" ca="1" si="10"/>
        <v/>
      </c>
      <c r="AI10" s="3" t="str">
        <f t="shared" ca="1" si="10"/>
        <v/>
      </c>
      <c r="AJ10" s="3" t="str">
        <f t="shared" ca="1" si="10"/>
        <v/>
      </c>
      <c r="AK10" s="3" t="str">
        <f t="shared" ca="1" si="10"/>
        <v/>
      </c>
      <c r="AL10" s="3" t="str">
        <f t="shared" ref="AG10:AN14" ca="1" si="12">IF(AND(AL$2&gt;=$H10,AL$2&lt;=$I10),$F10,"")</f>
        <v/>
      </c>
      <c r="AM10" s="3" t="str">
        <f t="shared" ca="1" si="12"/>
        <v/>
      </c>
      <c r="AN10" s="3" t="str">
        <f t="shared" ca="1" si="12"/>
        <v/>
      </c>
    </row>
    <row r="11" spans="1:40" x14ac:dyDescent="0.25">
      <c r="A11" s="34">
        <v>5</v>
      </c>
      <c r="B11" s="34" t="s">
        <v>16</v>
      </c>
      <c r="C11" s="35">
        <f ca="1">OFFSET('Исходные данные '!C$6,$A11-1,0)</f>
        <v>44346</v>
      </c>
      <c r="D11" s="3" t="s">
        <v>7</v>
      </c>
      <c r="E11" s="3">
        <f ca="1">OFFSET('Исходные данные '!$D$6,A11-1,0)</f>
        <v>22</v>
      </c>
      <c r="F11" s="3">
        <f ca="1">OFFSET(Распределение!$D$13,0,A11-1)</f>
        <v>4</v>
      </c>
      <c r="G11" s="3">
        <f t="shared" ca="1" si="5"/>
        <v>6</v>
      </c>
      <c r="H11" s="19">
        <v>44338</v>
      </c>
      <c r="I11" s="5">
        <f t="shared" ca="1" si="1"/>
        <v>44347</v>
      </c>
      <c r="J11" s="3" t="str">
        <f t="shared" ca="1" si="8"/>
        <v/>
      </c>
      <c r="K11" s="3" t="str">
        <f t="shared" ca="1" si="8"/>
        <v/>
      </c>
      <c r="L11" s="3" t="str">
        <f t="shared" ca="1" si="8"/>
        <v/>
      </c>
      <c r="M11" s="3" t="str">
        <f t="shared" ca="1" si="8"/>
        <v/>
      </c>
      <c r="N11" s="3" t="str">
        <f t="shared" ca="1" si="8"/>
        <v/>
      </c>
      <c r="O11" s="3" t="str">
        <f t="shared" ca="1" si="8"/>
        <v/>
      </c>
      <c r="P11" s="3" t="str">
        <f t="shared" ca="1" si="8"/>
        <v/>
      </c>
      <c r="Q11" s="3" t="str">
        <f t="shared" ca="1" si="8"/>
        <v/>
      </c>
      <c r="R11" s="3" t="str">
        <f t="shared" ca="1" si="9"/>
        <v/>
      </c>
      <c r="S11" s="3" t="str">
        <f t="shared" ca="1" si="9"/>
        <v/>
      </c>
      <c r="T11" s="3" t="str">
        <f t="shared" ca="1" si="9"/>
        <v/>
      </c>
      <c r="U11" s="3" t="str">
        <f t="shared" ca="1" si="9"/>
        <v/>
      </c>
      <c r="V11" s="3" t="str">
        <f t="shared" ca="1" si="9"/>
        <v/>
      </c>
      <c r="W11" s="3" t="str">
        <f t="shared" ca="1" si="9"/>
        <v/>
      </c>
      <c r="X11" s="3" t="str">
        <f t="shared" ca="1" si="9"/>
        <v/>
      </c>
      <c r="Y11" s="3" t="str">
        <f t="shared" ca="1" si="9"/>
        <v/>
      </c>
      <c r="Z11" s="3" t="str">
        <f t="shared" ca="1" si="9"/>
        <v/>
      </c>
      <c r="AA11" s="3" t="str">
        <f t="shared" ca="1" si="9"/>
        <v/>
      </c>
      <c r="AB11" s="3" t="str">
        <f t="shared" ca="1" si="9"/>
        <v/>
      </c>
      <c r="AC11" s="3" t="str">
        <f t="shared" ca="1" si="9"/>
        <v/>
      </c>
      <c r="AD11" s="3" t="str">
        <f t="shared" ca="1" si="9"/>
        <v/>
      </c>
      <c r="AE11" s="3">
        <f t="shared" ca="1" si="9"/>
        <v>4</v>
      </c>
      <c r="AF11" s="3">
        <f t="shared" ca="1" si="9"/>
        <v>4</v>
      </c>
      <c r="AG11" s="3">
        <f t="shared" ca="1" si="12"/>
        <v>4</v>
      </c>
      <c r="AH11" s="3">
        <f t="shared" ca="1" si="12"/>
        <v>4</v>
      </c>
      <c r="AI11" s="3">
        <f t="shared" ca="1" si="12"/>
        <v>4</v>
      </c>
      <c r="AJ11" s="3">
        <f t="shared" ca="1" si="12"/>
        <v>4</v>
      </c>
      <c r="AK11" s="3">
        <f t="shared" ca="1" si="12"/>
        <v>4</v>
      </c>
      <c r="AL11" s="3">
        <f t="shared" ca="1" si="12"/>
        <v>4</v>
      </c>
      <c r="AM11" s="3">
        <f t="shared" ca="1" si="12"/>
        <v>4</v>
      </c>
      <c r="AN11" s="3">
        <f t="shared" ca="1" si="12"/>
        <v>4</v>
      </c>
    </row>
    <row r="12" spans="1:40" x14ac:dyDescent="0.25">
      <c r="A12" s="34"/>
      <c r="B12" s="34"/>
      <c r="C12" s="35"/>
      <c r="D12" s="3" t="s">
        <v>8</v>
      </c>
      <c r="E12" s="3">
        <f ca="1">OFFSET('Исходные данные '!$D$6,A11-1,1)</f>
        <v>10</v>
      </c>
      <c r="F12" s="3">
        <f ca="1">OFFSET(Распределение!$D$13,1,A11-1)</f>
        <v>3</v>
      </c>
      <c r="G12" s="3">
        <f t="shared" ca="1" si="5"/>
        <v>4</v>
      </c>
      <c r="H12" s="19">
        <v>44341</v>
      </c>
      <c r="I12" s="5">
        <f t="shared" ca="1" si="1"/>
        <v>44344</v>
      </c>
      <c r="J12" s="3" t="str">
        <f t="shared" ca="1" si="8"/>
        <v/>
      </c>
      <c r="K12" s="3" t="str">
        <f t="shared" ca="1" si="8"/>
        <v/>
      </c>
      <c r="L12" s="3" t="str">
        <f t="shared" ca="1" si="8"/>
        <v/>
      </c>
      <c r="M12" s="3" t="str">
        <f t="shared" ca="1" si="8"/>
        <v/>
      </c>
      <c r="N12" s="3" t="str">
        <f t="shared" ca="1" si="8"/>
        <v/>
      </c>
      <c r="O12" s="3" t="str">
        <f t="shared" ca="1" si="8"/>
        <v/>
      </c>
      <c r="P12" s="3" t="str">
        <f t="shared" ca="1" si="8"/>
        <v/>
      </c>
      <c r="Q12" s="3" t="str">
        <f t="shared" ca="1" si="8"/>
        <v/>
      </c>
      <c r="R12" s="3" t="str">
        <f t="shared" ca="1" si="9"/>
        <v/>
      </c>
      <c r="S12" s="3" t="str">
        <f t="shared" ca="1" si="9"/>
        <v/>
      </c>
      <c r="T12" s="3" t="str">
        <f t="shared" ca="1" si="9"/>
        <v/>
      </c>
      <c r="U12" s="3" t="str">
        <f t="shared" ca="1" si="9"/>
        <v/>
      </c>
      <c r="V12" s="3" t="str">
        <f t="shared" ca="1" si="9"/>
        <v/>
      </c>
      <c r="W12" s="3" t="str">
        <f t="shared" ca="1" si="9"/>
        <v/>
      </c>
      <c r="X12" s="3" t="str">
        <f t="shared" ca="1" si="9"/>
        <v/>
      </c>
      <c r="Y12" s="3" t="str">
        <f t="shared" ca="1" si="9"/>
        <v/>
      </c>
      <c r="Z12" s="3" t="str">
        <f t="shared" ca="1" si="9"/>
        <v/>
      </c>
      <c r="AA12" s="3" t="str">
        <f t="shared" ca="1" si="9"/>
        <v/>
      </c>
      <c r="AB12" s="3" t="str">
        <f t="shared" ca="1" si="9"/>
        <v/>
      </c>
      <c r="AC12" s="3" t="str">
        <f t="shared" ca="1" si="9"/>
        <v/>
      </c>
      <c r="AD12" s="3" t="str">
        <f t="shared" ca="1" si="9"/>
        <v/>
      </c>
      <c r="AE12" s="3" t="str">
        <f t="shared" ca="1" si="9"/>
        <v/>
      </c>
      <c r="AF12" s="3" t="str">
        <f t="shared" ca="1" si="9"/>
        <v/>
      </c>
      <c r="AG12" s="3" t="str">
        <f t="shared" ca="1" si="12"/>
        <v/>
      </c>
      <c r="AH12" s="3">
        <f t="shared" ca="1" si="12"/>
        <v>3</v>
      </c>
      <c r="AI12" s="3">
        <f t="shared" ca="1" si="12"/>
        <v>3</v>
      </c>
      <c r="AJ12" s="3">
        <f t="shared" ca="1" si="12"/>
        <v>3</v>
      </c>
      <c r="AK12" s="3">
        <f t="shared" ca="1" si="12"/>
        <v>3</v>
      </c>
      <c r="AL12" s="3" t="str">
        <f t="shared" ca="1" si="12"/>
        <v/>
      </c>
      <c r="AM12" s="3" t="str">
        <f t="shared" ca="1" si="12"/>
        <v/>
      </c>
      <c r="AN12" s="3" t="str">
        <f t="shared" ca="1" si="12"/>
        <v/>
      </c>
    </row>
    <row r="13" spans="1:40" x14ac:dyDescent="0.25">
      <c r="A13" s="34">
        <v>6</v>
      </c>
      <c r="B13" s="34" t="s">
        <v>15</v>
      </c>
      <c r="C13" s="35">
        <f ca="1">OFFSET('Исходные данные '!C$6,$A13-1,0)</f>
        <v>44321</v>
      </c>
      <c r="D13" s="3" t="s">
        <v>7</v>
      </c>
      <c r="E13" s="3">
        <f ca="1">OFFSET('Исходные данные '!$D$6,A13-1,0)</f>
        <v>16</v>
      </c>
      <c r="F13" s="3">
        <f ca="1">OFFSET(Распределение!$D$13,0,A13-1)</f>
        <v>4</v>
      </c>
      <c r="G13" s="3">
        <f t="shared" ca="1" si="5"/>
        <v>4</v>
      </c>
      <c r="H13" s="19">
        <v>44317</v>
      </c>
      <c r="I13" s="5">
        <f t="shared" ca="1" si="1"/>
        <v>44322</v>
      </c>
      <c r="J13" s="3">
        <f t="shared" ca="1" si="8"/>
        <v>4</v>
      </c>
      <c r="K13" s="3">
        <f t="shared" ca="1" si="8"/>
        <v>4</v>
      </c>
      <c r="L13" s="3">
        <f t="shared" ca="1" si="8"/>
        <v>4</v>
      </c>
      <c r="M13" s="3">
        <f t="shared" ca="1" si="8"/>
        <v>4</v>
      </c>
      <c r="N13" s="3">
        <f t="shared" ca="1" si="8"/>
        <v>4</v>
      </c>
      <c r="O13" s="3">
        <f t="shared" ca="1" si="8"/>
        <v>4</v>
      </c>
      <c r="P13" s="3" t="str">
        <f t="shared" ca="1" si="8"/>
        <v/>
      </c>
      <c r="Q13" s="3" t="str">
        <f t="shared" ca="1" si="8"/>
        <v/>
      </c>
      <c r="R13" s="3" t="str">
        <f t="shared" ca="1" si="9"/>
        <v/>
      </c>
      <c r="S13" s="3" t="str">
        <f t="shared" ca="1" si="9"/>
        <v/>
      </c>
      <c r="T13" s="3" t="str">
        <f t="shared" ca="1" si="9"/>
        <v/>
      </c>
      <c r="U13" s="3" t="str">
        <f t="shared" ca="1" si="9"/>
        <v/>
      </c>
      <c r="V13" s="3" t="str">
        <f t="shared" ca="1" si="9"/>
        <v/>
      </c>
      <c r="W13" s="3" t="str">
        <f t="shared" ca="1" si="9"/>
        <v/>
      </c>
      <c r="X13" s="3" t="str">
        <f t="shared" ca="1" si="9"/>
        <v/>
      </c>
      <c r="Y13" s="3" t="str">
        <f t="shared" ca="1" si="9"/>
        <v/>
      </c>
      <c r="Z13" s="3" t="str">
        <f t="shared" ca="1" si="9"/>
        <v/>
      </c>
      <c r="AA13" s="3" t="str">
        <f t="shared" ca="1" si="9"/>
        <v/>
      </c>
      <c r="AB13" s="3" t="str">
        <f t="shared" ca="1" si="9"/>
        <v/>
      </c>
      <c r="AC13" s="3" t="str">
        <f t="shared" ca="1" si="9"/>
        <v/>
      </c>
      <c r="AD13" s="3" t="str">
        <f t="shared" ca="1" si="9"/>
        <v/>
      </c>
      <c r="AE13" s="3" t="str">
        <f t="shared" ca="1" si="9"/>
        <v/>
      </c>
      <c r="AF13" s="3" t="str">
        <f t="shared" ca="1" si="9"/>
        <v/>
      </c>
      <c r="AG13" s="3" t="str">
        <f t="shared" ca="1" si="12"/>
        <v/>
      </c>
      <c r="AH13" s="3" t="str">
        <f t="shared" ca="1" si="12"/>
        <v/>
      </c>
      <c r="AI13" s="3" t="str">
        <f t="shared" ca="1" si="12"/>
        <v/>
      </c>
      <c r="AJ13" s="3" t="str">
        <f t="shared" ca="1" si="12"/>
        <v/>
      </c>
      <c r="AK13" s="3" t="str">
        <f t="shared" ca="1" si="12"/>
        <v/>
      </c>
      <c r="AL13" s="3" t="str">
        <f t="shared" ca="1" si="12"/>
        <v/>
      </c>
      <c r="AM13" s="3" t="str">
        <f t="shared" ca="1" si="12"/>
        <v/>
      </c>
      <c r="AN13" s="3" t="str">
        <f t="shared" ca="1" si="12"/>
        <v/>
      </c>
    </row>
    <row r="14" spans="1:40" x14ac:dyDescent="0.25">
      <c r="A14" s="34"/>
      <c r="B14" s="34"/>
      <c r="C14" s="35"/>
      <c r="D14" s="3" t="s">
        <v>8</v>
      </c>
      <c r="E14" s="3">
        <f ca="1">OFFSET('Исходные данные '!$D$6,A13-1,1)</f>
        <v>7</v>
      </c>
      <c r="F14" s="3">
        <f ca="1">OFFSET(Распределение!$D$13,1,A13-1)</f>
        <v>2</v>
      </c>
      <c r="G14" s="3">
        <f t="shared" ca="1" si="5"/>
        <v>4</v>
      </c>
      <c r="H14" s="19">
        <v>44317</v>
      </c>
      <c r="I14" s="5">
        <f t="shared" ca="1" si="1"/>
        <v>44322</v>
      </c>
      <c r="J14" s="3">
        <f t="shared" ca="1" si="8"/>
        <v>2</v>
      </c>
      <c r="K14" s="3">
        <f t="shared" ca="1" si="8"/>
        <v>2</v>
      </c>
      <c r="L14" s="3">
        <f t="shared" ca="1" si="8"/>
        <v>2</v>
      </c>
      <c r="M14" s="3">
        <f t="shared" ca="1" si="8"/>
        <v>2</v>
      </c>
      <c r="N14" s="3">
        <f t="shared" ca="1" si="8"/>
        <v>2</v>
      </c>
      <c r="O14" s="3">
        <f t="shared" ca="1" si="8"/>
        <v>2</v>
      </c>
      <c r="P14" s="3" t="str">
        <f t="shared" ca="1" si="8"/>
        <v/>
      </c>
      <c r="Q14" s="3" t="str">
        <f t="shared" ca="1" si="8"/>
        <v/>
      </c>
      <c r="R14" s="3" t="str">
        <f t="shared" ca="1" si="9"/>
        <v/>
      </c>
      <c r="S14" s="3" t="str">
        <f t="shared" ca="1" si="9"/>
        <v/>
      </c>
      <c r="T14" s="3" t="str">
        <f t="shared" ca="1" si="9"/>
        <v/>
      </c>
      <c r="U14" s="3" t="str">
        <f t="shared" ca="1" si="9"/>
        <v/>
      </c>
      <c r="V14" s="3" t="str">
        <f t="shared" ca="1" si="9"/>
        <v/>
      </c>
      <c r="W14" s="3" t="str">
        <f t="shared" ca="1" si="9"/>
        <v/>
      </c>
      <c r="X14" s="3" t="str">
        <f t="shared" ca="1" si="9"/>
        <v/>
      </c>
      <c r="Y14" s="3" t="str">
        <f t="shared" ca="1" si="9"/>
        <v/>
      </c>
      <c r="Z14" s="3" t="str">
        <f t="shared" ca="1" si="9"/>
        <v/>
      </c>
      <c r="AA14" s="3" t="str">
        <f t="shared" ca="1" si="9"/>
        <v/>
      </c>
      <c r="AB14" s="3" t="str">
        <f t="shared" ca="1" si="9"/>
        <v/>
      </c>
      <c r="AC14" s="3" t="str">
        <f t="shared" ca="1" si="9"/>
        <v/>
      </c>
      <c r="AD14" s="3" t="str">
        <f t="shared" ca="1" si="9"/>
        <v/>
      </c>
      <c r="AE14" s="3" t="str">
        <f t="shared" ca="1" si="9"/>
        <v/>
      </c>
      <c r="AF14" s="3" t="str">
        <f t="shared" ca="1" si="9"/>
        <v/>
      </c>
      <c r="AG14" s="3" t="str">
        <f t="shared" ca="1" si="12"/>
        <v/>
      </c>
      <c r="AH14" s="3" t="str">
        <f t="shared" ca="1" si="12"/>
        <v/>
      </c>
      <c r="AI14" s="3" t="str">
        <f t="shared" ca="1" si="12"/>
        <v/>
      </c>
      <c r="AJ14" s="3" t="str">
        <f t="shared" ca="1" si="12"/>
        <v/>
      </c>
      <c r="AK14" s="3" t="str">
        <f t="shared" ca="1" si="12"/>
        <v/>
      </c>
      <c r="AL14" s="3" t="str">
        <f t="shared" ca="1" si="12"/>
        <v/>
      </c>
      <c r="AM14" s="3" t="str">
        <f t="shared" ca="1" si="12"/>
        <v/>
      </c>
      <c r="AN14" s="3" t="str">
        <f t="shared" ca="1" si="12"/>
        <v/>
      </c>
    </row>
    <row r="15" spans="1:40" x14ac:dyDescent="0.25">
      <c r="H15" s="34" t="s">
        <v>52</v>
      </c>
      <c r="I15" s="34"/>
      <c r="J15" s="3">
        <f ca="1">SUMIF($D$3:$D$14,"КПП",J3)</f>
        <v>8</v>
      </c>
      <c r="K15" s="3">
        <f t="shared" ref="K15:AN15" ca="1" si="13">SUMIF($D$3:$D$14,"КПП",K3)</f>
        <v>8</v>
      </c>
      <c r="L15" s="3">
        <f t="shared" ca="1" si="13"/>
        <v>8</v>
      </c>
      <c r="M15" s="3">
        <f t="shared" ca="1" si="13"/>
        <v>8</v>
      </c>
      <c r="N15" s="3">
        <f t="shared" ca="1" si="13"/>
        <v>8</v>
      </c>
      <c r="O15" s="3">
        <f t="shared" ca="1" si="13"/>
        <v>8</v>
      </c>
      <c r="P15" s="3">
        <f t="shared" ca="1" si="13"/>
        <v>0</v>
      </c>
      <c r="Q15" s="3">
        <f t="shared" ca="1" si="13"/>
        <v>0</v>
      </c>
      <c r="R15" s="3">
        <f t="shared" ca="1" si="13"/>
        <v>0</v>
      </c>
      <c r="S15" s="3">
        <f t="shared" ca="1" si="13"/>
        <v>0</v>
      </c>
      <c r="T15" s="3">
        <f t="shared" ca="1" si="13"/>
        <v>0</v>
      </c>
      <c r="U15" s="3">
        <f t="shared" ca="1" si="13"/>
        <v>0</v>
      </c>
      <c r="V15" s="3">
        <f t="shared" ca="1" si="13"/>
        <v>0</v>
      </c>
      <c r="W15" s="3">
        <f t="shared" ca="1" si="13"/>
        <v>0</v>
      </c>
      <c r="X15" s="3">
        <f t="shared" ca="1" si="13"/>
        <v>4</v>
      </c>
      <c r="Y15" s="3">
        <f t="shared" ca="1" si="13"/>
        <v>4</v>
      </c>
      <c r="Z15" s="3">
        <f t="shared" ca="1" si="13"/>
        <v>4</v>
      </c>
      <c r="AA15" s="3">
        <f t="shared" ca="1" si="13"/>
        <v>7</v>
      </c>
      <c r="AB15" s="3">
        <f t="shared" ca="1" si="13"/>
        <v>7</v>
      </c>
      <c r="AC15" s="3">
        <f t="shared" ca="1" si="13"/>
        <v>7</v>
      </c>
      <c r="AD15" s="3">
        <f t="shared" ca="1" si="13"/>
        <v>3</v>
      </c>
      <c r="AE15" s="3">
        <f t="shared" ca="1" si="13"/>
        <v>4</v>
      </c>
      <c r="AF15" s="3">
        <f t="shared" ca="1" si="13"/>
        <v>4</v>
      </c>
      <c r="AG15" s="3">
        <f t="shared" ca="1" si="13"/>
        <v>4</v>
      </c>
      <c r="AH15" s="3">
        <f t="shared" ca="1" si="13"/>
        <v>4</v>
      </c>
      <c r="AI15" s="3">
        <f t="shared" ca="1" si="13"/>
        <v>4</v>
      </c>
      <c r="AJ15" s="3">
        <f t="shared" ca="1" si="13"/>
        <v>4</v>
      </c>
      <c r="AK15" s="3">
        <f t="shared" ca="1" si="13"/>
        <v>4</v>
      </c>
      <c r="AL15" s="3">
        <f t="shared" ca="1" si="13"/>
        <v>4</v>
      </c>
      <c r="AM15" s="3">
        <f t="shared" ca="1" si="13"/>
        <v>4</v>
      </c>
      <c r="AN15" s="3">
        <f t="shared" ca="1" si="13"/>
        <v>4</v>
      </c>
    </row>
    <row r="16" spans="1:40" x14ac:dyDescent="0.25">
      <c r="H16" s="34" t="s">
        <v>53</v>
      </c>
      <c r="I16" s="34"/>
      <c r="J16" s="3">
        <f ca="1">SUMIF($D$3:$D$14,"ТПП",J3)</f>
        <v>2</v>
      </c>
      <c r="K16" s="3">
        <f t="shared" ref="K16:AN16" ca="1" si="14">SUMIF($D$3:$D$14,"ТПП",K3)</f>
        <v>2</v>
      </c>
      <c r="L16" s="3">
        <f t="shared" ca="1" si="14"/>
        <v>2</v>
      </c>
      <c r="M16" s="3">
        <f t="shared" ca="1" si="14"/>
        <v>2</v>
      </c>
      <c r="N16" s="3">
        <f t="shared" ca="1" si="14"/>
        <v>2</v>
      </c>
      <c r="O16" s="3">
        <f t="shared" ca="1" si="14"/>
        <v>2</v>
      </c>
      <c r="P16" s="3">
        <f t="shared" ca="1" si="14"/>
        <v>0</v>
      </c>
      <c r="Q16" s="3">
        <f t="shared" ca="1" si="14"/>
        <v>0</v>
      </c>
      <c r="R16" s="3">
        <f t="shared" ca="1" si="14"/>
        <v>0</v>
      </c>
      <c r="S16" s="3">
        <f t="shared" ca="1" si="14"/>
        <v>3</v>
      </c>
      <c r="T16" s="3">
        <f t="shared" ca="1" si="14"/>
        <v>3</v>
      </c>
      <c r="U16" s="3">
        <f t="shared" ca="1" si="14"/>
        <v>3</v>
      </c>
      <c r="V16" s="3">
        <f t="shared" ca="1" si="14"/>
        <v>0</v>
      </c>
      <c r="W16" s="3">
        <f t="shared" ca="1" si="14"/>
        <v>0</v>
      </c>
      <c r="X16" s="3">
        <f t="shared" ca="1" si="14"/>
        <v>0</v>
      </c>
      <c r="Y16" s="3">
        <f t="shared" ca="1" si="14"/>
        <v>0</v>
      </c>
      <c r="Z16" s="3">
        <f t="shared" ca="1" si="14"/>
        <v>0</v>
      </c>
      <c r="AA16" s="3">
        <f t="shared" ca="1" si="14"/>
        <v>3</v>
      </c>
      <c r="AB16" s="3">
        <f t="shared" ca="1" si="14"/>
        <v>5</v>
      </c>
      <c r="AC16" s="3">
        <f t="shared" ca="1" si="14"/>
        <v>5</v>
      </c>
      <c r="AD16" s="3">
        <f t="shared" ca="1" si="14"/>
        <v>2</v>
      </c>
      <c r="AE16" s="3">
        <f t="shared" ca="1" si="14"/>
        <v>0</v>
      </c>
      <c r="AF16" s="3">
        <f t="shared" ca="1" si="14"/>
        <v>0</v>
      </c>
      <c r="AG16" s="3">
        <f t="shared" ca="1" si="14"/>
        <v>0</v>
      </c>
      <c r="AH16" s="3">
        <f t="shared" ca="1" si="14"/>
        <v>3</v>
      </c>
      <c r="AI16" s="3">
        <f t="shared" ca="1" si="14"/>
        <v>3</v>
      </c>
      <c r="AJ16" s="3">
        <f t="shared" ca="1" si="14"/>
        <v>3</v>
      </c>
      <c r="AK16" s="3">
        <f t="shared" ca="1" si="14"/>
        <v>3</v>
      </c>
      <c r="AL16" s="3">
        <f t="shared" ca="1" si="14"/>
        <v>0</v>
      </c>
      <c r="AM16" s="3">
        <f t="shared" ca="1" si="14"/>
        <v>0</v>
      </c>
      <c r="AN16" s="3">
        <f t="shared" ca="1" si="14"/>
        <v>0</v>
      </c>
    </row>
    <row r="17" spans="6:40" x14ac:dyDescent="0.25">
      <c r="H17" s="34" t="s">
        <v>54</v>
      </c>
      <c r="I17" s="34"/>
      <c r="J17" s="3">
        <f ca="1">SUM(J15:J16)</f>
        <v>10</v>
      </c>
      <c r="K17" s="3">
        <f t="shared" ref="K17:AN17" ca="1" si="15">SUM(K15:K16)</f>
        <v>10</v>
      </c>
      <c r="L17" s="3">
        <f t="shared" ca="1" si="15"/>
        <v>10</v>
      </c>
      <c r="M17" s="3">
        <f t="shared" ca="1" si="15"/>
        <v>10</v>
      </c>
      <c r="N17" s="3">
        <f t="shared" ca="1" si="15"/>
        <v>10</v>
      </c>
      <c r="O17" s="3">
        <f t="shared" ca="1" si="15"/>
        <v>10</v>
      </c>
      <c r="P17" s="3">
        <f t="shared" ca="1" si="15"/>
        <v>0</v>
      </c>
      <c r="Q17" s="3">
        <f t="shared" ca="1" si="15"/>
        <v>0</v>
      </c>
      <c r="R17" s="3">
        <f t="shared" ca="1" si="15"/>
        <v>0</v>
      </c>
      <c r="S17" s="3">
        <f t="shared" ca="1" si="15"/>
        <v>3</v>
      </c>
      <c r="T17" s="3">
        <f t="shared" ca="1" si="15"/>
        <v>3</v>
      </c>
      <c r="U17" s="3">
        <f t="shared" ca="1" si="15"/>
        <v>3</v>
      </c>
      <c r="V17" s="3">
        <f t="shared" ca="1" si="15"/>
        <v>0</v>
      </c>
      <c r="W17" s="3">
        <f t="shared" ca="1" si="15"/>
        <v>0</v>
      </c>
      <c r="X17" s="3">
        <f t="shared" ca="1" si="15"/>
        <v>4</v>
      </c>
      <c r="Y17" s="3">
        <f t="shared" ca="1" si="15"/>
        <v>4</v>
      </c>
      <c r="Z17" s="3">
        <f t="shared" ca="1" si="15"/>
        <v>4</v>
      </c>
      <c r="AA17" s="3">
        <f t="shared" ca="1" si="15"/>
        <v>10</v>
      </c>
      <c r="AB17" s="3">
        <f t="shared" ca="1" si="15"/>
        <v>12</v>
      </c>
      <c r="AC17" s="3">
        <f t="shared" ca="1" si="15"/>
        <v>12</v>
      </c>
      <c r="AD17" s="3">
        <f t="shared" ca="1" si="15"/>
        <v>5</v>
      </c>
      <c r="AE17" s="3">
        <f t="shared" ca="1" si="15"/>
        <v>4</v>
      </c>
      <c r="AF17" s="3">
        <f t="shared" ca="1" si="15"/>
        <v>4</v>
      </c>
      <c r="AG17" s="3">
        <f t="shared" ca="1" si="15"/>
        <v>4</v>
      </c>
      <c r="AH17" s="3">
        <f t="shared" ca="1" si="15"/>
        <v>7</v>
      </c>
      <c r="AI17" s="3">
        <f t="shared" ca="1" si="15"/>
        <v>7</v>
      </c>
      <c r="AJ17" s="3">
        <f t="shared" ca="1" si="15"/>
        <v>7</v>
      </c>
      <c r="AK17" s="3">
        <f t="shared" ca="1" si="15"/>
        <v>7</v>
      </c>
      <c r="AL17" s="3">
        <f t="shared" ca="1" si="15"/>
        <v>4</v>
      </c>
      <c r="AM17" s="3">
        <f t="shared" ca="1" si="15"/>
        <v>4</v>
      </c>
      <c r="AN17" s="3">
        <f t="shared" ca="1" si="15"/>
        <v>4</v>
      </c>
    </row>
    <row r="20" spans="6:40" x14ac:dyDescent="0.25">
      <c r="F20" s="3" t="s">
        <v>38</v>
      </c>
      <c r="G20" s="3">
        <f>'Исходные данные '!A6</f>
        <v>1</v>
      </c>
      <c r="H20" s="3" t="str">
        <f>'Исходные данные '!B6</f>
        <v>Проект А</v>
      </c>
      <c r="I20" s="3">
        <f>VLOOKUP($F$20,Распределение!B3:I12,G20+2,0)</f>
        <v>0</v>
      </c>
      <c r="J20" s="3" t="str">
        <f t="shared" ref="J20:S25" ca="1" si="16">IF($I20=1,OFFSET(J$3,IF($F$21=СпецЭлектрик,2*($G20-1),2*$G20-1),0),"")</f>
        <v/>
      </c>
      <c r="K20" s="3" t="str">
        <f t="shared" ca="1" si="16"/>
        <v/>
      </c>
      <c r="L20" s="3" t="str">
        <f t="shared" ca="1" si="16"/>
        <v/>
      </c>
      <c r="M20" s="3" t="str">
        <f t="shared" ca="1" si="16"/>
        <v/>
      </c>
      <c r="N20" s="3" t="str">
        <f t="shared" ca="1" si="16"/>
        <v/>
      </c>
      <c r="O20" s="3" t="str">
        <f t="shared" ca="1" si="16"/>
        <v/>
      </c>
      <c r="P20" s="3" t="str">
        <f t="shared" ca="1" si="16"/>
        <v/>
      </c>
      <c r="Q20" s="3" t="str">
        <f t="shared" ca="1" si="16"/>
        <v/>
      </c>
      <c r="R20" s="3" t="str">
        <f t="shared" ca="1" si="16"/>
        <v/>
      </c>
      <c r="S20" s="3" t="str">
        <f t="shared" ca="1" si="16"/>
        <v/>
      </c>
      <c r="T20" s="3" t="str">
        <f t="shared" ref="T20:AC25" ca="1" si="17">IF($I20=1,OFFSET(T$3,IF($F$21=СпецЭлектрик,2*($G20-1),2*$G20-1),0),"")</f>
        <v/>
      </c>
      <c r="U20" s="3" t="str">
        <f t="shared" ca="1" si="17"/>
        <v/>
      </c>
      <c r="V20" s="3" t="str">
        <f t="shared" ca="1" si="17"/>
        <v/>
      </c>
      <c r="W20" s="3" t="str">
        <f t="shared" ca="1" si="17"/>
        <v/>
      </c>
      <c r="X20" s="3" t="str">
        <f t="shared" ca="1" si="17"/>
        <v/>
      </c>
      <c r="Y20" s="3" t="str">
        <f t="shared" ca="1" si="17"/>
        <v/>
      </c>
      <c r="Z20" s="3" t="str">
        <f t="shared" ca="1" si="17"/>
        <v/>
      </c>
      <c r="AA20" s="3" t="str">
        <f t="shared" ca="1" si="17"/>
        <v/>
      </c>
      <c r="AB20" s="3" t="str">
        <f t="shared" ca="1" si="17"/>
        <v/>
      </c>
      <c r="AC20" s="3" t="str">
        <f t="shared" ca="1" si="17"/>
        <v/>
      </c>
      <c r="AD20" s="3" t="str">
        <f t="shared" ref="AD20:AN25" ca="1" si="18">IF($I20=1,OFFSET(AD$3,IF($F$21=СпецЭлектрик,2*($G20-1),2*$G20-1),0),"")</f>
        <v/>
      </c>
      <c r="AE20" s="3" t="str">
        <f t="shared" ca="1" si="18"/>
        <v/>
      </c>
      <c r="AF20" s="3" t="str">
        <f t="shared" ca="1" si="18"/>
        <v/>
      </c>
      <c r="AG20" s="3" t="str">
        <f t="shared" ca="1" si="18"/>
        <v/>
      </c>
      <c r="AH20" s="3" t="str">
        <f t="shared" ca="1" si="18"/>
        <v/>
      </c>
      <c r="AI20" s="3" t="str">
        <f t="shared" ca="1" si="18"/>
        <v/>
      </c>
      <c r="AJ20" s="3" t="str">
        <f t="shared" ca="1" si="18"/>
        <v/>
      </c>
      <c r="AK20" s="3" t="str">
        <f t="shared" ca="1" si="18"/>
        <v/>
      </c>
      <c r="AL20" s="3" t="str">
        <f t="shared" ca="1" si="18"/>
        <v/>
      </c>
      <c r="AM20" s="3" t="str">
        <f t="shared" ca="1" si="18"/>
        <v/>
      </c>
      <c r="AN20" s="3" t="str">
        <f t="shared" ca="1" si="18"/>
        <v/>
      </c>
    </row>
    <row r="21" spans="6:40" x14ac:dyDescent="0.25">
      <c r="F21" s="3" t="str">
        <f>VLOOKUP(F20,'Исходные данные '!B21:C311,2,0)</f>
        <v>Электрик</v>
      </c>
      <c r="G21" s="3">
        <f>'Исходные данные '!A7</f>
        <v>2</v>
      </c>
      <c r="H21" s="3" t="str">
        <f>'Исходные данные '!B7</f>
        <v>Проект Б</v>
      </c>
      <c r="I21" s="3">
        <f>VLOOKUP($F$20,Распределение!B3:I13,G21+2,0)</f>
        <v>1</v>
      </c>
      <c r="J21" s="3" t="str">
        <f t="shared" ca="1" si="16"/>
        <v/>
      </c>
      <c r="K21" s="3" t="str">
        <f t="shared" ca="1" si="16"/>
        <v/>
      </c>
      <c r="L21" s="3" t="str">
        <f t="shared" ca="1" si="16"/>
        <v/>
      </c>
      <c r="M21" s="3" t="str">
        <f t="shared" ca="1" si="16"/>
        <v/>
      </c>
      <c r="N21" s="3" t="str">
        <f t="shared" ca="1" si="16"/>
        <v/>
      </c>
      <c r="O21" s="3" t="str">
        <f t="shared" ca="1" si="16"/>
        <v/>
      </c>
      <c r="P21" s="3" t="str">
        <f t="shared" ca="1" si="16"/>
        <v/>
      </c>
      <c r="Q21" s="3" t="str">
        <f t="shared" ca="1" si="16"/>
        <v/>
      </c>
      <c r="R21" s="3" t="str">
        <f t="shared" ca="1" si="16"/>
        <v/>
      </c>
      <c r="S21" s="3" t="str">
        <f t="shared" ca="1" si="16"/>
        <v/>
      </c>
      <c r="T21" s="3" t="str">
        <f t="shared" ca="1" si="17"/>
        <v/>
      </c>
      <c r="U21" s="3" t="str">
        <f t="shared" ca="1" si="17"/>
        <v/>
      </c>
      <c r="V21" s="3" t="str">
        <f t="shared" ca="1" si="17"/>
        <v/>
      </c>
      <c r="W21" s="3" t="str">
        <f t="shared" ca="1" si="17"/>
        <v/>
      </c>
      <c r="X21" s="3">
        <f t="shared" ca="1" si="17"/>
        <v>4</v>
      </c>
      <c r="Y21" s="3">
        <f t="shared" ca="1" si="17"/>
        <v>4</v>
      </c>
      <c r="Z21" s="3">
        <f t="shared" ca="1" si="17"/>
        <v>4</v>
      </c>
      <c r="AA21" s="3">
        <f t="shared" ca="1" si="17"/>
        <v>4</v>
      </c>
      <c r="AB21" s="3" t="str">
        <f t="shared" ca="1" si="17"/>
        <v/>
      </c>
      <c r="AC21" s="3" t="str">
        <f t="shared" ca="1" si="17"/>
        <v/>
      </c>
      <c r="AD21" s="3" t="str">
        <f t="shared" ca="1" si="18"/>
        <v/>
      </c>
      <c r="AE21" s="3" t="str">
        <f t="shared" ca="1" si="18"/>
        <v/>
      </c>
      <c r="AF21" s="3" t="str">
        <f t="shared" ca="1" si="18"/>
        <v/>
      </c>
      <c r="AG21" s="3" t="str">
        <f t="shared" ca="1" si="18"/>
        <v/>
      </c>
      <c r="AH21" s="3" t="str">
        <f t="shared" ca="1" si="18"/>
        <v/>
      </c>
      <c r="AI21" s="3" t="str">
        <f t="shared" ca="1" si="18"/>
        <v/>
      </c>
      <c r="AJ21" s="3" t="str">
        <f t="shared" ca="1" si="18"/>
        <v/>
      </c>
      <c r="AK21" s="3" t="str">
        <f t="shared" ca="1" si="18"/>
        <v/>
      </c>
      <c r="AL21" s="3" t="str">
        <f t="shared" ca="1" si="18"/>
        <v/>
      </c>
      <c r="AM21" s="3" t="str">
        <f t="shared" ca="1" si="18"/>
        <v/>
      </c>
      <c r="AN21" s="3" t="str">
        <f t="shared" ca="1" si="18"/>
        <v/>
      </c>
    </row>
    <row r="22" spans="6:40" x14ac:dyDescent="0.25">
      <c r="G22" s="3">
        <f>'Исходные данные '!A8</f>
        <v>3</v>
      </c>
      <c r="H22" s="3" t="str">
        <f>'Исходные данные '!B8</f>
        <v>Проект В</v>
      </c>
      <c r="I22" s="3">
        <f>VLOOKUP($F$20,Распределение!B3:I14,G22+2,0)</f>
        <v>1</v>
      </c>
      <c r="J22" s="3" t="str">
        <f t="shared" ca="1" si="16"/>
        <v/>
      </c>
      <c r="K22" s="3" t="str">
        <f t="shared" ca="1" si="16"/>
        <v/>
      </c>
      <c r="L22" s="3" t="str">
        <f t="shared" ca="1" si="16"/>
        <v/>
      </c>
      <c r="M22" s="3" t="str">
        <f t="shared" ca="1" si="16"/>
        <v/>
      </c>
      <c r="N22" s="3" t="str">
        <f t="shared" ca="1" si="16"/>
        <v/>
      </c>
      <c r="O22" s="3" t="str">
        <f t="shared" ca="1" si="16"/>
        <v/>
      </c>
      <c r="P22" s="3" t="str">
        <f t="shared" ca="1" si="16"/>
        <v/>
      </c>
      <c r="Q22" s="3" t="str">
        <f t="shared" ca="1" si="16"/>
        <v/>
      </c>
      <c r="R22" s="3" t="str">
        <f t="shared" ca="1" si="16"/>
        <v/>
      </c>
      <c r="S22" s="3" t="str">
        <f t="shared" ca="1" si="16"/>
        <v/>
      </c>
      <c r="T22" s="3" t="str">
        <f t="shared" ca="1" si="17"/>
        <v/>
      </c>
      <c r="U22" s="3" t="str">
        <f t="shared" ca="1" si="17"/>
        <v/>
      </c>
      <c r="V22" s="3" t="str">
        <f t="shared" ca="1" si="17"/>
        <v/>
      </c>
      <c r="W22" s="3" t="str">
        <f t="shared" ca="1" si="17"/>
        <v/>
      </c>
      <c r="X22" s="3" t="str">
        <f t="shared" ca="1" si="17"/>
        <v/>
      </c>
      <c r="Y22" s="3" t="str">
        <f t="shared" ca="1" si="17"/>
        <v/>
      </c>
      <c r="Z22" s="3" t="str">
        <f t="shared" ca="1" si="17"/>
        <v/>
      </c>
      <c r="AA22" s="3">
        <f t="shared" ca="1" si="17"/>
        <v>3</v>
      </c>
      <c r="AB22" s="3">
        <f t="shared" ca="1" si="17"/>
        <v>3</v>
      </c>
      <c r="AC22" s="3">
        <f t="shared" ca="1" si="17"/>
        <v>3</v>
      </c>
      <c r="AD22" s="3">
        <f t="shared" ca="1" si="18"/>
        <v>3</v>
      </c>
      <c r="AE22" s="3" t="str">
        <f t="shared" ca="1" si="18"/>
        <v/>
      </c>
      <c r="AF22" s="3" t="str">
        <f t="shared" ca="1" si="18"/>
        <v/>
      </c>
      <c r="AG22" s="3" t="str">
        <f t="shared" ca="1" si="18"/>
        <v/>
      </c>
      <c r="AH22" s="3" t="str">
        <f t="shared" ca="1" si="18"/>
        <v/>
      </c>
      <c r="AI22" s="3" t="str">
        <f t="shared" ca="1" si="18"/>
        <v/>
      </c>
      <c r="AJ22" s="3" t="str">
        <f t="shared" ca="1" si="18"/>
        <v/>
      </c>
      <c r="AK22" s="3" t="str">
        <f t="shared" ca="1" si="18"/>
        <v/>
      </c>
      <c r="AL22" s="3" t="str">
        <f t="shared" ca="1" si="18"/>
        <v/>
      </c>
      <c r="AM22" s="3" t="str">
        <f t="shared" ca="1" si="18"/>
        <v/>
      </c>
      <c r="AN22" s="3" t="str">
        <f t="shared" ca="1" si="18"/>
        <v/>
      </c>
    </row>
    <row r="23" spans="6:40" x14ac:dyDescent="0.25">
      <c r="G23" s="3">
        <f>'Исходные данные '!A9</f>
        <v>4</v>
      </c>
      <c r="H23" s="3" t="str">
        <f>'Исходные данные '!B9</f>
        <v>Проект Г</v>
      </c>
      <c r="I23" s="3">
        <f>VLOOKUP($F$20,Распределение!B3:I15,G23+2,0)</f>
        <v>1</v>
      </c>
      <c r="J23" s="3" t="str">
        <f t="shared" ca="1" si="16"/>
        <v/>
      </c>
      <c r="K23" s="3" t="str">
        <f t="shared" ca="1" si="16"/>
        <v/>
      </c>
      <c r="L23" s="3" t="str">
        <f t="shared" ca="1" si="16"/>
        <v/>
      </c>
      <c r="M23" s="3" t="str">
        <f t="shared" ca="1" si="16"/>
        <v/>
      </c>
      <c r="N23" s="3" t="str">
        <f t="shared" ca="1" si="16"/>
        <v/>
      </c>
      <c r="O23" s="3" t="str">
        <f t="shared" ca="1" si="16"/>
        <v/>
      </c>
      <c r="P23" s="3" t="str">
        <f t="shared" ca="1" si="16"/>
        <v/>
      </c>
      <c r="Q23" s="3" t="str">
        <f t="shared" ca="1" si="16"/>
        <v/>
      </c>
      <c r="R23" s="3" t="str">
        <f t="shared" ca="1" si="16"/>
        <v/>
      </c>
      <c r="S23" s="3" t="str">
        <f t="shared" ca="1" si="16"/>
        <v/>
      </c>
      <c r="T23" s="3" t="str">
        <f t="shared" ca="1" si="17"/>
        <v/>
      </c>
      <c r="U23" s="3" t="str">
        <f t="shared" ca="1" si="17"/>
        <v/>
      </c>
      <c r="V23" s="3" t="str">
        <f t="shared" ca="1" si="17"/>
        <v/>
      </c>
      <c r="W23" s="3" t="str">
        <f t="shared" ca="1" si="17"/>
        <v/>
      </c>
      <c r="X23" s="3" t="str">
        <f t="shared" ca="1" si="17"/>
        <v/>
      </c>
      <c r="Y23" s="3" t="str">
        <f t="shared" ca="1" si="17"/>
        <v/>
      </c>
      <c r="Z23" s="3" t="str">
        <f t="shared" ca="1" si="17"/>
        <v/>
      </c>
      <c r="AA23" s="3" t="str">
        <f t="shared" ca="1" si="17"/>
        <v/>
      </c>
      <c r="AB23" s="3">
        <f t="shared" ca="1" si="17"/>
        <v>4</v>
      </c>
      <c r="AC23" s="3">
        <f t="shared" ca="1" si="17"/>
        <v>4</v>
      </c>
      <c r="AD23" s="3" t="str">
        <f t="shared" ca="1" si="18"/>
        <v/>
      </c>
      <c r="AE23" s="3" t="str">
        <f t="shared" ca="1" si="18"/>
        <v/>
      </c>
      <c r="AF23" s="3" t="str">
        <f t="shared" ca="1" si="18"/>
        <v/>
      </c>
      <c r="AG23" s="3" t="str">
        <f t="shared" ca="1" si="18"/>
        <v/>
      </c>
      <c r="AH23" s="3" t="str">
        <f t="shared" ca="1" si="18"/>
        <v/>
      </c>
      <c r="AI23" s="3" t="str">
        <f t="shared" ca="1" si="18"/>
        <v/>
      </c>
      <c r="AJ23" s="3" t="str">
        <f t="shared" ca="1" si="18"/>
        <v/>
      </c>
      <c r="AK23" s="3" t="str">
        <f t="shared" ca="1" si="18"/>
        <v/>
      </c>
      <c r="AL23" s="3" t="str">
        <f t="shared" ca="1" si="18"/>
        <v/>
      </c>
      <c r="AM23" s="3" t="str">
        <f t="shared" ca="1" si="18"/>
        <v/>
      </c>
      <c r="AN23" s="3" t="str">
        <f t="shared" ca="1" si="18"/>
        <v/>
      </c>
    </row>
    <row r="24" spans="6:40" x14ac:dyDescent="0.25">
      <c r="G24" s="16">
        <f>'Исходные данные '!A10</f>
        <v>5</v>
      </c>
      <c r="H24" s="3" t="str">
        <f>'Исходные данные '!B10</f>
        <v>Проект Д</v>
      </c>
      <c r="I24" s="3">
        <f>VLOOKUP($F$20,Распределение!B3:I15,G24+2,0)</f>
        <v>0</v>
      </c>
      <c r="J24" s="3" t="str">
        <f t="shared" ca="1" si="16"/>
        <v/>
      </c>
      <c r="K24" s="3" t="str">
        <f t="shared" ca="1" si="16"/>
        <v/>
      </c>
      <c r="L24" s="3" t="str">
        <f t="shared" ca="1" si="16"/>
        <v/>
      </c>
      <c r="M24" s="3" t="str">
        <f t="shared" ca="1" si="16"/>
        <v/>
      </c>
      <c r="N24" s="3" t="str">
        <f t="shared" ca="1" si="16"/>
        <v/>
      </c>
      <c r="O24" s="3" t="str">
        <f t="shared" ca="1" si="16"/>
        <v/>
      </c>
      <c r="P24" s="3" t="str">
        <f t="shared" ca="1" si="16"/>
        <v/>
      </c>
      <c r="Q24" s="3" t="str">
        <f t="shared" ca="1" si="16"/>
        <v/>
      </c>
      <c r="R24" s="3" t="str">
        <f t="shared" ca="1" si="16"/>
        <v/>
      </c>
      <c r="S24" s="3" t="str">
        <f t="shared" ca="1" si="16"/>
        <v/>
      </c>
      <c r="T24" s="3" t="str">
        <f t="shared" ca="1" si="17"/>
        <v/>
      </c>
      <c r="U24" s="3" t="str">
        <f t="shared" ca="1" si="17"/>
        <v/>
      </c>
      <c r="V24" s="3" t="str">
        <f t="shared" ca="1" si="17"/>
        <v/>
      </c>
      <c r="W24" s="3" t="str">
        <f t="shared" ca="1" si="17"/>
        <v/>
      </c>
      <c r="X24" s="3" t="str">
        <f t="shared" ca="1" si="17"/>
        <v/>
      </c>
      <c r="Y24" s="3" t="str">
        <f t="shared" ca="1" si="17"/>
        <v/>
      </c>
      <c r="Z24" s="3" t="str">
        <f t="shared" ca="1" si="17"/>
        <v/>
      </c>
      <c r="AA24" s="3" t="str">
        <f t="shared" ca="1" si="17"/>
        <v/>
      </c>
      <c r="AB24" s="3" t="str">
        <f t="shared" ca="1" si="17"/>
        <v/>
      </c>
      <c r="AC24" s="3" t="str">
        <f t="shared" ca="1" si="17"/>
        <v/>
      </c>
      <c r="AD24" s="3" t="str">
        <f t="shared" ca="1" si="18"/>
        <v/>
      </c>
      <c r="AE24" s="3" t="str">
        <f t="shared" ca="1" si="18"/>
        <v/>
      </c>
      <c r="AF24" s="3" t="str">
        <f t="shared" ca="1" si="18"/>
        <v/>
      </c>
      <c r="AG24" s="3" t="str">
        <f t="shared" ca="1" si="18"/>
        <v/>
      </c>
      <c r="AH24" s="3" t="str">
        <f t="shared" ca="1" si="18"/>
        <v/>
      </c>
      <c r="AI24" s="3" t="str">
        <f t="shared" ca="1" si="18"/>
        <v/>
      </c>
      <c r="AJ24" s="3" t="str">
        <f t="shared" ca="1" si="18"/>
        <v/>
      </c>
      <c r="AK24" s="3" t="str">
        <f t="shared" ca="1" si="18"/>
        <v/>
      </c>
      <c r="AL24" s="3" t="str">
        <f t="shared" ca="1" si="18"/>
        <v/>
      </c>
      <c r="AM24" s="3" t="str">
        <f t="shared" ca="1" si="18"/>
        <v/>
      </c>
      <c r="AN24" s="3" t="str">
        <f t="shared" ca="1" si="18"/>
        <v/>
      </c>
    </row>
    <row r="25" spans="6:40" x14ac:dyDescent="0.25">
      <c r="G25" s="16">
        <f>'Исходные данные '!A11</f>
        <v>6</v>
      </c>
      <c r="H25" s="3" t="str">
        <f>'Исходные данные '!B11</f>
        <v>Проект Е</v>
      </c>
      <c r="I25" s="3">
        <f>VLOOKUP($F$20,Распределение!B3:I12,G25+2,0)</f>
        <v>1</v>
      </c>
      <c r="J25" s="3">
        <f t="shared" ca="1" si="16"/>
        <v>4</v>
      </c>
      <c r="K25" s="3">
        <f t="shared" ca="1" si="16"/>
        <v>4</v>
      </c>
      <c r="L25" s="3">
        <f t="shared" ca="1" si="16"/>
        <v>4</v>
      </c>
      <c r="M25" s="3">
        <f t="shared" ca="1" si="16"/>
        <v>4</v>
      </c>
      <c r="N25" s="3">
        <f t="shared" ca="1" si="16"/>
        <v>4</v>
      </c>
      <c r="O25" s="3">
        <f t="shared" ca="1" si="16"/>
        <v>4</v>
      </c>
      <c r="P25" s="3" t="str">
        <f t="shared" ca="1" si="16"/>
        <v/>
      </c>
      <c r="Q25" s="3" t="str">
        <f t="shared" ca="1" si="16"/>
        <v/>
      </c>
      <c r="R25" s="3" t="str">
        <f t="shared" ca="1" si="16"/>
        <v/>
      </c>
      <c r="S25" s="3" t="str">
        <f t="shared" ca="1" si="16"/>
        <v/>
      </c>
      <c r="T25" s="3" t="str">
        <f t="shared" ca="1" si="17"/>
        <v/>
      </c>
      <c r="U25" s="3" t="str">
        <f t="shared" ca="1" si="17"/>
        <v/>
      </c>
      <c r="V25" s="3" t="str">
        <f t="shared" ca="1" si="17"/>
        <v/>
      </c>
      <c r="W25" s="3" t="str">
        <f t="shared" ca="1" si="17"/>
        <v/>
      </c>
      <c r="X25" s="3" t="str">
        <f t="shared" ca="1" si="17"/>
        <v/>
      </c>
      <c r="Y25" s="3" t="str">
        <f t="shared" ca="1" si="17"/>
        <v/>
      </c>
      <c r="Z25" s="3" t="str">
        <f t="shared" ca="1" si="17"/>
        <v/>
      </c>
      <c r="AA25" s="3" t="str">
        <f t="shared" ca="1" si="17"/>
        <v/>
      </c>
      <c r="AB25" s="3" t="str">
        <f t="shared" ca="1" si="17"/>
        <v/>
      </c>
      <c r="AC25" s="3" t="str">
        <f t="shared" ca="1" si="17"/>
        <v/>
      </c>
      <c r="AD25" s="3" t="str">
        <f t="shared" ca="1" si="18"/>
        <v/>
      </c>
      <c r="AE25" s="3" t="str">
        <f t="shared" ca="1" si="18"/>
        <v/>
      </c>
      <c r="AF25" s="3" t="str">
        <f t="shared" ca="1" si="18"/>
        <v/>
      </c>
      <c r="AG25" s="3" t="str">
        <f t="shared" ca="1" si="18"/>
        <v/>
      </c>
      <c r="AH25" s="3" t="str">
        <f t="shared" ca="1" si="18"/>
        <v/>
      </c>
      <c r="AI25" s="3" t="str">
        <f t="shared" ca="1" si="18"/>
        <v/>
      </c>
      <c r="AJ25" s="3" t="str">
        <f t="shared" ca="1" si="18"/>
        <v/>
      </c>
      <c r="AK25" s="3" t="str">
        <f t="shared" ca="1" si="18"/>
        <v/>
      </c>
      <c r="AL25" s="3" t="str">
        <f t="shared" ca="1" si="18"/>
        <v/>
      </c>
      <c r="AM25" s="3" t="str">
        <f t="shared" ca="1" si="18"/>
        <v/>
      </c>
      <c r="AN25" s="3" t="str">
        <f t="shared" ca="1" si="18"/>
        <v/>
      </c>
    </row>
    <row r="26" spans="6:40" x14ac:dyDescent="0.25">
      <c r="G26" s="15"/>
      <c r="H26" s="14" t="s">
        <v>55</v>
      </c>
      <c r="I26" s="3"/>
      <c r="J26" s="3">
        <f ca="1">COUNT(J25,F20,J20:J25)</f>
        <v>2</v>
      </c>
      <c r="K26" s="3">
        <f t="shared" ref="K26:AN26" ca="1" si="19">COUNT(K25,G20,K20:K25)</f>
        <v>3</v>
      </c>
      <c r="L26" s="3">
        <f t="shared" ca="1" si="19"/>
        <v>2</v>
      </c>
      <c r="M26" s="3">
        <f t="shared" ca="1" si="19"/>
        <v>3</v>
      </c>
      <c r="N26" s="3">
        <f t="shared" ca="1" si="19"/>
        <v>2</v>
      </c>
      <c r="O26" s="3">
        <f t="shared" ca="1" si="19"/>
        <v>2</v>
      </c>
      <c r="P26" s="3">
        <f t="shared" ca="1" si="19"/>
        <v>0</v>
      </c>
      <c r="Q26" s="3">
        <f t="shared" ca="1" si="19"/>
        <v>0</v>
      </c>
      <c r="R26" s="3">
        <f t="shared" ca="1" si="19"/>
        <v>0</v>
      </c>
      <c r="S26" s="3">
        <f t="shared" ca="1" si="19"/>
        <v>0</v>
      </c>
      <c r="T26" s="3">
        <f t="shared" ca="1" si="19"/>
        <v>0</v>
      </c>
      <c r="U26" s="3">
        <f t="shared" ca="1" si="19"/>
        <v>0</v>
      </c>
      <c r="V26" s="3">
        <f t="shared" ca="1" si="19"/>
        <v>0</v>
      </c>
      <c r="W26" s="3">
        <f t="shared" ca="1" si="19"/>
        <v>0</v>
      </c>
      <c r="X26" s="3">
        <f t="shared" ca="1" si="19"/>
        <v>1</v>
      </c>
      <c r="Y26" s="3">
        <f t="shared" ca="1" si="19"/>
        <v>1</v>
      </c>
      <c r="Z26" s="3">
        <f t="shared" ca="1" si="19"/>
        <v>1</v>
      </c>
      <c r="AA26" s="3">
        <f t="shared" ca="1" si="19"/>
        <v>2</v>
      </c>
      <c r="AB26" s="3">
        <f t="shared" ca="1" si="19"/>
        <v>2</v>
      </c>
      <c r="AC26" s="3">
        <f t="shared" ca="1" si="19"/>
        <v>2</v>
      </c>
      <c r="AD26" s="3">
        <f t="shared" ca="1" si="19"/>
        <v>1</v>
      </c>
      <c r="AE26" s="3">
        <f t="shared" ca="1" si="19"/>
        <v>0</v>
      </c>
      <c r="AF26" s="3">
        <f t="shared" ca="1" si="19"/>
        <v>0</v>
      </c>
      <c r="AG26" s="3">
        <f t="shared" ca="1" si="19"/>
        <v>0</v>
      </c>
      <c r="AH26" s="3">
        <f t="shared" ca="1" si="19"/>
        <v>0</v>
      </c>
      <c r="AI26" s="3">
        <f t="shared" ca="1" si="19"/>
        <v>0</v>
      </c>
      <c r="AJ26" s="3">
        <f t="shared" ca="1" si="19"/>
        <v>0</v>
      </c>
      <c r="AK26" s="3">
        <f t="shared" ca="1" si="19"/>
        <v>0</v>
      </c>
      <c r="AL26" s="3">
        <f t="shared" ca="1" si="19"/>
        <v>0</v>
      </c>
      <c r="AM26" s="3">
        <f t="shared" ca="1" si="19"/>
        <v>0</v>
      </c>
      <c r="AN26" s="3">
        <f t="shared" ca="1" si="19"/>
        <v>0</v>
      </c>
    </row>
    <row r="27" spans="6:40" x14ac:dyDescent="0.25">
      <c r="G27" s="36"/>
      <c r="H27" s="36"/>
    </row>
    <row r="28" spans="6:40" x14ac:dyDescent="0.25">
      <c r="G28" s="36"/>
      <c r="H28" s="36"/>
    </row>
    <row r="29" spans="6:40" x14ac:dyDescent="0.25">
      <c r="G29" s="36"/>
      <c r="H29" s="36"/>
    </row>
    <row r="30" spans="6:40" x14ac:dyDescent="0.25">
      <c r="G30" s="36"/>
      <c r="H30" s="36"/>
    </row>
    <row r="31" spans="6:40" x14ac:dyDescent="0.25">
      <c r="G31" s="36"/>
      <c r="H31" s="36"/>
    </row>
    <row r="32" spans="6:40" x14ac:dyDescent="0.25">
      <c r="G32" s="36"/>
      <c r="H32" s="36"/>
    </row>
    <row r="33" spans="8:9" x14ac:dyDescent="0.25">
      <c r="H33" s="30"/>
      <c r="I33" s="30"/>
    </row>
  </sheetData>
  <sheetProtection sheet="1" objects="1" scenarios="1"/>
  <mergeCells count="28">
    <mergeCell ref="H33:I33"/>
    <mergeCell ref="G29:G30"/>
    <mergeCell ref="H29:H30"/>
    <mergeCell ref="G31:G32"/>
    <mergeCell ref="H31:H32"/>
    <mergeCell ref="G27:G28"/>
    <mergeCell ref="H27:H28"/>
    <mergeCell ref="H15:I15"/>
    <mergeCell ref="H16:I16"/>
    <mergeCell ref="H17:I17"/>
    <mergeCell ref="C13:C14"/>
    <mergeCell ref="B3:B4"/>
    <mergeCell ref="B5:B6"/>
    <mergeCell ref="B7:B8"/>
    <mergeCell ref="B9:B10"/>
    <mergeCell ref="B11:B12"/>
    <mergeCell ref="B13:B14"/>
    <mergeCell ref="C3:C4"/>
    <mergeCell ref="C5:C6"/>
    <mergeCell ref="C7:C8"/>
    <mergeCell ref="C9:C10"/>
    <mergeCell ref="C11:C12"/>
    <mergeCell ref="A13:A14"/>
    <mergeCell ref="A3:A4"/>
    <mergeCell ref="A5:A6"/>
    <mergeCell ref="A7:A8"/>
    <mergeCell ref="A9:A10"/>
    <mergeCell ref="A11:A12"/>
  </mergeCells>
  <conditionalFormatting sqref="J2">
    <cfRule type="expression" dxfId="27" priority="35">
      <formula>IF(WEEKDAY(J2,2)&gt;5,1,0)</formula>
    </cfRule>
    <cfRule type="expression" priority="48">
      <formula>IF(WEEKDAY(J2,2)&gt;5,1,0)</formula>
    </cfRule>
    <cfRule type="expression" dxfId="26" priority="49">
      <formula>IF(WEEKDAY(J2,2)&gt;5,1,0)</formula>
    </cfRule>
  </conditionalFormatting>
  <conditionalFormatting sqref="J2:K2 O2:AN2">
    <cfRule type="expression" dxfId="25" priority="33">
      <formula>IF(ISNA(MATCH(J2,Праздники,0)),0,1)</formula>
    </cfRule>
    <cfRule type="expression" dxfId="24" priority="34">
      <formula>IF(ISNA(MATCH(J2,Праздники,0)),0,1)</formula>
    </cfRule>
    <cfRule type="expression" dxfId="23" priority="45">
      <formula>IF(ISNA(MATCH(J2,Праздники,0)),0,1)</formula>
    </cfRule>
    <cfRule type="expression" dxfId="22" priority="46">
      <formula>IF(AND(J$2&gt;=$H3,J$2&lt;=$I3),$F3,"")</formula>
    </cfRule>
    <cfRule type="expression" dxfId="21" priority="47">
      <formula>IF(WEEKDAY(J2,2)&gt;5,1,0)</formula>
    </cfRule>
  </conditionalFormatting>
  <conditionalFormatting sqref="K2">
    <cfRule type="expression" dxfId="20" priority="38">
      <formula>IF(J2,Праздники)</formula>
    </cfRule>
  </conditionalFormatting>
  <conditionalFormatting sqref="R2">
    <cfRule type="expression" dxfId="19" priority="37">
      <formula>IF(J2,Праздники)</formula>
    </cfRule>
  </conditionalFormatting>
  <conditionalFormatting sqref="J3:AN14">
    <cfRule type="expression" dxfId="18" priority="36">
      <formula>IF(AND(J$2&gt;=$H3,J$2&lt;=$I3),$F3,"")</formula>
    </cfRule>
  </conditionalFormatting>
  <conditionalFormatting sqref="J3:AN14">
    <cfRule type="expression" dxfId="17" priority="32">
      <formula>IF(AND(J$2&gt;=$H3,J$2&lt;=$I3,J$2=$C3),1,0)</formula>
    </cfRule>
  </conditionalFormatting>
  <conditionalFormatting sqref="J3:AN14">
    <cfRule type="expression" dxfId="16" priority="31">
      <formula>" =ЕСЛИ(И(J$2&gt;=$H3;J$2&lt;=$I3);1;0)"</formula>
    </cfRule>
  </conditionalFormatting>
  <conditionalFormatting sqref="J3:AN14">
    <cfRule type="expression" dxfId="15" priority="30">
      <formula>" =ЕСЛИ(J$2=$C3;1;0)"</formula>
    </cfRule>
  </conditionalFormatting>
  <conditionalFormatting sqref="O4:AN4 J3:AN3">
    <cfRule type="expression" dxfId="14" priority="29">
      <formula>" =ЕСЛИ(J$2=$C3;1;0)"</formula>
    </cfRule>
  </conditionalFormatting>
  <conditionalFormatting sqref="J3:AN14">
    <cfRule type="expression" dxfId="13" priority="28">
      <formula>IF(AND(J$2&gt;=$H2,J$2&lt;=$I2),1,0)</formula>
    </cfRule>
  </conditionalFormatting>
  <conditionalFormatting sqref="J5:AN14">
    <cfRule type="expression" dxfId="12" priority="27">
      <formula>IF(J$2=$C3,1,0)</formula>
    </cfRule>
  </conditionalFormatting>
  <conditionalFormatting sqref="O3:AN4">
    <cfRule type="expression" dxfId="11" priority="26">
      <formula>IF(J$2=$C3,1,0)</formula>
    </cfRule>
  </conditionalFormatting>
  <conditionalFormatting sqref="J20:AN26">
    <cfRule type="expression" dxfId="10" priority="2">
      <formula>ISNUMBER(J20)</formula>
    </cfRule>
  </conditionalFormatting>
  <conditionalFormatting sqref="J26:AN26">
    <cfRule type="cellIs" dxfId="9" priority="1" operator="greaterThan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greaterThan" id="{160159FB-2351-4A77-912E-F07D11295D02}">
            <xm:f>'Исходные данные '!$D$16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greaterThan" id="{543F7550-051A-4EB8-AC93-BB33E675D3A2}">
            <xm:f>'Исходные данные '!$D$16</xm:f>
            <x14:dxf/>
          </x14:cfRule>
          <xm:sqref>J15:AN15</xm:sqref>
        </x14:conditionalFormatting>
        <x14:conditionalFormatting xmlns:xm="http://schemas.microsoft.com/office/excel/2006/main">
          <x14:cfRule type="cellIs" priority="10" operator="equal" id="{0F5FF249-83E6-4427-B5F7-A8B5D6F34D0B}">
            <xm:f>'Исходные данные '!$D$16</xm:f>
            <x14:dxf>
              <fill>
                <patternFill>
                  <bgColor rgb="FFFFFF00"/>
                </patternFill>
              </fill>
            </x14:dxf>
          </x14:cfRule>
          <xm:sqref>J15:AN15</xm:sqref>
        </x14:conditionalFormatting>
        <x14:conditionalFormatting xmlns:xm="http://schemas.microsoft.com/office/excel/2006/main">
          <x14:cfRule type="cellIs" priority="9" operator="lessThan" id="{3F440CF2-A938-407B-9580-8FA99AFE2DF1}">
            <xm:f>'Исходные данные '!$D$16</xm:f>
            <x14:dxf>
              <fill>
                <patternFill>
                  <bgColor theme="9" tint="0.59996337778862885"/>
                </patternFill>
              </fill>
            </x14:dxf>
          </x14:cfRule>
          <xm:sqref>J15:AN15</xm:sqref>
        </x14:conditionalFormatting>
        <x14:conditionalFormatting xmlns:xm="http://schemas.microsoft.com/office/excel/2006/main">
          <x14:cfRule type="cellIs" priority="6" operator="lessThan" id="{2D0D18D2-FC08-40A1-AB6F-B645E6F1324D}">
            <xm:f>'Исходные данные '!$D$17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" operator="greaterThan" id="{51061AC6-5C98-4F68-A302-ED0ED7843F1C}">
            <xm:f>'Исходные данные '!$D$17</xm:f>
            <x14:dxf>
              <fill>
                <patternFill>
                  <bgColor rgb="FFFF0000"/>
                </patternFill>
              </fill>
            </x14:dxf>
          </x14:cfRule>
          <xm:sqref>J16:AN16</xm:sqref>
        </x14:conditionalFormatting>
        <x14:conditionalFormatting xmlns:xm="http://schemas.microsoft.com/office/excel/2006/main">
          <x14:cfRule type="cellIs" priority="7" operator="equal" id="{8D90FE00-C3A4-4A43-992A-87351028EA09}">
            <xm:f>'Исходные данные '!$D$17</xm:f>
            <x14:dxf>
              <fill>
                <patternFill>
                  <bgColor rgb="FFFFFF00"/>
                </patternFill>
              </fill>
            </x14:dxf>
          </x14:cfRule>
          <xm:sqref>J16:AN16</xm:sqref>
        </x14:conditionalFormatting>
        <x14:conditionalFormatting xmlns:xm="http://schemas.microsoft.com/office/excel/2006/main">
          <x14:cfRule type="cellIs" priority="5" operator="greaterThan" id="{68641188-60B1-4B19-9065-8FF0D804FF83}">
            <xm:f>'Исходные данные '!$D$18</xm:f>
            <x14:dxf>
              <fill>
                <patternFill>
                  <bgColor rgb="FFFF0000"/>
                </patternFill>
              </fill>
            </x14:dxf>
          </x14:cfRule>
          <xm:sqref>J17:AN17</xm:sqref>
        </x14:conditionalFormatting>
        <x14:conditionalFormatting xmlns:xm="http://schemas.microsoft.com/office/excel/2006/main">
          <x14:cfRule type="cellIs" priority="4" operator="equal" id="{F15122A7-02BF-4F9D-B3F9-EB658A6F0451}">
            <xm:f>'Исходные данные '!$D$18</xm:f>
            <x14:dxf>
              <fill>
                <patternFill>
                  <bgColor rgb="FFFFFF00"/>
                </patternFill>
              </fill>
            </x14:dxf>
          </x14:cfRule>
          <xm:sqref>J17:AN17</xm:sqref>
        </x14:conditionalFormatting>
        <x14:conditionalFormatting xmlns:xm="http://schemas.microsoft.com/office/excel/2006/main">
          <x14:cfRule type="cellIs" priority="3" operator="lessThan" id="{92877FD6-AA61-4E5C-914B-3619E25C67C6}">
            <xm:f>'Исходные данные '!$D$18</xm:f>
            <x14:dxf>
              <fill>
                <patternFill>
                  <bgColor theme="9" tint="0.59996337778862885"/>
                </patternFill>
              </fill>
            </x14:dxf>
          </x14:cfRule>
          <xm:sqref>J17:AN17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C2F2CE-2FC0-457B-98D2-F01B07E16BE2}">
          <x14:formula1>
            <xm:f>'Исходные данные '!$B$22:$B$31</xm:f>
          </x14:formula1>
          <xm:sqref>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2CA4-138D-4E20-A449-D039EC2BDE38}">
  <dimension ref="A1:F12"/>
  <sheetViews>
    <sheetView workbookViewId="0">
      <selection activeCell="G5" sqref="G5"/>
    </sheetView>
  </sheetViews>
  <sheetFormatPr defaultRowHeight="15" x14ac:dyDescent="0.25"/>
  <cols>
    <col min="1" max="1" width="10.28515625" bestFit="1" customWidth="1"/>
    <col min="2" max="2" width="25.5703125" customWidth="1"/>
    <col min="6" max="6" width="10.5703125" bestFit="1" customWidth="1"/>
  </cols>
  <sheetData>
    <row r="1" spans="1:6" x14ac:dyDescent="0.25">
      <c r="A1" s="34" t="s">
        <v>63</v>
      </c>
      <c r="B1" s="34"/>
      <c r="C1" s="34"/>
      <c r="D1" s="34"/>
      <c r="E1" s="34"/>
      <c r="F1" s="3"/>
    </row>
    <row r="2" spans="1:6" ht="45" x14ac:dyDescent="0.25">
      <c r="A2" s="3" t="s">
        <v>3</v>
      </c>
      <c r="B2" s="3" t="s">
        <v>28</v>
      </c>
      <c r="C2" s="9" t="s">
        <v>19</v>
      </c>
      <c r="D2" s="3" t="s">
        <v>29</v>
      </c>
      <c r="E2" s="9" t="s">
        <v>42</v>
      </c>
      <c r="F2" s="3" t="s">
        <v>64</v>
      </c>
    </row>
    <row r="3" spans="1:6" x14ac:dyDescent="0.25">
      <c r="A3" s="3">
        <f>'[1]Исходные данные '!A22</f>
        <v>1</v>
      </c>
      <c r="B3" s="3" t="str">
        <f>'[1]Исходные данные '!B22</f>
        <v>Петров И. И.</v>
      </c>
      <c r="C3" s="3" t="str">
        <f>'[1]Исходные данные '!C22</f>
        <v>Сантехник</v>
      </c>
      <c r="D3" s="3">
        <f>'[1]Исходные данные '!D22</f>
        <v>10</v>
      </c>
      <c r="E3" s="3">
        <f>VLOOKUP(B3,Распределение!$B$3:$K$12,10,0)</f>
        <v>11</v>
      </c>
      <c r="F3" s="27">
        <f>E3*VLOOKUP(D3,'Исходные данные '!$B$36:$D$53,3,1)</f>
        <v>13420</v>
      </c>
    </row>
    <row r="4" spans="1:6" x14ac:dyDescent="0.25">
      <c r="A4" s="3">
        <f>'[1]Исходные данные '!A23</f>
        <v>2</v>
      </c>
      <c r="B4" s="3" t="str">
        <f>'[1]Исходные данные '!B23</f>
        <v>Воскресенский Д. Е.</v>
      </c>
      <c r="C4" s="3" t="str">
        <f>'[1]Исходные данные '!C23</f>
        <v>Электрик</v>
      </c>
      <c r="D4" s="3">
        <f>'[1]Исходные данные '!D23</f>
        <v>13</v>
      </c>
      <c r="E4" s="3">
        <f>VLOOKUP(B4,Распределение!$B$3:$K$12,10,0)</f>
        <v>24</v>
      </c>
      <c r="F4" s="27">
        <f>E4*VLOOKUP(D4,'Исходные данные '!$B$36:$D$53,3,1)</f>
        <v>37440</v>
      </c>
    </row>
    <row r="5" spans="1:6" x14ac:dyDescent="0.25">
      <c r="A5" s="3">
        <f>'[1]Исходные данные '!A24</f>
        <v>3</v>
      </c>
      <c r="B5" s="3" t="str">
        <f>'[1]Исходные данные '!B24</f>
        <v>Григорьев В. В.</v>
      </c>
      <c r="C5" s="3" t="str">
        <f>'[1]Исходные данные '!C24</f>
        <v>Электрик</v>
      </c>
      <c r="D5" s="3">
        <f>'[1]Исходные данные '!D24</f>
        <v>14</v>
      </c>
      <c r="E5" s="3">
        <f>VLOOKUP(B5,Распределение!$B$3:$K$12,10,0)</f>
        <v>20</v>
      </c>
      <c r="F5" s="27">
        <f>E5*VLOOKUP(D5,'Исходные данные '!$B$36:$D$53,3,1)</f>
        <v>33600</v>
      </c>
    </row>
    <row r="6" spans="1:6" x14ac:dyDescent="0.25">
      <c r="A6" s="3">
        <f>'[1]Исходные данные '!A25</f>
        <v>4</v>
      </c>
      <c r="B6" s="3" t="str">
        <f>'[1]Исходные данные '!B25</f>
        <v>Петренко А. С.</v>
      </c>
      <c r="C6" s="3" t="str">
        <f>'[1]Исходные данные '!C25</f>
        <v>Сантехник</v>
      </c>
      <c r="D6" s="3">
        <f>'[1]Исходные данные '!D25</f>
        <v>12</v>
      </c>
      <c r="E6" s="3">
        <f>VLOOKUP(B6,Распределение!$B$3:$K$12,10,0)</f>
        <v>15</v>
      </c>
      <c r="F6" s="27">
        <f>E6*VLOOKUP(D6,'Исходные данные '!$B$36:$D$53,3,1)</f>
        <v>21675</v>
      </c>
    </row>
    <row r="7" spans="1:6" x14ac:dyDescent="0.25">
      <c r="A7" s="3">
        <f>'[1]Исходные данные '!A26</f>
        <v>5</v>
      </c>
      <c r="B7" s="3" t="str">
        <f>'[1]Исходные данные '!B26</f>
        <v>Голубев С. А.</v>
      </c>
      <c r="C7" s="3" t="str">
        <f>'[1]Исходные данные '!C26</f>
        <v>Электрик</v>
      </c>
      <c r="D7" s="3">
        <f>'[1]Исходные данные '!D26</f>
        <v>11</v>
      </c>
      <c r="E7" s="3">
        <f>VLOOKUP(B7,Распределение!$B$3:$K$12,10,0)</f>
        <v>25</v>
      </c>
      <c r="F7" s="27">
        <f>E7*VLOOKUP(D7,'Исходные данные '!$B$36:$D$53,3,1)</f>
        <v>33500</v>
      </c>
    </row>
    <row r="8" spans="1:6" x14ac:dyDescent="0.25">
      <c r="A8" s="3">
        <f>'[1]Исходные данные '!A27</f>
        <v>6</v>
      </c>
      <c r="B8" s="3" t="str">
        <f>'[1]Исходные данные '!B27</f>
        <v>Виноградова Н. Н.</v>
      </c>
      <c r="C8" s="3" t="str">
        <f>'[1]Исходные данные '!C27</f>
        <v>Электрик</v>
      </c>
      <c r="D8" s="3">
        <f>'[1]Исходные данные '!D27</f>
        <v>14</v>
      </c>
      <c r="E8" s="3">
        <f>VLOOKUP(B8,Распределение!$B$3:$K$12,10,0)</f>
        <v>14</v>
      </c>
      <c r="F8" s="27">
        <f>E8*VLOOKUP(D8,'Исходные данные '!$B$36:$D$53,3,1)</f>
        <v>23520</v>
      </c>
    </row>
    <row r="9" spans="1:6" x14ac:dyDescent="0.25">
      <c r="A9" s="3">
        <f>'[1]Исходные данные '!A28</f>
        <v>7</v>
      </c>
      <c r="B9" s="3" t="str">
        <f>'[1]Исходные данные '!B28</f>
        <v>Тетерин И. Г.</v>
      </c>
      <c r="C9" s="3" t="str">
        <f>'[1]Исходные данные '!C28</f>
        <v>Сантехник</v>
      </c>
      <c r="D9" s="3">
        <f>'[1]Исходные данные '!D28</f>
        <v>13</v>
      </c>
      <c r="E9" s="3">
        <f>VLOOKUP(B9,Распределение!$B$3:$K$12,10,0)</f>
        <v>12</v>
      </c>
      <c r="F9" s="27">
        <f>E9*VLOOKUP(D9,'Исходные данные '!$B$36:$D$53,3,1)</f>
        <v>18720</v>
      </c>
    </row>
    <row r="10" spans="1:6" x14ac:dyDescent="0.25">
      <c r="A10" s="3">
        <f>'[1]Исходные данные '!A29</f>
        <v>8</v>
      </c>
      <c r="B10" s="3" t="str">
        <f>'[1]Исходные данные '!B29</f>
        <v>Дементьев И. Г.</v>
      </c>
      <c r="C10" s="3" t="str">
        <f>'[1]Исходные данные '!C29</f>
        <v>Сантехник</v>
      </c>
      <c r="D10" s="3">
        <f>'[1]Исходные данные '!D29</f>
        <v>12</v>
      </c>
      <c r="E10" s="3">
        <f>VLOOKUP(B10,Распределение!$B$3:$K$12,10,0)</f>
        <v>10</v>
      </c>
      <c r="F10" s="27">
        <f>E10*VLOOKUP(D10,'Исходные данные '!$B$36:$D$53,3,1)</f>
        <v>14450</v>
      </c>
    </row>
    <row r="11" spans="1:6" x14ac:dyDescent="0.25">
      <c r="A11" s="3">
        <f>'[1]Исходные данные '!A30</f>
        <v>9</v>
      </c>
      <c r="B11" s="3" t="str">
        <f>'[1]Исходные данные '!B30</f>
        <v>Афанасьев А. О.</v>
      </c>
      <c r="C11" s="3" t="str">
        <f>'[1]Исходные данные '!C30</f>
        <v>Электрик</v>
      </c>
      <c r="D11" s="3">
        <f>'[1]Исходные данные '!D30</f>
        <v>11</v>
      </c>
      <c r="E11" s="3">
        <f>VLOOKUP(B11,Распределение!$B$3:$K$12,10,0)</f>
        <v>22</v>
      </c>
      <c r="F11" s="27">
        <f>E11*VLOOKUP(D11,'Исходные данные '!$B$36:$D$53,3,1)</f>
        <v>29480</v>
      </c>
    </row>
    <row r="12" spans="1:6" x14ac:dyDescent="0.25">
      <c r="A12" s="3">
        <f>'[1]Исходные данные '!A31</f>
        <v>10</v>
      </c>
      <c r="B12" s="3" t="str">
        <f>'[1]Исходные данные '!B31</f>
        <v>Макаров Д. Д.</v>
      </c>
      <c r="C12" s="3" t="str">
        <f>'[1]Исходные данные '!C31</f>
        <v>Электрик</v>
      </c>
      <c r="D12" s="3">
        <f>'[1]Исходные данные '!D31</f>
        <v>12</v>
      </c>
      <c r="E12" s="3">
        <f>VLOOKUP(B12,Распределение!$B$3:$K$12,10,0)</f>
        <v>15</v>
      </c>
      <c r="F12" s="27">
        <f>E12*VLOOKUP(D12,'Исходные данные '!$B$36:$D$53,3,1)</f>
        <v>21675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Исходные данные </vt:lpstr>
      <vt:lpstr>Распределение</vt:lpstr>
      <vt:lpstr>Диаграмма Ганта</vt:lpstr>
      <vt:lpstr>Зарплата</vt:lpstr>
      <vt:lpstr>ВсегоПроектировщиков</vt:lpstr>
      <vt:lpstr>ДиаграммаГанта</vt:lpstr>
      <vt:lpstr>ДневнаяТарифнаяСтавка</vt:lpstr>
      <vt:lpstr>Праздники</vt:lpstr>
      <vt:lpstr>Сотрудники</vt:lpstr>
      <vt:lpstr>Специальность</vt:lpstr>
      <vt:lpstr>СпецСантехник</vt:lpstr>
      <vt:lpstr>СпецЭлектрик</vt:lpstr>
      <vt:lpstr>ЧислоСантехников</vt:lpstr>
      <vt:lpstr>ЧислоЭлектриков</vt:lpstr>
      <vt:lpstr>Этап_КПП</vt:lpstr>
      <vt:lpstr>Этап_ТПП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Полянская</dc:creator>
  <cp:lastModifiedBy>Анастасия Полянская</cp:lastModifiedBy>
  <dcterms:created xsi:type="dcterms:W3CDTF">2015-06-05T18:19:34Z</dcterms:created>
  <dcterms:modified xsi:type="dcterms:W3CDTF">2022-02-26T19:29:08Z</dcterms:modified>
</cp:coreProperties>
</file>