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en_skoroszyt" defaultThemeVersion="166925"/>
  <mc:AlternateContent xmlns:mc="http://schemas.openxmlformats.org/markup-compatibility/2006">
    <mc:Choice Requires="x15">
      <x15ac:absPath xmlns:x15ac="http://schemas.microsoft.com/office/spreadsheetml/2010/11/ac" url="D:\Zadania rekrytacyjne\27.11.23_PGG\"/>
    </mc:Choice>
  </mc:AlternateContent>
  <xr:revisionPtr revIDLastSave="0" documentId="13_ncr:1_{EBFA19EF-E983-467A-AD6A-A290B1835179}" xr6:coauthVersionLast="47" xr6:coauthVersionMax="47" xr10:uidLastSave="{00000000-0000-0000-0000-000000000000}"/>
  <bookViews>
    <workbookView xWindow="28680" yWindow="-2430" windowWidth="38640" windowHeight="15720" xr2:uid="{AB5AA4E8-D9A1-402E-BC57-6C203E25B711}"/>
  </bookViews>
  <sheets>
    <sheet name="ENG_version" sheetId="1" r:id="rId1"/>
    <sheet name="POL_version" sheetId="3" r:id="rId2"/>
  </sheets>
  <externalReferences>
    <externalReference r:id="rId3"/>
    <externalReference r:id="rId4"/>
  </externalReferences>
  <definedNames>
    <definedName name="ilosc_dni">'[1]Z. - Ogólne'!$13:$13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87" i="3" l="1"/>
  <c r="B186" i="3"/>
  <c r="D178" i="3"/>
  <c r="E176" i="3" s="1"/>
  <c r="O174" i="3"/>
  <c r="N174" i="3"/>
  <c r="N172" i="3" s="1"/>
  <c r="M174" i="3"/>
  <c r="O173" i="3"/>
  <c r="O172" i="3" s="1"/>
  <c r="N173" i="3"/>
  <c r="M173" i="3"/>
  <c r="M172" i="3" s="1"/>
  <c r="L173" i="3"/>
  <c r="K173" i="3"/>
  <c r="J173" i="3"/>
  <c r="I173" i="3"/>
  <c r="H173" i="3"/>
  <c r="G173" i="3"/>
  <c r="F173" i="3"/>
  <c r="E173" i="3"/>
  <c r="O170" i="3"/>
  <c r="O169" i="3" s="1"/>
  <c r="N170" i="3"/>
  <c r="M170" i="3"/>
  <c r="M169" i="3" s="1"/>
  <c r="L170" i="3"/>
  <c r="K170" i="3"/>
  <c r="K169" i="3" s="1"/>
  <c r="J170" i="3"/>
  <c r="I170" i="3"/>
  <c r="I169" i="3" s="1"/>
  <c r="H170" i="3"/>
  <c r="G170" i="3"/>
  <c r="G169" i="3" s="1"/>
  <c r="F170" i="3"/>
  <c r="E170" i="3"/>
  <c r="N169" i="3"/>
  <c r="N168" i="3" s="1"/>
  <c r="L169" i="3"/>
  <c r="J169" i="3"/>
  <c r="H169" i="3"/>
  <c r="F169" i="3"/>
  <c r="E169" i="3"/>
  <c r="M168" i="3"/>
  <c r="F162" i="3"/>
  <c r="F187" i="3" s="1"/>
  <c r="E162" i="3"/>
  <c r="E187" i="3" s="1"/>
  <c r="E161" i="3"/>
  <c r="E160" i="3" s="1"/>
  <c r="O155" i="3"/>
  <c r="M155" i="3"/>
  <c r="F144" i="3"/>
  <c r="G144" i="3" s="1"/>
  <c r="H144" i="3" s="1"/>
  <c r="I144" i="3" s="1"/>
  <c r="J144" i="3" s="1"/>
  <c r="K144" i="3" s="1"/>
  <c r="L144" i="3" s="1"/>
  <c r="M144" i="3" s="1"/>
  <c r="N144" i="3" s="1"/>
  <c r="O144" i="3" s="1"/>
  <c r="E144" i="3"/>
  <c r="E143" i="3"/>
  <c r="F143" i="3" s="1"/>
  <c r="G143" i="3" s="1"/>
  <c r="H143" i="3" s="1"/>
  <c r="I143" i="3" s="1"/>
  <c r="J143" i="3" s="1"/>
  <c r="K143" i="3" s="1"/>
  <c r="L143" i="3" s="1"/>
  <c r="M143" i="3" s="1"/>
  <c r="N143" i="3" s="1"/>
  <c r="O143" i="3" s="1"/>
  <c r="D140" i="3"/>
  <c r="D138" i="3"/>
  <c r="D137" i="3"/>
  <c r="E134" i="3"/>
  <c r="F133" i="3"/>
  <c r="G133" i="3" s="1"/>
  <c r="H133" i="3" s="1"/>
  <c r="E133" i="3"/>
  <c r="D132" i="3"/>
  <c r="D146" i="3" s="1"/>
  <c r="D147" i="3" s="1"/>
  <c r="D126" i="3"/>
  <c r="E190" i="3" s="1"/>
  <c r="E124" i="3"/>
  <c r="O123" i="3"/>
  <c r="N123" i="3"/>
  <c r="M123" i="3"/>
  <c r="L123" i="3"/>
  <c r="K123" i="3"/>
  <c r="J123" i="3"/>
  <c r="I123" i="3"/>
  <c r="D122" i="3"/>
  <c r="D130" i="3" s="1"/>
  <c r="O112" i="3"/>
  <c r="N112" i="3"/>
  <c r="N155" i="3" s="1"/>
  <c r="M112" i="3"/>
  <c r="O104" i="3"/>
  <c r="O154" i="3" s="1"/>
  <c r="M104" i="3"/>
  <c r="K104" i="3"/>
  <c r="K154" i="3" s="1"/>
  <c r="E101" i="3"/>
  <c r="E92" i="3"/>
  <c r="E89" i="3"/>
  <c r="E95" i="3" s="1"/>
  <c r="E94" i="3" s="1"/>
  <c r="G85" i="3"/>
  <c r="G162" i="3" s="1"/>
  <c r="F85" i="3"/>
  <c r="B77" i="3"/>
  <c r="D76" i="3"/>
  <c r="D71" i="3"/>
  <c r="D66" i="3"/>
  <c r="E55" i="3"/>
  <c r="E44" i="3"/>
  <c r="E43" i="3"/>
  <c r="E105" i="3" s="1"/>
  <c r="O42" i="3"/>
  <c r="N42" i="3"/>
  <c r="M42" i="3"/>
  <c r="L42" i="3"/>
  <c r="L104" i="3" s="1"/>
  <c r="L154" i="3" s="1"/>
  <c r="K42" i="3"/>
  <c r="J42" i="3"/>
  <c r="I42" i="3"/>
  <c r="I104" i="3" s="1"/>
  <c r="F38" i="3"/>
  <c r="D26" i="3"/>
  <c r="E16" i="3"/>
  <c r="E67" i="3" s="1"/>
  <c r="E66" i="3" s="1"/>
  <c r="F13" i="3"/>
  <c r="F12" i="3"/>
  <c r="G12" i="3" s="1"/>
  <c r="H12" i="3" s="1"/>
  <c r="F6" i="3"/>
  <c r="G6" i="3" s="1"/>
  <c r="G13" i="3" s="1"/>
  <c r="E190" i="1"/>
  <c r="O187" i="1"/>
  <c r="N187" i="1"/>
  <c r="M187" i="1"/>
  <c r="L187" i="1"/>
  <c r="K187" i="1"/>
  <c r="J187" i="1"/>
  <c r="I187" i="1"/>
  <c r="H187" i="1"/>
  <c r="G187" i="1"/>
  <c r="F187" i="1"/>
  <c r="E187" i="1"/>
  <c r="D178" i="1"/>
  <c r="E176" i="1"/>
  <c r="O174" i="1"/>
  <c r="N174" i="1"/>
  <c r="M174" i="1"/>
  <c r="L174" i="1"/>
  <c r="K174" i="1"/>
  <c r="J174" i="1"/>
  <c r="I174" i="1"/>
  <c r="H174" i="1"/>
  <c r="G174" i="1"/>
  <c r="F174" i="1"/>
  <c r="E174" i="1"/>
  <c r="O173" i="1"/>
  <c r="N173" i="1"/>
  <c r="M173" i="1"/>
  <c r="L173" i="1"/>
  <c r="K173" i="1"/>
  <c r="J173" i="1"/>
  <c r="I173" i="1"/>
  <c r="H173" i="1"/>
  <c r="G173" i="1"/>
  <c r="F173" i="1"/>
  <c r="E173" i="1"/>
  <c r="O172" i="1"/>
  <c r="N172" i="1"/>
  <c r="M172" i="1"/>
  <c r="L172" i="1"/>
  <c r="K172" i="1"/>
  <c r="J172" i="1"/>
  <c r="I172" i="1"/>
  <c r="H172" i="1"/>
  <c r="G172" i="1"/>
  <c r="F172" i="1"/>
  <c r="E172" i="1"/>
  <c r="O170" i="1"/>
  <c r="N170" i="1"/>
  <c r="M170" i="1"/>
  <c r="L170" i="1"/>
  <c r="K170" i="1"/>
  <c r="J170" i="1"/>
  <c r="I170" i="1"/>
  <c r="H170" i="1"/>
  <c r="G170" i="1"/>
  <c r="F170" i="1"/>
  <c r="E170" i="1"/>
  <c r="O169" i="1"/>
  <c r="N169" i="1"/>
  <c r="M169" i="1"/>
  <c r="L169" i="1"/>
  <c r="K169" i="1"/>
  <c r="J169" i="1"/>
  <c r="I169" i="1"/>
  <c r="H169" i="1"/>
  <c r="G169" i="1"/>
  <c r="F169" i="1"/>
  <c r="E169" i="1"/>
  <c r="O168" i="1"/>
  <c r="N168" i="1"/>
  <c r="M168" i="1"/>
  <c r="L168" i="1"/>
  <c r="K168" i="1"/>
  <c r="J168" i="1"/>
  <c r="I168" i="1"/>
  <c r="H168" i="1"/>
  <c r="G168" i="1"/>
  <c r="F168" i="1"/>
  <c r="E168" i="1"/>
  <c r="O162" i="1"/>
  <c r="N162" i="1"/>
  <c r="M162" i="1"/>
  <c r="L162" i="1"/>
  <c r="K162" i="1"/>
  <c r="J162" i="1"/>
  <c r="I162" i="1"/>
  <c r="H162" i="1"/>
  <c r="G162" i="1"/>
  <c r="F162" i="1"/>
  <c r="E162" i="1"/>
  <c r="O161" i="1"/>
  <c r="N161" i="1"/>
  <c r="M161" i="1"/>
  <c r="L161" i="1"/>
  <c r="K161" i="1"/>
  <c r="J161" i="1"/>
  <c r="I161" i="1"/>
  <c r="H161" i="1"/>
  <c r="G161" i="1"/>
  <c r="F161" i="1"/>
  <c r="E161" i="1"/>
  <c r="O160" i="1"/>
  <c r="N160" i="1"/>
  <c r="M160" i="1"/>
  <c r="L160" i="1"/>
  <c r="K160" i="1"/>
  <c r="J160" i="1"/>
  <c r="I160" i="1"/>
  <c r="H160" i="1"/>
  <c r="G160" i="1"/>
  <c r="F160" i="1"/>
  <c r="E160" i="1"/>
  <c r="O155" i="1"/>
  <c r="N155" i="1"/>
  <c r="M155" i="1"/>
  <c r="L155" i="1"/>
  <c r="K155" i="1"/>
  <c r="J155" i="1"/>
  <c r="I155" i="1"/>
  <c r="H155" i="1"/>
  <c r="G155" i="1"/>
  <c r="F155" i="1"/>
  <c r="E155" i="1"/>
  <c r="O154" i="1"/>
  <c r="N154" i="1"/>
  <c r="M154" i="1"/>
  <c r="L154" i="1"/>
  <c r="K154" i="1"/>
  <c r="J154" i="1"/>
  <c r="I154" i="1"/>
  <c r="H154" i="1"/>
  <c r="G154" i="1"/>
  <c r="F154" i="1"/>
  <c r="E154" i="1"/>
  <c r="D147" i="1"/>
  <c r="D146" i="1"/>
  <c r="O144" i="1"/>
  <c r="N144" i="1"/>
  <c r="M144" i="1"/>
  <c r="L144" i="1"/>
  <c r="K144" i="1"/>
  <c r="J144" i="1"/>
  <c r="I144" i="1"/>
  <c r="H144" i="1"/>
  <c r="G144" i="1"/>
  <c r="F144" i="1"/>
  <c r="E144" i="1"/>
  <c r="O143" i="1"/>
  <c r="N143" i="1"/>
  <c r="M143" i="1"/>
  <c r="L143" i="1"/>
  <c r="K143" i="1"/>
  <c r="J143" i="1"/>
  <c r="I143" i="1"/>
  <c r="H143" i="1"/>
  <c r="G143" i="1"/>
  <c r="F143" i="1"/>
  <c r="E143" i="1"/>
  <c r="D140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E134" i="1"/>
  <c r="O133" i="1"/>
  <c r="N133" i="1"/>
  <c r="M133" i="1"/>
  <c r="L133" i="1"/>
  <c r="K133" i="1"/>
  <c r="J133" i="1"/>
  <c r="I133" i="1"/>
  <c r="H133" i="1"/>
  <c r="G133" i="1"/>
  <c r="F133" i="1"/>
  <c r="E133" i="1"/>
  <c r="D132" i="1"/>
  <c r="D130" i="1"/>
  <c r="D126" i="1"/>
  <c r="O124" i="1"/>
  <c r="N124" i="1"/>
  <c r="M124" i="1"/>
  <c r="L124" i="1"/>
  <c r="K124" i="1"/>
  <c r="J124" i="1"/>
  <c r="I124" i="1"/>
  <c r="H124" i="1"/>
  <c r="G124" i="1"/>
  <c r="F124" i="1"/>
  <c r="E124" i="1"/>
  <c r="O123" i="1"/>
  <c r="N123" i="1"/>
  <c r="M123" i="1"/>
  <c r="L123" i="1"/>
  <c r="K123" i="1"/>
  <c r="J123" i="1"/>
  <c r="I123" i="1"/>
  <c r="H123" i="1"/>
  <c r="G123" i="1"/>
  <c r="F123" i="1"/>
  <c r="E123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O112" i="1"/>
  <c r="N112" i="1"/>
  <c r="M112" i="1"/>
  <c r="L112" i="1"/>
  <c r="K112" i="1"/>
  <c r="J112" i="1"/>
  <c r="I112" i="1"/>
  <c r="H112" i="1"/>
  <c r="G112" i="1"/>
  <c r="F112" i="1"/>
  <c r="E112" i="1"/>
  <c r="E106" i="1"/>
  <c r="E103" i="1" s="1"/>
  <c r="E105" i="1"/>
  <c r="O104" i="1"/>
  <c r="N104" i="1"/>
  <c r="M104" i="1"/>
  <c r="L104" i="1"/>
  <c r="K104" i="1"/>
  <c r="J104" i="1"/>
  <c r="I104" i="1"/>
  <c r="H104" i="1"/>
  <c r="G104" i="1"/>
  <c r="F104" i="1"/>
  <c r="E104" i="1"/>
  <c r="E101" i="1"/>
  <c r="O95" i="1"/>
  <c r="N95" i="1"/>
  <c r="M95" i="1"/>
  <c r="L95" i="1"/>
  <c r="K95" i="1"/>
  <c r="J95" i="1"/>
  <c r="I95" i="1"/>
  <c r="H95" i="1"/>
  <c r="G95" i="1"/>
  <c r="F95" i="1"/>
  <c r="E95" i="1"/>
  <c r="L94" i="1"/>
  <c r="K94" i="1"/>
  <c r="J94" i="1"/>
  <c r="I94" i="1"/>
  <c r="H94" i="1"/>
  <c r="G94" i="1"/>
  <c r="F94" i="1"/>
  <c r="E94" i="1"/>
  <c r="O92" i="1"/>
  <c r="N92" i="1"/>
  <c r="M92" i="1"/>
  <c r="L92" i="1"/>
  <c r="K92" i="1"/>
  <c r="J92" i="1"/>
  <c r="I92" i="1"/>
  <c r="H92" i="1"/>
  <c r="G92" i="1"/>
  <c r="F92" i="1"/>
  <c r="E92" i="1"/>
  <c r="O89" i="1"/>
  <c r="N89" i="1"/>
  <c r="M89" i="1"/>
  <c r="L89" i="1"/>
  <c r="K89" i="1"/>
  <c r="J89" i="1"/>
  <c r="I89" i="1"/>
  <c r="H89" i="1"/>
  <c r="G89" i="1"/>
  <c r="F89" i="1"/>
  <c r="E89" i="1"/>
  <c r="O85" i="1"/>
  <c r="N85" i="1"/>
  <c r="M85" i="1"/>
  <c r="L85" i="1"/>
  <c r="K85" i="1"/>
  <c r="J85" i="1"/>
  <c r="I85" i="1"/>
  <c r="H85" i="1"/>
  <c r="G85" i="1"/>
  <c r="F85" i="1"/>
  <c r="E77" i="1"/>
  <c r="E76" i="1" s="1"/>
  <c r="E141" i="1" s="1"/>
  <c r="D76" i="1"/>
  <c r="D71" i="1"/>
  <c r="D66" i="1"/>
  <c r="E55" i="1"/>
  <c r="F55" i="1" s="1"/>
  <c r="O44" i="1"/>
  <c r="N44" i="1"/>
  <c r="M44" i="1"/>
  <c r="L44" i="1"/>
  <c r="K44" i="1"/>
  <c r="J44" i="1"/>
  <c r="E44" i="1"/>
  <c r="E43" i="1"/>
  <c r="O42" i="1"/>
  <c r="N42" i="1"/>
  <c r="M42" i="1"/>
  <c r="L42" i="1"/>
  <c r="K42" i="1"/>
  <c r="J42" i="1"/>
  <c r="I42" i="1"/>
  <c r="H42" i="1"/>
  <c r="G42" i="1"/>
  <c r="F42" i="1"/>
  <c r="E42" i="1"/>
  <c r="F38" i="1"/>
  <c r="F43" i="1" s="1"/>
  <c r="H28" i="1"/>
  <c r="G28" i="1"/>
  <c r="F28" i="1"/>
  <c r="E28" i="1"/>
  <c r="D28" i="1"/>
  <c r="H26" i="1"/>
  <c r="G26" i="1"/>
  <c r="F26" i="1"/>
  <c r="E26" i="1"/>
  <c r="D26" i="1"/>
  <c r="H25" i="1"/>
  <c r="G25" i="1"/>
  <c r="F25" i="1"/>
  <c r="E25" i="1"/>
  <c r="D25" i="1"/>
  <c r="E16" i="1"/>
  <c r="E67" i="1" s="1"/>
  <c r="E66" i="1" s="1"/>
  <c r="O13" i="1"/>
  <c r="N13" i="1"/>
  <c r="M13" i="1"/>
  <c r="L13" i="1"/>
  <c r="K13" i="1"/>
  <c r="J13" i="1"/>
  <c r="I13" i="1"/>
  <c r="H13" i="1"/>
  <c r="G13" i="1"/>
  <c r="F13" i="1"/>
  <c r="F12" i="1"/>
  <c r="G12" i="1" s="1"/>
  <c r="O6" i="1"/>
  <c r="N6" i="1"/>
  <c r="M6" i="1"/>
  <c r="L6" i="1"/>
  <c r="K6" i="1"/>
  <c r="J6" i="1"/>
  <c r="I6" i="1"/>
  <c r="H6" i="1"/>
  <c r="G6" i="1"/>
  <c r="F6" i="1"/>
  <c r="G16" i="3" l="1"/>
  <c r="I133" i="3"/>
  <c r="E128" i="3"/>
  <c r="E157" i="3"/>
  <c r="G101" i="3"/>
  <c r="G67" i="3"/>
  <c r="G66" i="3" s="1"/>
  <c r="F124" i="3"/>
  <c r="G124" i="3" s="1"/>
  <c r="O168" i="3"/>
  <c r="H6" i="3"/>
  <c r="G38" i="3"/>
  <c r="F43" i="3"/>
  <c r="G161" i="3"/>
  <c r="G160" i="3" s="1"/>
  <c r="G187" i="3"/>
  <c r="I12" i="3"/>
  <c r="N104" i="3"/>
  <c r="M154" i="3"/>
  <c r="E112" i="3"/>
  <c r="E155" i="3" s="1"/>
  <c r="E174" i="3"/>
  <c r="E172" i="3" s="1"/>
  <c r="E168" i="3" s="1"/>
  <c r="I154" i="3"/>
  <c r="E106" i="3"/>
  <c r="F55" i="3"/>
  <c r="G55" i="3" s="1"/>
  <c r="H55" i="3" s="1"/>
  <c r="I55" i="3" s="1"/>
  <c r="J55" i="3" s="1"/>
  <c r="K55" i="3" s="1"/>
  <c r="L55" i="3" s="1"/>
  <c r="M55" i="3" s="1"/>
  <c r="N55" i="3" s="1"/>
  <c r="O55" i="3" s="1"/>
  <c r="F89" i="3"/>
  <c r="E138" i="3"/>
  <c r="E72" i="3"/>
  <c r="E71" i="3" s="1"/>
  <c r="E77" i="3"/>
  <c r="E76" i="3" s="1"/>
  <c r="E141" i="3" s="1"/>
  <c r="H85" i="3"/>
  <c r="F44" i="3"/>
  <c r="D25" i="3"/>
  <c r="G44" i="3"/>
  <c r="J104" i="3"/>
  <c r="F16" i="3"/>
  <c r="F161" i="3"/>
  <c r="F160" i="3" s="1"/>
  <c r="E72" i="1"/>
  <c r="E71" i="1" s="1"/>
  <c r="F105" i="1"/>
  <c r="F77" i="1"/>
  <c r="F76" i="1" s="1"/>
  <c r="F141" i="1" s="1"/>
  <c r="E158" i="1"/>
  <c r="E142" i="1"/>
  <c r="E140" i="1" s="1"/>
  <c r="G38" i="1"/>
  <c r="E108" i="1"/>
  <c r="E184" i="1" s="1"/>
  <c r="E185" i="1" s="1"/>
  <c r="F44" i="1"/>
  <c r="F41" i="1" s="1"/>
  <c r="F106" i="1"/>
  <c r="F103" i="1" s="1"/>
  <c r="E41" i="1"/>
  <c r="H44" i="1"/>
  <c r="G44" i="1"/>
  <c r="I44" i="1"/>
  <c r="E157" i="1"/>
  <c r="E128" i="1"/>
  <c r="G16" i="1"/>
  <c r="H12" i="1"/>
  <c r="G55" i="1"/>
  <c r="F16" i="1"/>
  <c r="E110" i="1"/>
  <c r="E137" i="3" l="1"/>
  <c r="H13" i="3"/>
  <c r="H16" i="3" s="1"/>
  <c r="H44" i="3"/>
  <c r="I6" i="3"/>
  <c r="F101" i="3"/>
  <c r="F67" i="3"/>
  <c r="F66" i="3" s="1"/>
  <c r="J154" i="3"/>
  <c r="G106" i="3"/>
  <c r="G72" i="3"/>
  <c r="G71" i="3" s="1"/>
  <c r="E25" i="3"/>
  <c r="D28" i="3"/>
  <c r="F92" i="3"/>
  <c r="F95" i="3"/>
  <c r="F94" i="3" s="1"/>
  <c r="H162" i="3"/>
  <c r="H124" i="3"/>
  <c r="I85" i="3"/>
  <c r="N154" i="3"/>
  <c r="J12" i="3"/>
  <c r="E158" i="3"/>
  <c r="E142" i="3"/>
  <c r="E140" i="3" s="1"/>
  <c r="G128" i="3"/>
  <c r="F106" i="3"/>
  <c r="F72" i="3"/>
  <c r="F71" i="3" s="1"/>
  <c r="F77" i="3"/>
  <c r="F76" i="3" s="1"/>
  <c r="F141" i="3" s="1"/>
  <c r="F105" i="3"/>
  <c r="H38" i="3"/>
  <c r="G43" i="3"/>
  <c r="J133" i="3"/>
  <c r="E153" i="1"/>
  <c r="F72" i="1"/>
  <c r="F71" i="1" s="1"/>
  <c r="G43" i="1"/>
  <c r="H38" i="1"/>
  <c r="F67" i="1"/>
  <c r="F66" i="1" s="1"/>
  <c r="F101" i="1"/>
  <c r="H16" i="1"/>
  <c r="I12" i="1"/>
  <c r="F158" i="1"/>
  <c r="F142" i="1"/>
  <c r="F140" i="1" s="1"/>
  <c r="E182" i="1"/>
  <c r="E183" i="1" s="1"/>
  <c r="E114" i="1"/>
  <c r="G72" i="1"/>
  <c r="G71" i="1" s="1"/>
  <c r="H55" i="1"/>
  <c r="G106" i="1"/>
  <c r="G101" i="1"/>
  <c r="G67" i="1"/>
  <c r="G66" i="1" s="1"/>
  <c r="G142" i="3" l="1"/>
  <c r="H72" i="3"/>
  <c r="H71" i="3" s="1"/>
  <c r="H106" i="3"/>
  <c r="K12" i="3"/>
  <c r="F158" i="3"/>
  <c r="F142" i="3"/>
  <c r="F140" i="3" s="1"/>
  <c r="F112" i="3"/>
  <c r="F155" i="3" s="1"/>
  <c r="F174" i="3"/>
  <c r="F172" i="3" s="1"/>
  <c r="F168" i="3" s="1"/>
  <c r="I38" i="3"/>
  <c r="H43" i="3"/>
  <c r="G157" i="3"/>
  <c r="F128" i="3"/>
  <c r="F157" i="3"/>
  <c r="I162" i="3"/>
  <c r="I124" i="3"/>
  <c r="I122" i="3" s="1"/>
  <c r="J85" i="3"/>
  <c r="I13" i="3"/>
  <c r="I16" i="3" s="1"/>
  <c r="J6" i="3"/>
  <c r="I44" i="3"/>
  <c r="H161" i="3"/>
  <c r="H160" i="3" s="1"/>
  <c r="H187" i="3"/>
  <c r="H101" i="3"/>
  <c r="H67" i="3"/>
  <c r="H66" i="3" s="1"/>
  <c r="G89" i="3"/>
  <c r="F138" i="3"/>
  <c r="K133" i="3"/>
  <c r="G105" i="3"/>
  <c r="G77" i="3"/>
  <c r="G76" i="3" s="1"/>
  <c r="G141" i="3" s="1"/>
  <c r="G140" i="3" s="1"/>
  <c r="F25" i="3"/>
  <c r="E28" i="3"/>
  <c r="H43" i="1"/>
  <c r="I38" i="1"/>
  <c r="G105" i="1"/>
  <c r="G103" i="1" s="1"/>
  <c r="G77" i="1"/>
  <c r="G76" i="1" s="1"/>
  <c r="G141" i="1" s="1"/>
  <c r="G41" i="1"/>
  <c r="G142" i="1"/>
  <c r="G140" i="1" s="1"/>
  <c r="G158" i="1"/>
  <c r="F108" i="1"/>
  <c r="F184" i="1" s="1"/>
  <c r="F185" i="1" s="1"/>
  <c r="F110" i="1"/>
  <c r="I55" i="1"/>
  <c r="H72" i="1"/>
  <c r="H71" i="1" s="1"/>
  <c r="H106" i="1"/>
  <c r="E116" i="1"/>
  <c r="E118" i="1" s="1"/>
  <c r="I16" i="1"/>
  <c r="J12" i="1"/>
  <c r="H101" i="1"/>
  <c r="H67" i="1"/>
  <c r="H66" i="1" s="1"/>
  <c r="H157" i="1"/>
  <c r="G128" i="1"/>
  <c r="G157" i="1"/>
  <c r="G153" i="1" s="1"/>
  <c r="F128" i="1"/>
  <c r="F157" i="1"/>
  <c r="F153" i="1" s="1"/>
  <c r="I101" i="3" l="1"/>
  <c r="I67" i="3"/>
  <c r="I66" i="3" s="1"/>
  <c r="L12" i="3"/>
  <c r="I157" i="3"/>
  <c r="H128" i="3"/>
  <c r="H157" i="3"/>
  <c r="J124" i="3"/>
  <c r="J122" i="3" s="1"/>
  <c r="K85" i="3"/>
  <c r="J162" i="3"/>
  <c r="L133" i="3"/>
  <c r="I187" i="3"/>
  <c r="I161" i="3"/>
  <c r="I160" i="3" s="1"/>
  <c r="G92" i="3"/>
  <c r="G95" i="3"/>
  <c r="G94" i="3" s="1"/>
  <c r="G158" i="3"/>
  <c r="F137" i="3"/>
  <c r="H142" i="3"/>
  <c r="H158" i="3"/>
  <c r="H77" i="3"/>
  <c r="H76" i="3" s="1"/>
  <c r="H141" i="3" s="1"/>
  <c r="H105" i="3"/>
  <c r="J38" i="3"/>
  <c r="I43" i="3"/>
  <c r="E42" i="3"/>
  <c r="E26" i="3"/>
  <c r="I72" i="3"/>
  <c r="I71" i="3" s="1"/>
  <c r="I106" i="3"/>
  <c r="F28" i="3"/>
  <c r="F42" i="3" s="1"/>
  <c r="G25" i="3"/>
  <c r="K6" i="3"/>
  <c r="J13" i="3"/>
  <c r="J16" i="3" s="1"/>
  <c r="J44" i="3"/>
  <c r="G110" i="1"/>
  <c r="G108" i="1"/>
  <c r="G184" i="1" s="1"/>
  <c r="G185" i="1" s="1"/>
  <c r="I43" i="1"/>
  <c r="J38" i="1"/>
  <c r="H41" i="1"/>
  <c r="H105" i="1"/>
  <c r="H103" i="1" s="1"/>
  <c r="H77" i="1"/>
  <c r="H76" i="1" s="1"/>
  <c r="H141" i="1" s="1"/>
  <c r="E135" i="1"/>
  <c r="E152" i="1"/>
  <c r="E151" i="1" s="1"/>
  <c r="E177" i="1" s="1"/>
  <c r="E178" i="1" s="1"/>
  <c r="E193" i="1"/>
  <c r="I106" i="1"/>
  <c r="J55" i="1"/>
  <c r="I72" i="1"/>
  <c r="I71" i="1" s="1"/>
  <c r="I101" i="1"/>
  <c r="I67" i="1"/>
  <c r="I66" i="1" s="1"/>
  <c r="H142" i="1"/>
  <c r="G114" i="1"/>
  <c r="G182" i="1"/>
  <c r="G183" i="1" s="1"/>
  <c r="F182" i="1"/>
  <c r="F183" i="1" s="1"/>
  <c r="F114" i="1"/>
  <c r="H128" i="1"/>
  <c r="J16" i="1"/>
  <c r="K12" i="1"/>
  <c r="M133" i="3" l="1"/>
  <c r="E123" i="3"/>
  <c r="E122" i="3" s="1"/>
  <c r="F26" i="3"/>
  <c r="J101" i="3"/>
  <c r="J67" i="3"/>
  <c r="J66" i="3" s="1"/>
  <c r="H25" i="3"/>
  <c r="H28" i="3" s="1"/>
  <c r="H42" i="3" s="1"/>
  <c r="G28" i="3"/>
  <c r="G42" i="3" s="1"/>
  <c r="J161" i="3"/>
  <c r="J160" i="3" s="1"/>
  <c r="J187" i="3"/>
  <c r="L85" i="3"/>
  <c r="K162" i="3"/>
  <c r="K124" i="3"/>
  <c r="K122" i="3" s="1"/>
  <c r="I142" i="3"/>
  <c r="E41" i="3"/>
  <c r="E104" i="3"/>
  <c r="J43" i="3"/>
  <c r="K38" i="3"/>
  <c r="J157" i="3"/>
  <c r="I128" i="3"/>
  <c r="L6" i="3"/>
  <c r="K13" i="3"/>
  <c r="K16" i="3" s="1"/>
  <c r="K44" i="3"/>
  <c r="F41" i="3"/>
  <c r="F104" i="3"/>
  <c r="G112" i="3"/>
  <c r="G155" i="3" s="1"/>
  <c r="G174" i="3"/>
  <c r="G172" i="3" s="1"/>
  <c r="G168" i="3" s="1"/>
  <c r="I41" i="3"/>
  <c r="I77" i="3"/>
  <c r="I76" i="3" s="1"/>
  <c r="I141" i="3" s="1"/>
  <c r="I140" i="3" s="1"/>
  <c r="I105" i="3"/>
  <c r="I103" i="3" s="1"/>
  <c r="I108" i="3" s="1"/>
  <c r="I184" i="3" s="1"/>
  <c r="I185" i="3" s="1"/>
  <c r="G138" i="3"/>
  <c r="H89" i="3"/>
  <c r="M12" i="3"/>
  <c r="J72" i="3"/>
  <c r="J71" i="3" s="1"/>
  <c r="J106" i="3"/>
  <c r="H140" i="3"/>
  <c r="H108" i="1"/>
  <c r="H184" i="1" s="1"/>
  <c r="H185" i="1" s="1"/>
  <c r="H110" i="1"/>
  <c r="H114" i="1" s="1"/>
  <c r="H158" i="1"/>
  <c r="H153" i="1" s="1"/>
  <c r="H140" i="1"/>
  <c r="K38" i="1"/>
  <c r="J43" i="1"/>
  <c r="I77" i="1"/>
  <c r="I76" i="1" s="1"/>
  <c r="I141" i="1" s="1"/>
  <c r="I105" i="1"/>
  <c r="I103" i="1" s="1"/>
  <c r="I41" i="1"/>
  <c r="J101" i="1"/>
  <c r="J67" i="1"/>
  <c r="J66" i="1" s="1"/>
  <c r="J157" i="1" s="1"/>
  <c r="H182" i="1"/>
  <c r="H183" i="1" s="1"/>
  <c r="I128" i="1"/>
  <c r="I142" i="1"/>
  <c r="I157" i="1"/>
  <c r="F116" i="1"/>
  <c r="F118" i="1"/>
  <c r="G116" i="1"/>
  <c r="G118" i="1" s="1"/>
  <c r="K16" i="1"/>
  <c r="L12" i="1"/>
  <c r="K55" i="1"/>
  <c r="J72" i="1"/>
  <c r="J71" i="1" s="1"/>
  <c r="J106" i="1"/>
  <c r="E186" i="1"/>
  <c r="E188" i="1"/>
  <c r="F176" i="1"/>
  <c r="E127" i="1"/>
  <c r="E126" i="1" s="1"/>
  <c r="F134" i="1"/>
  <c r="E132" i="1"/>
  <c r="L124" i="3" l="1"/>
  <c r="L122" i="3" s="1"/>
  <c r="M85" i="3"/>
  <c r="L162" i="3"/>
  <c r="G137" i="3"/>
  <c r="H41" i="3"/>
  <c r="H104" i="3"/>
  <c r="E154" i="3"/>
  <c r="E153" i="3" s="1"/>
  <c r="E103" i="3"/>
  <c r="N12" i="3"/>
  <c r="H92" i="3"/>
  <c r="G104" i="3"/>
  <c r="G41" i="3"/>
  <c r="J77" i="3"/>
  <c r="J76" i="3" s="1"/>
  <c r="J141" i="3" s="1"/>
  <c r="J105" i="3"/>
  <c r="J103" i="3" s="1"/>
  <c r="J41" i="3"/>
  <c r="J110" i="3"/>
  <c r="J108" i="3"/>
  <c r="J184" i="3" s="1"/>
  <c r="J185" i="3" s="1"/>
  <c r="I110" i="3"/>
  <c r="F123" i="3"/>
  <c r="F122" i="3" s="1"/>
  <c r="G26" i="3"/>
  <c r="I158" i="3"/>
  <c r="K67" i="3"/>
  <c r="K66" i="3" s="1"/>
  <c r="K157" i="3" s="1"/>
  <c r="K101" i="3"/>
  <c r="L44" i="3"/>
  <c r="M6" i="3"/>
  <c r="L13" i="3"/>
  <c r="L16" i="3" s="1"/>
  <c r="K43" i="3"/>
  <c r="L38" i="3"/>
  <c r="J128" i="3"/>
  <c r="F154" i="3"/>
  <c r="F153" i="3" s="1"/>
  <c r="F103" i="3"/>
  <c r="J142" i="3"/>
  <c r="K72" i="3"/>
  <c r="K71" i="3" s="1"/>
  <c r="K106" i="3"/>
  <c r="K187" i="3"/>
  <c r="K161" i="3"/>
  <c r="K160" i="3" s="1"/>
  <c r="N133" i="3"/>
  <c r="I110" i="1"/>
  <c r="I108" i="1"/>
  <c r="I184" i="1" s="1"/>
  <c r="I185" i="1" s="1"/>
  <c r="L38" i="1"/>
  <c r="K43" i="1"/>
  <c r="J105" i="1"/>
  <c r="J77" i="1"/>
  <c r="J76" i="1" s="1"/>
  <c r="J141" i="1" s="1"/>
  <c r="J41" i="1"/>
  <c r="I140" i="1"/>
  <c r="I158" i="1"/>
  <c r="J103" i="1"/>
  <c r="J108" i="1" s="1"/>
  <c r="J184" i="1" s="1"/>
  <c r="J185" i="1" s="1"/>
  <c r="I153" i="1"/>
  <c r="G193" i="1"/>
  <c r="G135" i="1"/>
  <c r="G152" i="1"/>
  <c r="G151" i="1" s="1"/>
  <c r="G177" i="1" s="1"/>
  <c r="F190" i="1"/>
  <c r="E189" i="1"/>
  <c r="E130" i="1"/>
  <c r="E192" i="1" s="1"/>
  <c r="F135" i="1"/>
  <c r="G134" i="1" s="1"/>
  <c r="G132" i="1" s="1"/>
  <c r="F152" i="1"/>
  <c r="F151" i="1" s="1"/>
  <c r="F177" i="1" s="1"/>
  <c r="F178" i="1" s="1"/>
  <c r="F193" i="1"/>
  <c r="K101" i="1"/>
  <c r="K67" i="1"/>
  <c r="K66" i="1" s="1"/>
  <c r="K157" i="1" s="1"/>
  <c r="J158" i="1"/>
  <c r="J153" i="1" s="1"/>
  <c r="J142" i="1"/>
  <c r="J140" i="1" s="1"/>
  <c r="L55" i="1"/>
  <c r="K72" i="1"/>
  <c r="K71" i="1" s="1"/>
  <c r="K106" i="1"/>
  <c r="I114" i="1"/>
  <c r="I182" i="1"/>
  <c r="I183" i="1" s="1"/>
  <c r="M12" i="1"/>
  <c r="L16" i="1"/>
  <c r="H116" i="1"/>
  <c r="H118" i="1"/>
  <c r="E146" i="1"/>
  <c r="E194" i="1"/>
  <c r="E191" i="1"/>
  <c r="J128" i="1"/>
  <c r="J140" i="3" l="1"/>
  <c r="I89" i="3"/>
  <c r="H138" i="3"/>
  <c r="O12" i="3"/>
  <c r="K77" i="3"/>
  <c r="K76" i="3" s="1"/>
  <c r="K141" i="3" s="1"/>
  <c r="K105" i="3"/>
  <c r="K103" i="3" s="1"/>
  <c r="K108" i="3" s="1"/>
  <c r="K184" i="3" s="1"/>
  <c r="K185" i="3" s="1"/>
  <c r="K41" i="3"/>
  <c r="H154" i="3"/>
  <c r="H103" i="3"/>
  <c r="L187" i="3"/>
  <c r="L161" i="3"/>
  <c r="L160" i="3" s="1"/>
  <c r="G123" i="3"/>
  <c r="G122" i="3" s="1"/>
  <c r="H26" i="3"/>
  <c r="H123" i="3" s="1"/>
  <c r="H122" i="3" s="1"/>
  <c r="E108" i="3"/>
  <c r="E184" i="3" s="1"/>
  <c r="E185" i="3" s="1"/>
  <c r="E110" i="3"/>
  <c r="O133" i="3"/>
  <c r="L43" i="3"/>
  <c r="M38" i="3"/>
  <c r="J182" i="3"/>
  <c r="J183" i="3" s="1"/>
  <c r="L101" i="3"/>
  <c r="L67" i="3"/>
  <c r="L66" i="3" s="1"/>
  <c r="K142" i="3"/>
  <c r="L72" i="3"/>
  <c r="L71" i="3" s="1"/>
  <c r="L106" i="3"/>
  <c r="J158" i="3"/>
  <c r="K128" i="3"/>
  <c r="G154" i="3"/>
  <c r="G153" i="3" s="1"/>
  <c r="G103" i="3"/>
  <c r="M124" i="3"/>
  <c r="M122" i="3" s="1"/>
  <c r="N85" i="3"/>
  <c r="M162" i="3"/>
  <c r="I182" i="3"/>
  <c r="I183" i="3" s="1"/>
  <c r="M44" i="3"/>
  <c r="M13" i="3"/>
  <c r="M16" i="3" s="1"/>
  <c r="N6" i="3"/>
  <c r="F110" i="3"/>
  <c r="F108" i="3"/>
  <c r="F184" i="3" s="1"/>
  <c r="F185" i="3" s="1"/>
  <c r="H95" i="3"/>
  <c r="H94" i="3" s="1"/>
  <c r="K105" i="1"/>
  <c r="K103" i="1" s="1"/>
  <c r="K41" i="1"/>
  <c r="K77" i="1"/>
  <c r="K76" i="1" s="1"/>
  <c r="K141" i="1" s="1"/>
  <c r="J110" i="1"/>
  <c r="L43" i="1"/>
  <c r="M38" i="1"/>
  <c r="F132" i="1"/>
  <c r="F146" i="1" s="1"/>
  <c r="F186" i="1"/>
  <c r="F188" i="1"/>
  <c r="F127" i="1"/>
  <c r="F126" i="1" s="1"/>
  <c r="G176" i="1"/>
  <c r="G178" i="1" s="1"/>
  <c r="G194" i="1"/>
  <c r="G146" i="1"/>
  <c r="K142" i="1"/>
  <c r="M55" i="1"/>
  <c r="L72" i="1"/>
  <c r="L71" i="1" s="1"/>
  <c r="L106" i="1"/>
  <c r="E147" i="1"/>
  <c r="J114" i="1"/>
  <c r="J182" i="1"/>
  <c r="J183" i="1" s="1"/>
  <c r="I116" i="1"/>
  <c r="I118" i="1"/>
  <c r="H193" i="1"/>
  <c r="H152" i="1"/>
  <c r="H151" i="1" s="1"/>
  <c r="H177" i="1" s="1"/>
  <c r="H135" i="1"/>
  <c r="L101" i="1"/>
  <c r="L67" i="1"/>
  <c r="L66" i="1" s="1"/>
  <c r="K128" i="1"/>
  <c r="H134" i="1"/>
  <c r="N12" i="1"/>
  <c r="M16" i="1"/>
  <c r="K140" i="3" l="1"/>
  <c r="L128" i="3"/>
  <c r="N124" i="3"/>
  <c r="N122" i="3" s="1"/>
  <c r="N162" i="3"/>
  <c r="O85" i="3"/>
  <c r="N38" i="3"/>
  <c r="M43" i="3"/>
  <c r="H153" i="3"/>
  <c r="M106" i="3"/>
  <c r="M72" i="3"/>
  <c r="M71" i="3" s="1"/>
  <c r="H137" i="3"/>
  <c r="H112" i="3"/>
  <c r="H155" i="3" s="1"/>
  <c r="H174" i="3"/>
  <c r="H172" i="3" s="1"/>
  <c r="H168" i="3" s="1"/>
  <c r="G108" i="3"/>
  <c r="G184" i="3" s="1"/>
  <c r="G185" i="3" s="1"/>
  <c r="G110" i="3"/>
  <c r="F182" i="3"/>
  <c r="F183" i="3" s="1"/>
  <c r="F114" i="3"/>
  <c r="K110" i="3"/>
  <c r="L158" i="3"/>
  <c r="L142" i="3"/>
  <c r="I92" i="3"/>
  <c r="M161" i="3"/>
  <c r="M160" i="3" s="1"/>
  <c r="M187" i="3"/>
  <c r="H108" i="3"/>
  <c r="H184" i="3" s="1"/>
  <c r="H185" i="3" s="1"/>
  <c r="H110" i="3"/>
  <c r="L77" i="3"/>
  <c r="L76" i="3" s="1"/>
  <c r="L141" i="3" s="1"/>
  <c r="L105" i="3"/>
  <c r="L103" i="3" s="1"/>
  <c r="L108" i="3" s="1"/>
  <c r="L184" i="3" s="1"/>
  <c r="L185" i="3" s="1"/>
  <c r="L41" i="3"/>
  <c r="L157" i="3"/>
  <c r="O6" i="3"/>
  <c r="N13" i="3"/>
  <c r="N16" i="3" s="1"/>
  <c r="N44" i="3"/>
  <c r="M101" i="3"/>
  <c r="M67" i="3"/>
  <c r="M66" i="3" s="1"/>
  <c r="E182" i="3"/>
  <c r="E183" i="3" s="1"/>
  <c r="E114" i="3"/>
  <c r="K158" i="3"/>
  <c r="G191" i="1"/>
  <c r="K110" i="1"/>
  <c r="K108" i="1"/>
  <c r="K184" i="1" s="1"/>
  <c r="K185" i="1" s="1"/>
  <c r="F191" i="1"/>
  <c r="F194" i="1"/>
  <c r="K140" i="1"/>
  <c r="K158" i="1"/>
  <c r="K153" i="1" s="1"/>
  <c r="N38" i="1"/>
  <c r="M43" i="1"/>
  <c r="L105" i="1"/>
  <c r="L103" i="1" s="1"/>
  <c r="L41" i="1"/>
  <c r="L77" i="1"/>
  <c r="L76" i="1" s="1"/>
  <c r="L141" i="1" s="1"/>
  <c r="H132" i="1"/>
  <c r="L128" i="1"/>
  <c r="N55" i="1"/>
  <c r="M72" i="1"/>
  <c r="M71" i="1" s="1"/>
  <c r="M106" i="1"/>
  <c r="L142" i="1"/>
  <c r="I134" i="1"/>
  <c r="I193" i="1"/>
  <c r="I152" i="1"/>
  <c r="I151" i="1" s="1"/>
  <c r="I177" i="1" s="1"/>
  <c r="I135" i="1"/>
  <c r="G186" i="1"/>
  <c r="G188" i="1"/>
  <c r="H176" i="1"/>
  <c r="H178" i="1" s="1"/>
  <c r="G127" i="1"/>
  <c r="G126" i="1" s="1"/>
  <c r="M101" i="1"/>
  <c r="M67" i="1"/>
  <c r="M66" i="1" s="1"/>
  <c r="O12" i="1"/>
  <c r="O16" i="1" s="1"/>
  <c r="N16" i="1"/>
  <c r="H194" i="1"/>
  <c r="H146" i="1"/>
  <c r="K182" i="1"/>
  <c r="K183" i="1" s="1"/>
  <c r="K114" i="1"/>
  <c r="H191" i="1"/>
  <c r="L157" i="1"/>
  <c r="G190" i="1"/>
  <c r="F189" i="1"/>
  <c r="F130" i="1"/>
  <c r="F192" i="1" s="1"/>
  <c r="F147" i="1"/>
  <c r="J116" i="1"/>
  <c r="J118" i="1"/>
  <c r="L140" i="3" l="1"/>
  <c r="H114" i="3"/>
  <c r="H182" i="3"/>
  <c r="H183" i="3" s="1"/>
  <c r="K182" i="3"/>
  <c r="K183" i="3" s="1"/>
  <c r="L110" i="3"/>
  <c r="M128" i="3"/>
  <c r="E116" i="3"/>
  <c r="E118" i="3" s="1"/>
  <c r="G182" i="3"/>
  <c r="G183" i="3" s="1"/>
  <c r="G114" i="3"/>
  <c r="M105" i="3"/>
  <c r="M103" i="3" s="1"/>
  <c r="M110" i="3" s="1"/>
  <c r="M77" i="3"/>
  <c r="M76" i="3" s="1"/>
  <c r="M141" i="3" s="1"/>
  <c r="M41" i="3"/>
  <c r="O162" i="3"/>
  <c r="O124" i="3"/>
  <c r="O122" i="3" s="1"/>
  <c r="N72" i="3"/>
  <c r="N71" i="3" s="1"/>
  <c r="N106" i="3"/>
  <c r="N101" i="3"/>
  <c r="N67" i="3"/>
  <c r="N66" i="3" s="1"/>
  <c r="F116" i="3"/>
  <c r="F118" i="3"/>
  <c r="O38" i="3"/>
  <c r="O43" i="3" s="1"/>
  <c r="N43" i="3"/>
  <c r="M108" i="3"/>
  <c r="M184" i="3" s="1"/>
  <c r="M185" i="3" s="1"/>
  <c r="I138" i="3"/>
  <c r="J89" i="3"/>
  <c r="N161" i="3"/>
  <c r="N160" i="3" s="1"/>
  <c r="N187" i="3"/>
  <c r="I95" i="3"/>
  <c r="I94" i="3" s="1"/>
  <c r="O13" i="3"/>
  <c r="O16" i="3" s="1"/>
  <c r="O44" i="3"/>
  <c r="M158" i="3"/>
  <c r="M142" i="3"/>
  <c r="M157" i="3"/>
  <c r="I132" i="1"/>
  <c r="L108" i="1"/>
  <c r="L184" i="1" s="1"/>
  <c r="L185" i="1" s="1"/>
  <c r="L110" i="1"/>
  <c r="L182" i="1" s="1"/>
  <c r="L183" i="1" s="1"/>
  <c r="M77" i="1"/>
  <c r="M76" i="1" s="1"/>
  <c r="M141" i="1" s="1"/>
  <c r="M41" i="1"/>
  <c r="M105" i="1"/>
  <c r="N43" i="1"/>
  <c r="O38" i="1"/>
  <c r="O43" i="1" s="1"/>
  <c r="L140" i="1"/>
  <c r="L158" i="1"/>
  <c r="M103" i="1"/>
  <c r="M108" i="1" s="1"/>
  <c r="M184" i="1" s="1"/>
  <c r="M185" i="1" s="1"/>
  <c r="N101" i="1"/>
  <c r="N67" i="1"/>
  <c r="N66" i="1" s="1"/>
  <c r="I146" i="1"/>
  <c r="I194" i="1"/>
  <c r="J193" i="1"/>
  <c r="J152" i="1"/>
  <c r="J151" i="1" s="1"/>
  <c r="J177" i="1" s="1"/>
  <c r="J135" i="1"/>
  <c r="K134" i="1" s="1"/>
  <c r="N157" i="1"/>
  <c r="M128" i="1"/>
  <c r="H190" i="1"/>
  <c r="G189" i="1"/>
  <c r="G130" i="1"/>
  <c r="L153" i="1"/>
  <c r="O67" i="1"/>
  <c r="O66" i="1" s="1"/>
  <c r="O128" i="1" s="1"/>
  <c r="O101" i="1"/>
  <c r="H186" i="1"/>
  <c r="H188" i="1"/>
  <c r="I176" i="1"/>
  <c r="I178" i="1" s="1"/>
  <c r="H127" i="1"/>
  <c r="H126" i="1" s="1"/>
  <c r="N72" i="1"/>
  <c r="N71" i="1" s="1"/>
  <c r="N106" i="1"/>
  <c r="O55" i="1"/>
  <c r="M158" i="1"/>
  <c r="M142" i="1"/>
  <c r="M140" i="1" s="1"/>
  <c r="K116" i="1"/>
  <c r="K118" i="1" s="1"/>
  <c r="J134" i="1"/>
  <c r="I191" i="1"/>
  <c r="M157" i="1"/>
  <c r="O77" i="3" l="1"/>
  <c r="O76" i="3" s="1"/>
  <c r="O141" i="3" s="1"/>
  <c r="O105" i="3"/>
  <c r="O41" i="3"/>
  <c r="G116" i="3"/>
  <c r="G118" i="3"/>
  <c r="O72" i="3"/>
  <c r="O71" i="3" s="1"/>
  <c r="O106" i="3"/>
  <c r="N128" i="3"/>
  <c r="F135" i="3"/>
  <c r="F152" i="3"/>
  <c r="F151" i="3" s="1"/>
  <c r="F177" i="3" s="1"/>
  <c r="F193" i="3"/>
  <c r="I112" i="3"/>
  <c r="I174" i="3"/>
  <c r="I172" i="3" s="1"/>
  <c r="I168" i="3" s="1"/>
  <c r="E135" i="3"/>
  <c r="E152" i="3"/>
  <c r="E151" i="3" s="1"/>
  <c r="E177" i="3" s="1"/>
  <c r="E178" i="3" s="1"/>
  <c r="E193" i="3"/>
  <c r="N157" i="3"/>
  <c r="J92" i="3"/>
  <c r="J95" i="3"/>
  <c r="J94" i="3" s="1"/>
  <c r="L182" i="3"/>
  <c r="L183" i="3" s="1"/>
  <c r="M140" i="3"/>
  <c r="O67" i="3"/>
  <c r="O66" i="3" s="1"/>
  <c r="O128" i="3" s="1"/>
  <c r="O101" i="3"/>
  <c r="N158" i="3"/>
  <c r="N142" i="3"/>
  <c r="I137" i="3"/>
  <c r="O161" i="3"/>
  <c r="O160" i="3" s="1"/>
  <c r="O187" i="3"/>
  <c r="M182" i="3"/>
  <c r="M183" i="3" s="1"/>
  <c r="M114" i="3"/>
  <c r="M153" i="3"/>
  <c r="N77" i="3"/>
  <c r="N76" i="3" s="1"/>
  <c r="N141" i="3" s="1"/>
  <c r="N105" i="3"/>
  <c r="N103" i="3" s="1"/>
  <c r="N108" i="3" s="1"/>
  <c r="N184" i="3" s="1"/>
  <c r="N185" i="3" s="1"/>
  <c r="N41" i="3"/>
  <c r="H116" i="3"/>
  <c r="H118" i="3" s="1"/>
  <c r="L114" i="1"/>
  <c r="O77" i="1"/>
  <c r="O76" i="1" s="1"/>
  <c r="O141" i="1" s="1"/>
  <c r="O41" i="1"/>
  <c r="O105" i="1"/>
  <c r="N41" i="1"/>
  <c r="N77" i="1"/>
  <c r="N76" i="1" s="1"/>
  <c r="N141" i="1" s="1"/>
  <c r="N105" i="1"/>
  <c r="N103" i="1" s="1"/>
  <c r="M110" i="1"/>
  <c r="M182" i="1" s="1"/>
  <c r="M183" i="1" s="1"/>
  <c r="M153" i="1"/>
  <c r="J132" i="1"/>
  <c r="J191" i="1" s="1"/>
  <c r="K152" i="1"/>
  <c r="K151" i="1" s="1"/>
  <c r="K177" i="1" s="1"/>
  <c r="K193" i="1"/>
  <c r="K135" i="1"/>
  <c r="L134" i="1" s="1"/>
  <c r="N142" i="1"/>
  <c r="L116" i="1"/>
  <c r="L118" i="1" s="1"/>
  <c r="I190" i="1"/>
  <c r="H189" i="1"/>
  <c r="H130" i="1"/>
  <c r="I186" i="1"/>
  <c r="I188" i="1"/>
  <c r="J176" i="1"/>
  <c r="J178" i="1" s="1"/>
  <c r="I127" i="1"/>
  <c r="I126" i="1" s="1"/>
  <c r="G192" i="1"/>
  <c r="G147" i="1"/>
  <c r="O72" i="1"/>
  <c r="O71" i="1" s="1"/>
  <c r="O106" i="1"/>
  <c r="O157" i="1"/>
  <c r="N128" i="1"/>
  <c r="N153" i="3" l="1"/>
  <c r="O157" i="3"/>
  <c r="H152" i="3"/>
  <c r="H151" i="3" s="1"/>
  <c r="H177" i="3" s="1"/>
  <c r="H193" i="3"/>
  <c r="H135" i="3"/>
  <c r="O153" i="3"/>
  <c r="M116" i="3"/>
  <c r="M118" i="3"/>
  <c r="K89" i="3"/>
  <c r="J138" i="3"/>
  <c r="G134" i="3"/>
  <c r="G132" i="3" s="1"/>
  <c r="E186" i="3"/>
  <c r="F176" i="3"/>
  <c r="F178" i="3" s="1"/>
  <c r="E127" i="3"/>
  <c r="E126" i="3" s="1"/>
  <c r="E188" i="3"/>
  <c r="O158" i="3"/>
  <c r="O142" i="3"/>
  <c r="J174" i="3"/>
  <c r="J172" i="3" s="1"/>
  <c r="J168" i="3" s="1"/>
  <c r="J112" i="3"/>
  <c r="N140" i="3"/>
  <c r="G135" i="3"/>
  <c r="G152" i="3"/>
  <c r="G151" i="3" s="1"/>
  <c r="G177" i="3" s="1"/>
  <c r="G193" i="3"/>
  <c r="O103" i="3"/>
  <c r="O108" i="3" s="1"/>
  <c r="O184" i="3" s="1"/>
  <c r="O185" i="3" s="1"/>
  <c r="N110" i="3"/>
  <c r="F134" i="3"/>
  <c r="F132" i="3" s="1"/>
  <c r="E132" i="3"/>
  <c r="I155" i="3"/>
  <c r="I153" i="3" s="1"/>
  <c r="I114" i="3"/>
  <c r="O140" i="3"/>
  <c r="N110" i="1"/>
  <c r="N108" i="1"/>
  <c r="N184" i="1" s="1"/>
  <c r="N185" i="1" s="1"/>
  <c r="M114" i="1"/>
  <c r="J194" i="1"/>
  <c r="J146" i="1"/>
  <c r="N158" i="1"/>
  <c r="N153" i="1" s="1"/>
  <c r="O103" i="1"/>
  <c r="O110" i="1" s="1"/>
  <c r="O114" i="1" s="1"/>
  <c r="N140" i="1"/>
  <c r="O108" i="1"/>
  <c r="O184" i="1" s="1"/>
  <c r="O185" i="1" s="1"/>
  <c r="L152" i="1"/>
  <c r="L151" i="1" s="1"/>
  <c r="L177" i="1" s="1"/>
  <c r="L193" i="1"/>
  <c r="L135" i="1"/>
  <c r="M134" i="1" s="1"/>
  <c r="H192" i="1"/>
  <c r="H147" i="1"/>
  <c r="N182" i="1"/>
  <c r="N183" i="1" s="1"/>
  <c r="N114" i="1"/>
  <c r="J188" i="1"/>
  <c r="K176" i="1"/>
  <c r="K178" i="1" s="1"/>
  <c r="J127" i="1"/>
  <c r="J126" i="1" s="1"/>
  <c r="J186" i="1"/>
  <c r="M116" i="1"/>
  <c r="M118" i="1" s="1"/>
  <c r="J190" i="1"/>
  <c r="I189" i="1"/>
  <c r="I130" i="1"/>
  <c r="O158" i="1"/>
  <c r="O153" i="1" s="1"/>
  <c r="O142" i="1"/>
  <c r="O140" i="1" s="1"/>
  <c r="K132" i="1"/>
  <c r="O110" i="3" l="1"/>
  <c r="I116" i="3"/>
  <c r="I118" i="3"/>
  <c r="G146" i="3"/>
  <c r="G194" i="3"/>
  <c r="H134" i="3"/>
  <c r="H132" i="3" s="1"/>
  <c r="E146" i="3"/>
  <c r="E194" i="3"/>
  <c r="E191" i="3"/>
  <c r="F146" i="3"/>
  <c r="F194" i="3"/>
  <c r="F191" i="3"/>
  <c r="N182" i="3"/>
  <c r="N183" i="3" s="1"/>
  <c r="N114" i="3"/>
  <c r="J137" i="3"/>
  <c r="M152" i="3"/>
  <c r="M151" i="3" s="1"/>
  <c r="M177" i="3" s="1"/>
  <c r="M193" i="3"/>
  <c r="M135" i="3"/>
  <c r="J155" i="3"/>
  <c r="J153" i="3" s="1"/>
  <c r="J114" i="3"/>
  <c r="G191" i="3"/>
  <c r="K95" i="3"/>
  <c r="K94" i="3" s="1"/>
  <c r="K92" i="3"/>
  <c r="O182" i="3"/>
  <c r="O183" i="3" s="1"/>
  <c r="O114" i="3"/>
  <c r="F190" i="3"/>
  <c r="E189" i="3"/>
  <c r="E130" i="3"/>
  <c r="E192" i="3" s="1"/>
  <c r="F186" i="3"/>
  <c r="G176" i="3"/>
  <c r="G178" i="3" s="1"/>
  <c r="F127" i="3"/>
  <c r="F126" i="3" s="1"/>
  <c r="F188" i="3"/>
  <c r="O182" i="1"/>
  <c r="O183" i="1" s="1"/>
  <c r="L132" i="1"/>
  <c r="L146" i="1" s="1"/>
  <c r="M152" i="1"/>
  <c r="M151" i="1" s="1"/>
  <c r="M177" i="1" s="1"/>
  <c r="M193" i="1"/>
  <c r="M135" i="1"/>
  <c r="N134" i="1" s="1"/>
  <c r="K190" i="1"/>
  <c r="J189" i="1"/>
  <c r="J130" i="1"/>
  <c r="L176" i="1"/>
  <c r="L178" i="1" s="1"/>
  <c r="K127" i="1"/>
  <c r="K126" i="1" s="1"/>
  <c r="K186" i="1"/>
  <c r="K188" i="1"/>
  <c r="N116" i="1"/>
  <c r="N118" i="1"/>
  <c r="O116" i="1"/>
  <c r="O118" i="1" s="1"/>
  <c r="I192" i="1"/>
  <c r="I147" i="1"/>
  <c r="M132" i="1"/>
  <c r="K146" i="1"/>
  <c r="K194" i="1"/>
  <c r="K191" i="1"/>
  <c r="L191" i="1"/>
  <c r="J116" i="3" l="1"/>
  <c r="J118" i="3"/>
  <c r="K174" i="3"/>
  <c r="K172" i="3" s="1"/>
  <c r="K168" i="3" s="1"/>
  <c r="K112" i="3"/>
  <c r="G190" i="3"/>
  <c r="F189" i="3"/>
  <c r="F130" i="3"/>
  <c r="F192" i="3" s="1"/>
  <c r="F147" i="3"/>
  <c r="E147" i="3"/>
  <c r="I152" i="3"/>
  <c r="I151" i="3" s="1"/>
  <c r="I177" i="3" s="1"/>
  <c r="I193" i="3"/>
  <c r="I135" i="3"/>
  <c r="G186" i="3"/>
  <c r="H176" i="3"/>
  <c r="H178" i="3" s="1"/>
  <c r="G127" i="3"/>
  <c r="G126" i="3" s="1"/>
  <c r="G188" i="3"/>
  <c r="H194" i="3"/>
  <c r="H146" i="3"/>
  <c r="H191" i="3"/>
  <c r="I134" i="3"/>
  <c r="O116" i="3"/>
  <c r="O118" i="3" s="1"/>
  <c r="L89" i="3"/>
  <c r="K138" i="3"/>
  <c r="N116" i="3"/>
  <c r="N118" i="3" s="1"/>
  <c r="L194" i="1"/>
  <c r="O135" i="1"/>
  <c r="O193" i="1"/>
  <c r="O152" i="1"/>
  <c r="O151" i="1" s="1"/>
  <c r="O177" i="1" s="1"/>
  <c r="L190" i="1"/>
  <c r="K189" i="1"/>
  <c r="K130" i="1"/>
  <c r="K192" i="1" s="1"/>
  <c r="M176" i="1"/>
  <c r="M178" i="1" s="1"/>
  <c r="L127" i="1"/>
  <c r="L126" i="1" s="1"/>
  <c r="L186" i="1"/>
  <c r="L188" i="1"/>
  <c r="J192" i="1"/>
  <c r="J147" i="1"/>
  <c r="M194" i="1"/>
  <c r="M146" i="1"/>
  <c r="N135" i="1"/>
  <c r="O134" i="1" s="1"/>
  <c r="O132" i="1" s="1"/>
  <c r="N152" i="1"/>
  <c r="N151" i="1" s="1"/>
  <c r="N177" i="1" s="1"/>
  <c r="N193" i="1"/>
  <c r="M191" i="1"/>
  <c r="I132" i="3" l="1"/>
  <c r="N193" i="3"/>
  <c r="N135" i="3"/>
  <c r="N152" i="3"/>
  <c r="N151" i="3" s="1"/>
  <c r="N177" i="3" s="1"/>
  <c r="O193" i="3"/>
  <c r="O135" i="3"/>
  <c r="O152" i="3"/>
  <c r="O151" i="3" s="1"/>
  <c r="O177" i="3" s="1"/>
  <c r="I146" i="3"/>
  <c r="I194" i="3"/>
  <c r="I191" i="3"/>
  <c r="H190" i="3"/>
  <c r="G189" i="3"/>
  <c r="G130" i="3"/>
  <c r="H186" i="3"/>
  <c r="I176" i="3"/>
  <c r="I178" i="3" s="1"/>
  <c r="H127" i="3"/>
  <c r="H126" i="3" s="1"/>
  <c r="H188" i="3"/>
  <c r="K137" i="3"/>
  <c r="K155" i="3"/>
  <c r="K153" i="3" s="1"/>
  <c r="K114" i="3"/>
  <c r="L92" i="3"/>
  <c r="L95" i="3" s="1"/>
  <c r="L94" i="3" s="1"/>
  <c r="J134" i="3"/>
  <c r="J152" i="3"/>
  <c r="J151" i="3" s="1"/>
  <c r="J177" i="3" s="1"/>
  <c r="J193" i="3"/>
  <c r="J135" i="3"/>
  <c r="O146" i="1"/>
  <c r="O194" i="1"/>
  <c r="L130" i="1"/>
  <c r="M190" i="1"/>
  <c r="L189" i="1"/>
  <c r="N176" i="1"/>
  <c r="N178" i="1" s="1"/>
  <c r="M127" i="1"/>
  <c r="M126" i="1" s="1"/>
  <c r="M186" i="1"/>
  <c r="M188" i="1"/>
  <c r="K147" i="1"/>
  <c r="N132" i="1"/>
  <c r="K134" i="3" l="1"/>
  <c r="L174" i="3"/>
  <c r="L172" i="3" s="1"/>
  <c r="L168" i="3" s="1"/>
  <c r="L112" i="3"/>
  <c r="I190" i="3"/>
  <c r="H189" i="3"/>
  <c r="H130" i="3"/>
  <c r="J132" i="3"/>
  <c r="I186" i="3"/>
  <c r="J176" i="3"/>
  <c r="J178" i="3" s="1"/>
  <c r="I127" i="3"/>
  <c r="I126" i="3" s="1"/>
  <c r="I188" i="3"/>
  <c r="G192" i="3"/>
  <c r="G147" i="3"/>
  <c r="M89" i="3"/>
  <c r="L138" i="3"/>
  <c r="K116" i="3"/>
  <c r="K118" i="3"/>
  <c r="M130" i="1"/>
  <c r="N190" i="1"/>
  <c r="M189" i="1"/>
  <c r="L192" i="1"/>
  <c r="L147" i="1"/>
  <c r="N194" i="1"/>
  <c r="N146" i="1"/>
  <c r="N191" i="1"/>
  <c r="O176" i="1"/>
  <c r="O178" i="1" s="1"/>
  <c r="N127" i="1"/>
  <c r="N126" i="1" s="1"/>
  <c r="N186" i="1"/>
  <c r="N188" i="1"/>
  <c r="O191" i="1"/>
  <c r="K152" i="3" l="1"/>
  <c r="K151" i="3" s="1"/>
  <c r="K177" i="3" s="1"/>
  <c r="K193" i="3"/>
  <c r="K135" i="3"/>
  <c r="J190" i="3"/>
  <c r="I189" i="3"/>
  <c r="I130" i="3"/>
  <c r="L137" i="3"/>
  <c r="M95" i="3"/>
  <c r="M92" i="3"/>
  <c r="L155" i="3"/>
  <c r="L153" i="3" s="1"/>
  <c r="L114" i="3"/>
  <c r="K176" i="3"/>
  <c r="K178" i="3" s="1"/>
  <c r="J127" i="3"/>
  <c r="J126" i="3" s="1"/>
  <c r="J186" i="3"/>
  <c r="J188" i="3"/>
  <c r="J146" i="3"/>
  <c r="J194" i="3"/>
  <c r="J191" i="3"/>
  <c r="H192" i="3"/>
  <c r="H147" i="3"/>
  <c r="O127" i="1"/>
  <c r="O126" i="1" s="1"/>
  <c r="O186" i="1"/>
  <c r="O188" i="1"/>
  <c r="N130" i="1"/>
  <c r="N192" i="1" s="1"/>
  <c r="O190" i="1"/>
  <c r="N189" i="1"/>
  <c r="N147" i="1"/>
  <c r="M192" i="1"/>
  <c r="M147" i="1"/>
  <c r="N89" i="3" l="1"/>
  <c r="M138" i="3"/>
  <c r="L116" i="3"/>
  <c r="L118" i="3" s="1"/>
  <c r="I192" i="3"/>
  <c r="I147" i="3"/>
  <c r="K190" i="3"/>
  <c r="J189" i="3"/>
  <c r="J130" i="3"/>
  <c r="J192" i="3" s="1"/>
  <c r="L134" i="3"/>
  <c r="K132" i="3"/>
  <c r="L176" i="3"/>
  <c r="K127" i="3"/>
  <c r="K126" i="3" s="1"/>
  <c r="K186" i="3"/>
  <c r="K188" i="3"/>
  <c r="O130" i="1"/>
  <c r="O189" i="1"/>
  <c r="L152" i="3" l="1"/>
  <c r="L151" i="3" s="1"/>
  <c r="L177" i="3" s="1"/>
  <c r="L193" i="3"/>
  <c r="L135" i="3"/>
  <c r="M134" i="3" s="1"/>
  <c r="L132" i="3"/>
  <c r="K146" i="3"/>
  <c r="K194" i="3"/>
  <c r="K191" i="3"/>
  <c r="J147" i="3"/>
  <c r="L190" i="3"/>
  <c r="K189" i="3"/>
  <c r="K130" i="3"/>
  <c r="K192" i="3" s="1"/>
  <c r="M137" i="3"/>
  <c r="L178" i="3"/>
  <c r="N92" i="3"/>
  <c r="N95" i="3"/>
  <c r="O192" i="1"/>
  <c r="O147" i="1"/>
  <c r="K147" i="3" l="1"/>
  <c r="L194" i="3"/>
  <c r="L146" i="3"/>
  <c r="O89" i="3"/>
  <c r="N138" i="3"/>
  <c r="M132" i="3"/>
  <c r="N134" i="3"/>
  <c r="M176" i="3"/>
  <c r="M178" i="3" s="1"/>
  <c r="L186" i="3"/>
  <c r="L127" i="3"/>
  <c r="L126" i="3" s="1"/>
  <c r="L188" i="3"/>
  <c r="L191" i="3"/>
  <c r="N132" i="3" l="1"/>
  <c r="O134" i="3"/>
  <c r="O132" i="3" s="1"/>
  <c r="M190" i="3"/>
  <c r="L189" i="3"/>
  <c r="L130" i="3"/>
  <c r="L192" i="3" s="1"/>
  <c r="N176" i="3"/>
  <c r="N178" i="3" s="1"/>
  <c r="M127" i="3"/>
  <c r="M126" i="3" s="1"/>
  <c r="M186" i="3"/>
  <c r="M188" i="3"/>
  <c r="M194" i="3"/>
  <c r="M146" i="3"/>
  <c r="M191" i="3"/>
  <c r="N137" i="3"/>
  <c r="O92" i="3"/>
  <c r="O138" i="3" s="1"/>
  <c r="O95" i="3"/>
  <c r="L147" i="3" l="1"/>
  <c r="N190" i="3"/>
  <c r="M189" i="3"/>
  <c r="M130" i="3"/>
  <c r="M192" i="3" s="1"/>
  <c r="O176" i="3"/>
  <c r="O178" i="3" s="1"/>
  <c r="N127" i="3"/>
  <c r="N126" i="3" s="1"/>
  <c r="N186" i="3"/>
  <c r="O137" i="3"/>
  <c r="O188" i="3"/>
  <c r="N188" i="3"/>
  <c r="O194" i="3"/>
  <c r="O146" i="3"/>
  <c r="O191" i="3"/>
  <c r="N194" i="3"/>
  <c r="N146" i="3"/>
  <c r="N191" i="3"/>
  <c r="O127" i="3" l="1"/>
  <c r="O126" i="3" s="1"/>
  <c r="O186" i="3"/>
  <c r="N189" i="3"/>
  <c r="O190" i="3"/>
  <c r="N130" i="3"/>
  <c r="N192" i="3" s="1"/>
  <c r="M147" i="3"/>
  <c r="O189" i="3" l="1"/>
  <c r="O130" i="3"/>
  <c r="N147" i="3"/>
  <c r="O192" i="3" l="1"/>
  <c r="O147" i="3"/>
</calcChain>
</file>

<file path=xl/sharedStrings.xml><?xml version="1.0" encoding="utf-8"?>
<sst xmlns="http://schemas.openxmlformats.org/spreadsheetml/2006/main" count="511" uniqueCount="224">
  <si>
    <t>Majątek obrotowy</t>
  </si>
  <si>
    <t xml:space="preserve">Środki pieniężne </t>
  </si>
  <si>
    <t>nalezności</t>
  </si>
  <si>
    <t>Kapitał własny</t>
  </si>
  <si>
    <t>Kapitał podstawowy</t>
  </si>
  <si>
    <t>Zyski/straty z lat ubiegłych</t>
  </si>
  <si>
    <t>Zyski/straty roku biezacego</t>
  </si>
  <si>
    <t>Kapitały obce (długoterminowe)</t>
  </si>
  <si>
    <t>Kaitały obce (krótkoterminowe)</t>
  </si>
  <si>
    <t>Wynagrodzenia</t>
  </si>
  <si>
    <t>AKTYWA</t>
  </si>
  <si>
    <t>kredyty</t>
  </si>
  <si>
    <t>PASYWA</t>
  </si>
  <si>
    <t>Zobowiązania z tyt. Dostaw i usług</t>
  </si>
  <si>
    <t>Zobowiązania z tyt.rzeczowych aktywów trwałych</t>
  </si>
  <si>
    <t>Zobowiązania z tyt. VAT</t>
  </si>
  <si>
    <t>check</t>
  </si>
  <si>
    <t>Makro</t>
  </si>
  <si>
    <t>t-1</t>
  </si>
  <si>
    <t>t</t>
  </si>
  <si>
    <t>t+1</t>
  </si>
  <si>
    <t>t+2</t>
  </si>
  <si>
    <t>t+3</t>
  </si>
  <si>
    <t>t+4</t>
  </si>
  <si>
    <t>t+5</t>
  </si>
  <si>
    <t>t+6</t>
  </si>
  <si>
    <t>t+7</t>
  </si>
  <si>
    <t>t+8</t>
  </si>
  <si>
    <t>t+9</t>
  </si>
  <si>
    <t>t+10</t>
  </si>
  <si>
    <t>Inflacja</t>
  </si>
  <si>
    <t>Bilans</t>
  </si>
  <si>
    <t>Wskaźnik inflacji</t>
  </si>
  <si>
    <t>Produkcja</t>
  </si>
  <si>
    <t>prognoza wzrostu produkcji (w sztukach) 10% r/r</t>
  </si>
  <si>
    <t>Koszty stałe</t>
  </si>
  <si>
    <t>Koszty zmienne</t>
  </si>
  <si>
    <t>Kapita obrotowy</t>
  </si>
  <si>
    <t>CAPEX</t>
  </si>
  <si>
    <t>należności odzyskiwane są po 30 dniach</t>
  </si>
  <si>
    <t>zobowiązania regulowane są po upływie 90 dni</t>
  </si>
  <si>
    <t>amortyzacja 20%</t>
  </si>
  <si>
    <t>majątek na bilansie otwarcia zamortyzowany w 20%-tach</t>
  </si>
  <si>
    <t>wynagrodzenia rosną o 5% r/r</t>
  </si>
  <si>
    <t>dla uproszczenia przyjmuje się cykl rozliczeniowy wynagrodzeń z narzutami 30 dni</t>
  </si>
  <si>
    <t>Zobowiązania finansowe</t>
  </si>
  <si>
    <t>Zobowiązania finansowe BO</t>
  </si>
  <si>
    <t>Zaciągnięcie długu</t>
  </si>
  <si>
    <t>Spłaty</t>
  </si>
  <si>
    <t>Zobowiązania finansowe BZ</t>
  </si>
  <si>
    <t>Koszt długu</t>
  </si>
  <si>
    <t>Jm</t>
  </si>
  <si>
    <t>Prowizja angażująca</t>
  </si>
  <si>
    <t>Odsetki</t>
  </si>
  <si>
    <t>PRODUKCJA w roku (t)</t>
  </si>
  <si>
    <t>[sztuki]</t>
  </si>
  <si>
    <t>[PLN/sztuka]</t>
  </si>
  <si>
    <t>[%]</t>
  </si>
  <si>
    <t>Koszty MZP w roku (t)</t>
  </si>
  <si>
    <t xml:space="preserve">Nakłady na CAPEX w roku (t) </t>
  </si>
  <si>
    <t xml:space="preserve">Wynagrodzenia w roku (t) </t>
  </si>
  <si>
    <t>[PLN]</t>
  </si>
  <si>
    <t>Cena - nominalnie</t>
  </si>
  <si>
    <t>struktura kosztów  materialnego zabezpieczenia produkcji MZP  40% koszty zmienne</t>
  </si>
  <si>
    <t>Koszty zmienne - nominalnie</t>
  </si>
  <si>
    <t>Księgowa wartość netto środków trwałych</t>
  </si>
  <si>
    <t>Amortyzacja</t>
  </si>
  <si>
    <t>Księgowa wartość brutto środków trwałych</t>
  </si>
  <si>
    <t>struktura kosztów: materialnego zabezpieczenia produkcji MZP to 60% koszty zmienne</t>
  </si>
  <si>
    <t>koszty zmienne MZP rosną analogicznie jak produkcja</t>
  </si>
  <si>
    <t>Pozostałe koszty stałe - nominalnie</t>
  </si>
  <si>
    <t>Założenia/Kalkulacje</t>
  </si>
  <si>
    <t>Amortyzacja księgowa - metoda liniowa</t>
  </si>
  <si>
    <t xml:space="preserve">Przychody </t>
  </si>
  <si>
    <t>Przychody ze sprzedaży</t>
  </si>
  <si>
    <t>Przychody ze sprzedaży - nominalnie</t>
  </si>
  <si>
    <t>P&amp;L</t>
  </si>
  <si>
    <t>Należności krótkoterminowe</t>
  </si>
  <si>
    <t>Ilośc dni w okresie</t>
  </si>
  <si>
    <t>Cykl rotacji</t>
  </si>
  <si>
    <t>[dni]</t>
  </si>
  <si>
    <t>dni</t>
  </si>
  <si>
    <t>Zobowiązania pozostałe</t>
  </si>
  <si>
    <t>Koszty działalności operacyjnej</t>
  </si>
  <si>
    <t>Wynagrodzenia z narzutami</t>
  </si>
  <si>
    <t>Pozostałe koszty rodzajowe</t>
  </si>
  <si>
    <t>EBITDA</t>
  </si>
  <si>
    <t>EBIT</t>
  </si>
  <si>
    <t>Zysk (strata) brutto</t>
  </si>
  <si>
    <t>Podatek dochodowy</t>
  </si>
  <si>
    <t>Zysk (strata) netto</t>
  </si>
  <si>
    <t>Koszty finansowe</t>
  </si>
  <si>
    <t>Aktywa trwałe</t>
  </si>
  <si>
    <t>Środki trwałe w budowie</t>
  </si>
  <si>
    <t>Rzeczowe aktywa trwałe i WNiP</t>
  </si>
  <si>
    <t>Cash flow</t>
  </si>
  <si>
    <t>Przepływy z działalności operacyjnej</t>
  </si>
  <si>
    <t>Korekty razem</t>
  </si>
  <si>
    <t>Zmiana stanu zapasów</t>
  </si>
  <si>
    <t>Zmiana stanu należności</t>
  </si>
  <si>
    <t>Zmiana stanu zobowiązań, rezerw i RMK</t>
  </si>
  <si>
    <t>Przepływy z działalności inwestycyjnej</t>
  </si>
  <si>
    <t>Wypływy</t>
  </si>
  <si>
    <t>Odsetki od długu inwestycyjnego</t>
  </si>
  <si>
    <t>Wpływy</t>
  </si>
  <si>
    <t>Zbycie WNiP oraz rzeczowych aktywów trwałych</t>
  </si>
  <si>
    <t>Przepływy z działalności finansowej</t>
  </si>
  <si>
    <t>Środki pieniężne na początek okresu</t>
  </si>
  <si>
    <t>Przepływy pieniężne netto razem</t>
  </si>
  <si>
    <t>Środki pieniężne na koniec okresu</t>
  </si>
  <si>
    <t>Zobowiązania handlowe i pozostałe</t>
  </si>
  <si>
    <t>Koszty działalności operacyjnej (bez amortyzacji i wynagrodzeń)</t>
  </si>
  <si>
    <t>Kapitał obrotowy</t>
  </si>
  <si>
    <t>nakłady na CAPEX stałe w kolejnych latach</t>
  </si>
  <si>
    <t>Zobowiazania finansowe</t>
  </si>
  <si>
    <t>Rok/Okres</t>
  </si>
  <si>
    <t>Analiza wskaźnikowa</t>
  </si>
  <si>
    <t>Dług netto</t>
  </si>
  <si>
    <t>Płynność szybka</t>
  </si>
  <si>
    <t>ROE</t>
  </si>
  <si>
    <t>ROA</t>
  </si>
  <si>
    <t>[mPLN]</t>
  </si>
  <si>
    <t>[liczba]</t>
  </si>
  <si>
    <t>Rentowność EBIT [%]</t>
  </si>
  <si>
    <t>Rentowność EBITDA [%]</t>
  </si>
  <si>
    <t>Płynność bieżąca</t>
  </si>
  <si>
    <t xml:space="preserve">Zysk netto </t>
  </si>
  <si>
    <t>Unit</t>
  </si>
  <si>
    <t>Year/Period</t>
  </si>
  <si>
    <t>Inflation</t>
  </si>
  <si>
    <t>Inflation rate</t>
  </si>
  <si>
    <t>Production</t>
  </si>
  <si>
    <t>Assumptions/Calculations</t>
  </si>
  <si>
    <t>production growth forecast (in pieces) 10% y/y</t>
  </si>
  <si>
    <t>PRODUCTION in year (t)</t>
  </si>
  <si>
    <t>Price - nominal</t>
  </si>
  <si>
    <t>Depreciation</t>
  </si>
  <si>
    <t>assets on the opening balance depreciated at 20%.</t>
  </si>
  <si>
    <t>depreciation 20%</t>
  </si>
  <si>
    <t>Gross book value of fixed assets</t>
  </si>
  <si>
    <t>Net book value of fixed assets</t>
  </si>
  <si>
    <t>Accounting depreciation - straight-line method</t>
  </si>
  <si>
    <t>cost structure: material security of MZP production is 60% variable costs</t>
  </si>
  <si>
    <t>MZP costs per year (t)</t>
  </si>
  <si>
    <t>wages increase by 5% y/y</t>
  </si>
  <si>
    <t>Salaries in the year (t)</t>
  </si>
  <si>
    <t>Fixed costs</t>
  </si>
  <si>
    <t>Salaries</t>
  </si>
  <si>
    <t>Other fixed costs - nominal</t>
  </si>
  <si>
    <t>variable costs of MZP increase in the same way as production</t>
  </si>
  <si>
    <t>cost structure of material security of production MZP 40% variable costs</t>
  </si>
  <si>
    <t>Variable costs</t>
  </si>
  <si>
    <t>Variable costs - nominal</t>
  </si>
  <si>
    <t>receivables are recovered after 30 days</t>
  </si>
  <si>
    <t>liabilities are settled after 90 days</t>
  </si>
  <si>
    <t>for simplicity, the remuneration settlement cycle with surcharges is assumed to be 30 days</t>
  </si>
  <si>
    <t>Working capital</t>
  </si>
  <si>
    <t>short-term receivables</t>
  </si>
  <si>
    <t>Sales revenues</t>
  </si>
  <si>
    <t>Number of days in the period</t>
  </si>
  <si>
    <t>Rotation cycle</t>
  </si>
  <si>
    <t>Trade and other liabilities</t>
  </si>
  <si>
    <t>Operating costs (excluding depreciation and salaries)</t>
  </si>
  <si>
    <t>Other liabilities</t>
  </si>
  <si>
    <t>days</t>
  </si>
  <si>
    <t>[days]</t>
  </si>
  <si>
    <t>fixed CAPEX expenditures in subsequent years</t>
  </si>
  <si>
    <t>CAPEX expenditures in the year</t>
  </si>
  <si>
    <t>Financial liabilities (Opening balance)</t>
  </si>
  <si>
    <t>Taking on debt</t>
  </si>
  <si>
    <t>Repayments</t>
  </si>
  <si>
    <t>Financial liabilities (Closing balance)</t>
  </si>
  <si>
    <t>Cost of debt</t>
  </si>
  <si>
    <t>Interest</t>
  </si>
  <si>
    <t>Engaging commission</t>
  </si>
  <si>
    <t>Operating expenses</t>
  </si>
  <si>
    <t>Salaries with overheads</t>
  </si>
  <si>
    <t>Other costs</t>
  </si>
  <si>
    <t>Financial costs</t>
  </si>
  <si>
    <t>Income tax</t>
  </si>
  <si>
    <t>Net profit (loss).</t>
  </si>
  <si>
    <t>Revenues</t>
  </si>
  <si>
    <t>Gross profit (loss).</t>
  </si>
  <si>
    <t>Fixed assets</t>
  </si>
  <si>
    <t>Property, plant and equipment and property, plant and equipment</t>
  </si>
  <si>
    <t>Fixed assets under construction</t>
  </si>
  <si>
    <t>Current assets</t>
  </si>
  <si>
    <t>Cash</t>
  </si>
  <si>
    <t>receivables</t>
  </si>
  <si>
    <t>ASSETS</t>
  </si>
  <si>
    <t>Equity capital</t>
  </si>
  <si>
    <t>Core capital</t>
  </si>
  <si>
    <t>Profits/losses from previous years</t>
  </si>
  <si>
    <t>Profits/losses for the current year</t>
  </si>
  <si>
    <t>Foreign capital (long-term)</t>
  </si>
  <si>
    <t>Financial liabilities</t>
  </si>
  <si>
    <t>Foreign capital (short-term)</t>
  </si>
  <si>
    <t>Liabilities related to Supplies and services</t>
  </si>
  <si>
    <t>Liabilities related to property, plant and equipment</t>
  </si>
  <si>
    <t>Liabilities related to VAT</t>
  </si>
  <si>
    <t>loans</t>
  </si>
  <si>
    <t>LIABILITIES</t>
  </si>
  <si>
    <t>Cash flows from operating activities</t>
  </si>
  <si>
    <t>Total adjustments</t>
  </si>
  <si>
    <t>Change in inventory</t>
  </si>
  <si>
    <t>Change in the balance of receivables</t>
  </si>
  <si>
    <t>Change in liabilities, provisions and RMK</t>
  </si>
  <si>
    <t>Cash flows from investing activities</t>
  </si>
  <si>
    <t>Outflows</t>
  </si>
  <si>
    <t>Interest on investment debt</t>
  </si>
  <si>
    <t>Influences</t>
  </si>
  <si>
    <t>Sale of WNiP and property, plant and equipment</t>
  </si>
  <si>
    <t>Cash flows from financial activities</t>
  </si>
  <si>
    <t>Cash at the beginning of the period</t>
  </si>
  <si>
    <t>Total net cash flow</t>
  </si>
  <si>
    <t>Cash at the end of the period</t>
  </si>
  <si>
    <t>Ratio analysis</t>
  </si>
  <si>
    <t>EBIT profitability [%]</t>
  </si>
  <si>
    <t>EBITDA profitability [%]</t>
  </si>
  <si>
    <t>Net debt</t>
  </si>
  <si>
    <t>Current liquidity</t>
  </si>
  <si>
    <t>Fast liquidity</t>
  </si>
  <si>
    <t>Net 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</si>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</sst>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,##0_ ;\-#,##0\ "/>
    <numFmt numFmtId="166" formatCode="#,##0;\(#,##0\);&quot;-&quot;"/>
  </numFmts>
  <fonts count="12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i/>
      <sz val="10"/>
      <color theme="0" tint="-0.499984740745262"/>
      <name val="Calibri"/>
      <family val="2"/>
      <charset val="238"/>
      <scheme val="minor"/>
    </font>
    <font>
      <sz val="8"/>
      <name val="Calibri"/>
      <family val="2"/>
      <charset val="238"/>
      <scheme val="minor"/>
    </font>
    <font>
      <sz val="10"/>
      <name val="Arial"/>
      <family val="2"/>
      <charset val="238"/>
    </font>
    <font>
      <sz val="11"/>
      <color theme="1"/>
      <name val="Arial"/>
      <family val="2"/>
      <charset val="238"/>
    </font>
    <font>
      <sz val="10"/>
      <color theme="1"/>
      <name val="Gill Sans MT"/>
      <family val="2"/>
    </font>
    <font>
      <i/>
      <sz val="10"/>
      <color theme="1"/>
      <name val="Calibri"/>
      <family val="2"/>
      <charset val="238"/>
      <scheme val="minor"/>
    </font>
    <font>
      <b/>
      <i/>
      <sz val="10"/>
      <color theme="1"/>
      <name val="Calibri"/>
      <family val="2"/>
      <charset val="238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lightUp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4" fontId="7" fillId="0" borderId="0" applyProtection="0">
      <alignment vertical="center"/>
    </xf>
    <xf numFmtId="0" fontId="9" fillId="0" borderId="0"/>
    <xf numFmtId="9" fontId="1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1" applyNumberFormat="1" applyFont="1"/>
    <xf numFmtId="164" fontId="0" fillId="0" borderId="0" xfId="0" applyNumberFormat="1"/>
    <xf numFmtId="0" fontId="3" fillId="0" borderId="0" xfId="0" applyFont="1"/>
    <xf numFmtId="164" fontId="3" fillId="0" borderId="0" xfId="1" applyNumberFormat="1" applyFont="1"/>
    <xf numFmtId="0" fontId="4" fillId="2" borderId="0" xfId="0" applyFont="1" applyFill="1"/>
    <xf numFmtId="164" fontId="4" fillId="2" borderId="0" xfId="0" applyNumberFormat="1" applyFont="1" applyFill="1"/>
    <xf numFmtId="0" fontId="5" fillId="0" borderId="0" xfId="0" applyFont="1"/>
    <xf numFmtId="164" fontId="5" fillId="0" borderId="0" xfId="0" applyNumberFormat="1" applyFont="1"/>
    <xf numFmtId="0" fontId="2" fillId="3" borderId="0" xfId="0" applyFont="1" applyFill="1"/>
    <xf numFmtId="10" fontId="0" fillId="0" borderId="0" xfId="0" applyNumberFormat="1"/>
    <xf numFmtId="2" fontId="0" fillId="0" borderId="0" xfId="0" applyNumberFormat="1"/>
    <xf numFmtId="0" fontId="8" fillId="0" borderId="0" xfId="0" applyFont="1"/>
    <xf numFmtId="9" fontId="0" fillId="0" borderId="0" xfId="0" applyNumberFormat="1"/>
    <xf numFmtId="0" fontId="2" fillId="3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vertical="center"/>
    </xf>
    <xf numFmtId="0" fontId="0" fillId="0" borderId="0" xfId="0" applyAlignment="1">
      <alignment horizontal="left" indent="1"/>
    </xf>
    <xf numFmtId="165" fontId="3" fillId="0" borderId="0" xfId="1" applyNumberFormat="1" applyFont="1"/>
    <xf numFmtId="165" fontId="0" fillId="0" borderId="0" xfId="1" applyNumberFormat="1" applyFont="1"/>
    <xf numFmtId="0" fontId="2" fillId="3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165" fontId="0" fillId="0" borderId="0" xfId="0" applyNumberFormat="1"/>
    <xf numFmtId="0" fontId="0" fillId="0" borderId="0" xfId="0" applyAlignment="1">
      <alignment horizontal="left" indent="2"/>
    </xf>
    <xf numFmtId="0" fontId="0" fillId="4" borderId="0" xfId="0" applyFill="1" applyAlignment="1">
      <alignment horizontal="left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4" borderId="0" xfId="0" applyFont="1" applyFill="1"/>
    <xf numFmtId="164" fontId="3" fillId="0" borderId="0" xfId="0" applyNumberFormat="1" applyFont="1"/>
    <xf numFmtId="166" fontId="0" fillId="0" borderId="0" xfId="0" applyNumberFormat="1"/>
    <xf numFmtId="165" fontId="3" fillId="0" borderId="0" xfId="0" applyNumberFormat="1" applyFont="1"/>
    <xf numFmtId="0" fontId="10" fillId="0" borderId="0" xfId="0" applyFont="1" applyAlignment="1">
      <alignment horizontal="left" indent="2"/>
    </xf>
    <xf numFmtId="0" fontId="10" fillId="0" borderId="0" xfId="0" applyFont="1" applyAlignment="1">
      <alignment horizontal="center"/>
    </xf>
    <xf numFmtId="164" fontId="10" fillId="0" borderId="0" xfId="0" applyNumberFormat="1" applyFont="1"/>
    <xf numFmtId="164" fontId="10" fillId="5" borderId="0" xfId="0" applyNumberFormat="1" applyFont="1" applyFill="1"/>
    <xf numFmtId="165" fontId="10" fillId="0" borderId="0" xfId="0" applyNumberFormat="1" applyFont="1"/>
    <xf numFmtId="164" fontId="11" fillId="5" borderId="0" xfId="0" applyNumberFormat="1" applyFont="1" applyFill="1"/>
    <xf numFmtId="0" fontId="4" fillId="6" borderId="0" xfId="0" applyFont="1" applyFill="1" applyAlignment="1">
      <alignment horizontal="center" vertical="center"/>
    </xf>
    <xf numFmtId="9" fontId="0" fillId="0" borderId="0" xfId="4" applyFont="1"/>
    <xf numFmtId="43" fontId="0" fillId="0" borderId="0" xfId="1" applyFont="1"/>
  </cellXfs>
  <cellStyles count="5">
    <cellStyle name="Dziesiętny" xfId="1" builtinId="3"/>
    <cellStyle name="Normal 2 2" xfId="3" xr:uid="{7E18F91A-0F12-43FE-9D86-0E3FD960769F}"/>
    <cellStyle name="Normal 2 2 2" xfId="2" xr:uid="{CF5E594C-A447-4857-BD27-E16F6F118B84}"/>
    <cellStyle name="Normalny" xfId="0" builtinId="0"/>
    <cellStyle name="Procentowy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ENG_version!$B$182</c:f>
              <c:strCache>
                <c:ptCount val="1"/>
                <c:pt idx="0">
                  <c:v>EBIT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ENG_version!$E$182:$O$182</c:f>
              <c:numCache>
                <c:formatCode>_-* #\ ##0_-;\-* #\ ##0_-;_-* "-"??_-;_-@_-</c:formatCode>
                <c:ptCount val="11"/>
                <c:pt idx="0">
                  <c:v>1.85</c:v>
                </c:pt>
                <c:pt idx="1">
                  <c:v>2.7589999999999999</c:v>
                </c:pt>
                <c:pt idx="2">
                  <c:v>3.8034350000000039</c:v>
                </c:pt>
                <c:pt idx="3">
                  <c:v>5.001599525000004</c:v>
                </c:pt>
                <c:pt idx="4">
                  <c:v>8.1241855972500048</c:v>
                </c:pt>
                <c:pt idx="5">
                  <c:v>9.694593242344693</c:v>
                </c:pt>
                <c:pt idx="6">
                  <c:v>11.489280989303213</c:v>
                </c:pt>
                <c:pt idx="7">
                  <c:v>13.538161500544957</c:v>
                </c:pt>
                <c:pt idx="8">
                  <c:v>15.875048125983808</c:v>
                </c:pt>
                <c:pt idx="9">
                  <c:v>18.538158918048275</c:v>
                </c:pt>
                <c:pt idx="10">
                  <c:v>21.570685482072783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39-4BA3-ADDB-780AB5A50933}"/>
            </c:ext>
          </c:extLst>
        </c:ser>
        <c:ser>
          <c:idx val="1"/>
          <c:order val="1"/>
          <c:tx>
            <c:strRef>
              <c:f>ENG_version!$B$184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ENG_version!$E$184:$O$184</c:f>
              <c:numCache>
                <c:formatCode>_-* #\ ##0_-;\-* #\ ##0_-;_-* "-"??_-;_-@_-</c:formatCode>
                <c:ptCount val="11"/>
                <c:pt idx="0">
                  <c:v>3.6</c:v>
                </c:pt>
                <c:pt idx="1">
                  <c:v>4.5090000000000003</c:v>
                </c:pt>
                <c:pt idx="2">
                  <c:v>5.5534350000000039</c:v>
                </c:pt>
                <c:pt idx="3">
                  <c:v>6.751599525000004</c:v>
                </c:pt>
                <c:pt idx="4">
                  <c:v>8.1241855972500048</c:v>
                </c:pt>
                <c:pt idx="5">
                  <c:v>9.694593242344693</c:v>
                </c:pt>
                <c:pt idx="6">
                  <c:v>11.489280989303213</c:v>
                </c:pt>
                <c:pt idx="7">
                  <c:v>13.538161500544957</c:v>
                </c:pt>
                <c:pt idx="8">
                  <c:v>15.875048125983808</c:v>
                </c:pt>
                <c:pt idx="9">
                  <c:v>18.538158918048275</c:v>
                </c:pt>
                <c:pt idx="10">
                  <c:v>21.570685482072783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39-4BA3-ADDB-780AB5A5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0028111"/>
        <c:axId val="401557935"/>
      </c:barChart>
      <c:lineChart>
        <c:grouping val="standard"/>
        <c:varyColors val="0"/>
        <c:ser>
          <c:idx val="2"/>
          <c:order val="2"/>
          <c:tx>
            <c:strRef>
              <c:f>ENG_version!$B$185</c:f>
              <c:strCache>
                <c:ptCount val="1"/>
                <c:pt idx="0">
                  <c:v>EBITDA profitability [%]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ENG_version!$E$185:$O$185</c:f>
              <c:numCache>
                <c:formatCode>0%</c:formatCode>
                <c:ptCount val="11"/>
                <c:pt idx="0">
                  <c:v>0.375</c:v>
                </c:pt>
                <c:pt idx="1">
                  <c:v>0.41657427937915747</c:v>
                </c:pt>
                <c:pt idx="2">
                  <c:v>0.45504815610542737</c:v>
                </c:pt>
                <c:pt idx="3">
                  <c:v>0.49066580122096926</c:v>
                </c:pt>
                <c:pt idx="4">
                  <c:v>0.52365155928425322</c:v>
                </c:pt>
                <c:pt idx="5">
                  <c:v>0.55421159316229807</c:v>
                </c:pt>
                <c:pt idx="6">
                  <c:v>0.58253538999972798</c:v>
                </c:pt>
                <c:pt idx="7">
                  <c:v>0.60879714025240639</c:v>
                </c:pt>
                <c:pt idx="8">
                  <c:v>0.63315700064298175</c:v>
                </c:pt>
                <c:pt idx="9">
                  <c:v>0.65576225095546081</c:v>
                </c:pt>
                <c:pt idx="10">
                  <c:v>0.67674835372798181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39-4BA3-ADDB-780AB5A50933}"/>
            </c:ext>
          </c:extLst>
        </c:ser>
        <c:ser>
          <c:idx val="3"/>
          <c:order val="3"/>
          <c:tx>
            <c:strRef>
              <c:f>ENG_version!$B$183</c:f>
              <c:strCache>
                <c:ptCount val="1"/>
                <c:pt idx="0">
                  <c:v>EBIT profitability [%]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ENG_version!$E$183:$O$183</c:f>
              <c:numCache>
                <c:formatCode>0%</c:formatCode>
                <c:ptCount val="11"/>
                <c:pt idx="0">
                  <c:v>0.19270833333333334</c:v>
                </c:pt>
                <c:pt idx="1">
                  <c:v>0.25489652623798964</c:v>
                </c:pt>
                <c:pt idx="2">
                  <c:v>0.31165325309773984</c:v>
                </c:pt>
                <c:pt idx="3">
                  <c:v>0.36348628635827518</c:v>
                </c:pt>
                <c:pt idx="4">
                  <c:v>0.52365155928425322</c:v>
                </c:pt>
                <c:pt idx="5">
                  <c:v>0.55421159316229807</c:v>
                </c:pt>
                <c:pt idx="6">
                  <c:v>0.58253538999972798</c:v>
                </c:pt>
                <c:pt idx="7">
                  <c:v>0.60879714025240639</c:v>
                </c:pt>
                <c:pt idx="8">
                  <c:v>0.63315700064298175</c:v>
                </c:pt>
                <c:pt idx="9">
                  <c:v>0.65576225095546081</c:v>
                </c:pt>
                <c:pt idx="10">
                  <c:v>0.67674835372798181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939-4BA3-ADDB-780AB5A509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76143"/>
        <c:axId val="111174159"/>
      </c:lineChart>
      <c:catAx>
        <c:axId val="11700281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557935"/>
        <c:crosses val="autoZero"/>
        <c:auto val="1"/>
        <c:lblAlgn val="ctr"/>
        <c:lblOffset val="100"/>
        <c:noMultiLvlLbl val="0"/>
      </c:catAx>
      <c:valAx>
        <c:axId val="40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ENG_version!$C$184</c:f>
              <c:strCache>
                <c:ptCount val="1"/>
                <c:pt idx="0">
                  <c:v>[mPLN]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028111"/>
        <c:crosses val="autoZero"/>
        <c:crossBetween val="between"/>
      </c:valAx>
      <c:valAx>
        <c:axId val="111174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76143"/>
        <c:crosses val="max"/>
        <c:crossBetween val="between"/>
      </c:valAx>
      <c:catAx>
        <c:axId val="1158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7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ENG_version!$B$186</c:f>
              <c:strCache>
                <c:ptCount val="1"/>
                <c:pt idx="0">
                  <c:v>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ENG_version!$E$186:$O$186</c:f>
              <c:numCache>
                <c:formatCode>_-* #\ ##0_-;\-* #\ ##0_-;_-* "-"??_-;_-@_-</c:formatCode>
                <c:ptCount val="11"/>
                <c:pt idx="0">
                  <c:v>2.0093102739726025</c:v>
                </c:pt>
                <c:pt idx="1">
                  <c:v>2.8979112328767123</c:v>
                </c:pt>
                <c:pt idx="2">
                  <c:v>4.3796054321917834</c:v>
                </c:pt>
                <c:pt idx="3">
                  <c:v>6.8336870111404169</c:v>
                </c:pt>
                <c:pt idx="4">
                  <c:v>10.067458434008813</c:v>
                </c:pt>
                <c:pt idx="5">
                  <c:v>14.571975427299375</c:v>
                </c:pt>
                <c:pt idx="6">
                  <c:v>20.770922732103603</c:v>
                </c:pt>
                <c:pt idx="7">
                  <c:v>28.611956824509189</c:v>
                </c:pt>
                <c:pt idx="8">
                  <c:v>38.325906398040289</c:v>
                </c:pt>
                <c:pt idx="9">
                  <c:v>50.17422663807951</c:v>
                </c:pt>
                <c:pt idx="10">
                  <c:v>64.452984225060717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1D-4375-8C3D-028E6E85F487}"/>
            </c:ext>
          </c:extLst>
        </c:ser>
        <c:ser>
          <c:idx val="1"/>
          <c:order val="1"/>
          <c:tx>
            <c:strRef>
              <c:f>ENG_version!$B$187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ENG_version!$E$187:$O$187</c:f>
              <c:numCache>
                <c:formatCode>_-* #\ ##0_-;\-* #\ ##0_-;_-* "-"??_-;_-@_-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1D-4375-8C3D-028E6E85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0028111"/>
        <c:axId val="401557935"/>
      </c:barChart>
      <c:lineChart>
        <c:grouping val="standard"/>
        <c:varyColors val="0"/>
        <c:ser>
          <c:idx val="2"/>
          <c:order val="2"/>
          <c:tx>
            <c:strRef>
              <c:f>ENG_version!$B$189</c:f>
              <c:strCache>
                <c:ptCount val="1"/>
                <c:pt idx="0">
                  <c:v>Current liquidity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ENG_version!$E$189:$O$189</c:f>
              <c:numCache>
                <c:formatCode>_(* #,##0.00_);_(* \(#,##0.00\);_(* "-"??_);_(@_)</c:formatCode>
                <c:ptCount val="11"/>
                <c:pt idx="0">
                  <c:v>0.78028896103896106</c:v>
                </c:pt>
                <c:pt idx="1">
                  <c:v>1.0407329393608613</c:v>
                </c:pt>
                <c:pt idx="2">
                  <c:v>1.4562809880615417</c:v>
                </c:pt>
                <c:pt idx="3">
                  <c:v>2.119817821635738</c:v>
                </c:pt>
                <c:pt idx="4">
                  <c:v>2.9670680067403441</c:v>
                </c:pt>
                <c:pt idx="5">
                  <c:v>4.1120228347331826</c:v>
                </c:pt>
                <c:pt idx="6">
                  <c:v>5.6412417172372029</c:v>
                </c:pt>
                <c:pt idx="7">
                  <c:v>7.5138531091227305</c:v>
                </c:pt>
                <c:pt idx="8">
                  <c:v>9.7567892975999069</c:v>
                </c:pt>
                <c:pt idx="9">
                  <c:v>12.39761902255467</c:v>
                </c:pt>
                <c:pt idx="10">
                  <c:v>15.464332251152859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1D-4375-8C3D-028E6E85F487}"/>
            </c:ext>
          </c:extLst>
        </c:ser>
        <c:ser>
          <c:idx val="3"/>
          <c:order val="3"/>
          <c:tx>
            <c:strRef>
              <c:f>ENG_version!$B$190</c:f>
              <c:strCache>
                <c:ptCount val="1"/>
                <c:pt idx="0">
                  <c:v>Fast liquidity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ENG_version!$E$190:$O$190</c:f>
              <c:numCache>
                <c:formatCode>_(* #,##0.00_);_(* \(#,##0.00\);_(* "-"??_);_(@_)</c:formatCode>
                <c:ptCount val="11"/>
                <c:pt idx="0">
                  <c:v>0.36363636363636365</c:v>
                </c:pt>
                <c:pt idx="1">
                  <c:v>0.56027368220015283</c:v>
                </c:pt>
                <c:pt idx="2">
                  <c:v>0.79627929386080476</c:v>
                </c:pt>
                <c:pt idx="3">
                  <c:v>1.1848999904566457</c:v>
                </c:pt>
                <c:pt idx="4">
                  <c:v>1.8188077737365902</c:v>
                </c:pt>
                <c:pt idx="5">
                  <c:v>2.6335034677530134</c:v>
                </c:pt>
                <c:pt idx="6">
                  <c:v>3.7427442693824706</c:v>
                </c:pt>
                <c:pt idx="7">
                  <c:v>5.2328460774373964</c:v>
                </c:pt>
                <c:pt idx="8">
                  <c:v>7.0626856258016426</c:v>
                </c:pt>
                <c:pt idx="9">
                  <c:v>9.2589367754490208</c:v>
                </c:pt>
                <c:pt idx="10">
                  <c:v>11.848904940022697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F1D-4375-8C3D-028E6E85F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76143"/>
        <c:axId val="111174159"/>
      </c:lineChart>
      <c:catAx>
        <c:axId val="117002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Okres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557935"/>
        <c:crosses val="autoZero"/>
        <c:auto val="1"/>
        <c:lblAlgn val="ctr"/>
        <c:lblOffset val="100"/>
        <c:noMultiLvlLbl val="0"/>
      </c:catAx>
      <c:valAx>
        <c:axId val="40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ENG_version!$C$184</c:f>
              <c:strCache>
                <c:ptCount val="1"/>
                <c:pt idx="0">
                  <c:v>[mPLN]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028111"/>
        <c:crosses val="autoZero"/>
        <c:crossBetween val="between"/>
      </c:valAx>
      <c:valAx>
        <c:axId val="111174159"/>
        <c:scaling>
          <c:orientation val="minMax"/>
        </c:scaling>
        <c:delete val="0"/>
        <c:axPos val="r"/>
        <c:title>
          <c:tx>
            <c:strRef>
              <c:f>ENG_version!$C$190</c:f>
              <c:strCache>
                <c:ptCount val="1"/>
                <c:pt idx="0">
                  <c:v>[liczba]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76143"/>
        <c:crosses val="max"/>
        <c:crossBetween val="between"/>
      </c:valAx>
      <c:catAx>
        <c:axId val="1158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7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0054609527109435"/>
          <c:y val="0.92167046288526255"/>
          <c:w val="0.60255054801703078"/>
          <c:h val="7.83295371147374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ENG_version!$B$193</c:f>
              <c:strCache>
                <c:ptCount val="1"/>
                <c:pt idx="0">
                  <c:v>Net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ENG_version!$E$193:$O$193</c:f>
              <c:numCache>
                <c:formatCode>_-* #\ ##0_-;\-* #\ ##0_-;_-* "-"??_-;_-@_-</c:formatCode>
                <c:ptCount val="11"/>
                <c:pt idx="0">
                  <c:v>1.4620500000000001</c:v>
                </c:pt>
                <c:pt idx="1">
                  <c:v>2.1861899999999999</c:v>
                </c:pt>
                <c:pt idx="2">
                  <c:v>3.038257350000003</c:v>
                </c:pt>
                <c:pt idx="3">
                  <c:v>4.0209206152500032</c:v>
                </c:pt>
                <c:pt idx="4">
                  <c:v>6.5623653337725045</c:v>
                </c:pt>
                <c:pt idx="5">
                  <c:v>7.8465455262992005</c:v>
                </c:pt>
                <c:pt idx="6">
                  <c:v>9.3063176013356017</c:v>
                </c:pt>
                <c:pt idx="7">
                  <c:v>10.965910815441415</c:v>
                </c:pt>
                <c:pt idx="8">
                  <c:v>12.858788982046883</c:v>
                </c:pt>
                <c:pt idx="9">
                  <c:v>15.015908723619102</c:v>
                </c:pt>
                <c:pt idx="10">
                  <c:v>17.472255240478955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34-444E-BEE9-E6F5354821E3}"/>
            </c:ext>
          </c:extLst>
        </c:ser>
        <c:ser>
          <c:idx val="1"/>
          <c:order val="1"/>
          <c:tx>
            <c:strRef>
              <c:f>ENG_version!$B$194</c:f>
              <c:strCache>
                <c:ptCount val="1"/>
                <c:pt idx="0">
                  <c:v>Equity capital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ENG_version!$E$194:$O$194</c:f>
              <c:numCache>
                <c:formatCode>_-* #\ ##0_-;\-* #\ ##0_-;_-* "-"??_-;_-@_-</c:formatCode>
                <c:ptCount val="11"/>
                <c:pt idx="0">
                  <c:v>6.4620499999999996</c:v>
                </c:pt>
                <c:pt idx="1">
                  <c:v>8.6482399999999995</c:v>
                </c:pt>
                <c:pt idx="2">
                  <c:v>11.686497350000003</c:v>
                </c:pt>
                <c:pt idx="3">
                  <c:v>15.707417965250007</c:v>
                </c:pt>
                <c:pt idx="4">
                  <c:v>22.26978329902251</c:v>
                </c:pt>
                <c:pt idx="5">
                  <c:v>30.116328825321713</c:v>
                </c:pt>
                <c:pt idx="6">
                  <c:v>39.422646426657309</c:v>
                </c:pt>
                <c:pt idx="7">
                  <c:v>50.388557242098727</c:v>
                </c:pt>
                <c:pt idx="8">
                  <c:v>63.247346224145609</c:v>
                </c:pt>
                <c:pt idx="9">
                  <c:v>78.263254947764707</c:v>
                </c:pt>
                <c:pt idx="10">
                  <c:v>95.735510188243651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34-444E-BEE9-E6F53548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0028111"/>
        <c:axId val="401557935"/>
      </c:barChart>
      <c:lineChart>
        <c:grouping val="standard"/>
        <c:varyColors val="0"/>
        <c:ser>
          <c:idx val="2"/>
          <c:order val="2"/>
          <c:tx>
            <c:strRef>
              <c:f>ENG_version!$B$191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ENG_version!$E$191:$O$191</c:f>
              <c:numCache>
                <c:formatCode>0%</c:formatCode>
                <c:ptCount val="11"/>
                <c:pt idx="0">
                  <c:v>0.25511143294611349</c:v>
                </c:pt>
                <c:pt idx="1">
                  <c:v>0.28936440002144231</c:v>
                </c:pt>
                <c:pt idx="2">
                  <c:v>0.29882435142443603</c:v>
                </c:pt>
                <c:pt idx="3">
                  <c:v>0.29356304631719321</c:v>
                </c:pt>
                <c:pt idx="4">
                  <c:v>0.34559499464464877</c:v>
                </c:pt>
                <c:pt idx="5">
                  <c:v>0.29956586614691155</c:v>
                </c:pt>
                <c:pt idx="6">
                  <c:v>0.26765759971623254</c:v>
                </c:pt>
                <c:pt idx="7">
                  <c:v>0.24419917265302812</c:v>
                </c:pt>
                <c:pt idx="8">
                  <c:v>0.22631560254839</c:v>
                </c:pt>
                <c:pt idx="9">
                  <c:v>0.21222309281800636</c:v>
                </c:pt>
                <c:pt idx="10">
                  <c:v>0.20083194529365242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34-444E-BEE9-E6F5354821E3}"/>
            </c:ext>
          </c:extLst>
        </c:ser>
        <c:ser>
          <c:idx val="3"/>
          <c:order val="3"/>
          <c:tx>
            <c:strRef>
              <c:f>ENG_version!$B$192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ENG_version!$E$1:$O$1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ENG_version!$E$192:$O$192</c:f>
              <c:numCache>
                <c:formatCode>0%</c:formatCode>
                <c:ptCount val="11"/>
                <c:pt idx="0">
                  <c:v>0.13569947648475666</c:v>
                </c:pt>
                <c:pt idx="1">
                  <c:v>0.17966785051033193</c:v>
                </c:pt>
                <c:pt idx="2">
                  <c:v>0.20654202530883756</c:v>
                </c:pt>
                <c:pt idx="3">
                  <c:v>0.22278215517171343</c:v>
                </c:pt>
                <c:pt idx="4">
                  <c:v>0.28342697610615247</c:v>
                </c:pt>
                <c:pt idx="5">
                  <c:v>0.26002454976575351</c:v>
                </c:pt>
                <c:pt idx="6">
                  <c:v>0.2404680282623983</c:v>
                </c:pt>
                <c:pt idx="7">
                  <c:v>0.22417912956160252</c:v>
                </c:pt>
                <c:pt idx="8">
                  <c:v>0.21110022266059261</c:v>
                </c:pt>
                <c:pt idx="9">
                  <c:v>0.20036646997085827</c:v>
                </c:pt>
                <c:pt idx="10">
                  <c:v>0.19140280512295699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834-444E-BEE9-E6F535482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76143"/>
        <c:axId val="111174159"/>
      </c:lineChart>
      <c:catAx>
        <c:axId val="117002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Okres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557935"/>
        <c:crosses val="autoZero"/>
        <c:auto val="1"/>
        <c:lblAlgn val="ctr"/>
        <c:lblOffset val="100"/>
        <c:noMultiLvlLbl val="0"/>
      </c:catAx>
      <c:valAx>
        <c:axId val="40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ENG_version!$C$184</c:f>
              <c:strCache>
                <c:ptCount val="1"/>
                <c:pt idx="0">
                  <c:v>[mPLN]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028111"/>
        <c:crosses val="autoZero"/>
        <c:crossBetween val="between"/>
      </c:valAx>
      <c:valAx>
        <c:axId val="111174159"/>
        <c:scaling>
          <c:orientation val="minMax"/>
        </c:scaling>
        <c:delete val="0"/>
        <c:axPos val="r"/>
        <c:title>
          <c:tx>
            <c:strRef>
              <c:f>ENG_version!$C$190</c:f>
              <c:strCache>
                <c:ptCount val="1"/>
                <c:pt idx="0">
                  <c:v>[liczba]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76143"/>
        <c:crosses val="max"/>
        <c:crossBetween val="between"/>
      </c:valAx>
      <c:catAx>
        <c:axId val="1158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7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POL_version!$B$182</c:f>
              <c:strCache>
                <c:ptCount val="1"/>
                <c:pt idx="0">
                  <c:v>EBIT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POL_version!$E$182:$O$182</c:f>
              <c:numCache>
                <c:formatCode>_-* #\ ##0_-;\-* #\ ##0_-;_-* "-"??_-;_-@_-</c:formatCode>
                <c:ptCount val="11"/>
                <c:pt idx="0">
                  <c:v>1.85</c:v>
                </c:pt>
                <c:pt idx="1">
                  <c:v>2.7589999999999999</c:v>
                </c:pt>
                <c:pt idx="2">
                  <c:v>3.8034350000000039</c:v>
                </c:pt>
                <c:pt idx="3">
                  <c:v>5.001599525000004</c:v>
                </c:pt>
                <c:pt idx="4">
                  <c:v>8.1241855972500048</c:v>
                </c:pt>
                <c:pt idx="5">
                  <c:v>9.694593242344693</c:v>
                </c:pt>
                <c:pt idx="6">
                  <c:v>11.489280989303213</c:v>
                </c:pt>
                <c:pt idx="7">
                  <c:v>13.538161500544957</c:v>
                </c:pt>
                <c:pt idx="8">
                  <c:v>15.875048125983808</c:v>
                </c:pt>
                <c:pt idx="9">
                  <c:v>18.538158918048275</c:v>
                </c:pt>
                <c:pt idx="10">
                  <c:v>21.570685482072783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89-421B-846D-8F1068027BE1}"/>
            </c:ext>
          </c:extLst>
        </c:ser>
        <c:ser>
          <c:idx val="1"/>
          <c:order val="1"/>
          <c:tx>
            <c:strRef>
              <c:f>POL_version!$B$184</c:f>
              <c:strCache>
                <c:ptCount val="1"/>
                <c:pt idx="0">
                  <c:v>EBITDA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POL_version!$E$184:$O$184</c:f>
              <c:numCache>
                <c:formatCode>_-* #\ ##0_-;\-* #\ ##0_-;_-* "-"??_-;_-@_-</c:formatCode>
                <c:ptCount val="11"/>
                <c:pt idx="0">
                  <c:v>3.6</c:v>
                </c:pt>
                <c:pt idx="1">
                  <c:v>4.5090000000000003</c:v>
                </c:pt>
                <c:pt idx="2">
                  <c:v>5.5534350000000039</c:v>
                </c:pt>
                <c:pt idx="3">
                  <c:v>6.751599525000004</c:v>
                </c:pt>
                <c:pt idx="4">
                  <c:v>8.1241855972500048</c:v>
                </c:pt>
                <c:pt idx="5">
                  <c:v>9.694593242344693</c:v>
                </c:pt>
                <c:pt idx="6">
                  <c:v>11.489280989303213</c:v>
                </c:pt>
                <c:pt idx="7">
                  <c:v>13.538161500544957</c:v>
                </c:pt>
                <c:pt idx="8">
                  <c:v>15.875048125983808</c:v>
                </c:pt>
                <c:pt idx="9">
                  <c:v>18.538158918048275</c:v>
                </c:pt>
                <c:pt idx="10">
                  <c:v>21.570685482072783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89-421B-846D-8F106802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0028111"/>
        <c:axId val="401557935"/>
      </c:barChart>
      <c:lineChart>
        <c:grouping val="standard"/>
        <c:varyColors val="0"/>
        <c:ser>
          <c:idx val="2"/>
          <c:order val="2"/>
          <c:tx>
            <c:strRef>
              <c:f>POL_version!$B$185</c:f>
              <c:strCache>
                <c:ptCount val="1"/>
                <c:pt idx="0">
                  <c:v>Rentowność EBITDA [%]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POL_version!$E$185:$O$185</c:f>
              <c:numCache>
                <c:formatCode>0%</c:formatCode>
                <c:ptCount val="11"/>
                <c:pt idx="0">
                  <c:v>0.375</c:v>
                </c:pt>
                <c:pt idx="1">
                  <c:v>0.41657427937915747</c:v>
                </c:pt>
                <c:pt idx="2">
                  <c:v>0.45504815610542737</c:v>
                </c:pt>
                <c:pt idx="3">
                  <c:v>0.49066580122096926</c:v>
                </c:pt>
                <c:pt idx="4">
                  <c:v>0.52365155928425322</c:v>
                </c:pt>
                <c:pt idx="5">
                  <c:v>0.55421159316229807</c:v>
                </c:pt>
                <c:pt idx="6">
                  <c:v>0.58253538999972798</c:v>
                </c:pt>
                <c:pt idx="7">
                  <c:v>0.60879714025240639</c:v>
                </c:pt>
                <c:pt idx="8">
                  <c:v>0.63315700064298175</c:v>
                </c:pt>
                <c:pt idx="9">
                  <c:v>0.65576225095546081</c:v>
                </c:pt>
                <c:pt idx="10">
                  <c:v>0.67674835372798181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89-421B-846D-8F1068027BE1}"/>
            </c:ext>
          </c:extLst>
        </c:ser>
        <c:ser>
          <c:idx val="3"/>
          <c:order val="3"/>
          <c:tx>
            <c:strRef>
              <c:f>POL_version!$B$183</c:f>
              <c:strCache>
                <c:ptCount val="1"/>
                <c:pt idx="0">
                  <c:v>Rentowność EBIT [%]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POL_version!$E$183:$O$183</c:f>
              <c:numCache>
                <c:formatCode>0%</c:formatCode>
                <c:ptCount val="11"/>
                <c:pt idx="0">
                  <c:v>0.19270833333333334</c:v>
                </c:pt>
                <c:pt idx="1">
                  <c:v>0.25489652623798964</c:v>
                </c:pt>
                <c:pt idx="2">
                  <c:v>0.31165325309773984</c:v>
                </c:pt>
                <c:pt idx="3">
                  <c:v>0.36348628635827518</c:v>
                </c:pt>
                <c:pt idx="4">
                  <c:v>0.52365155928425322</c:v>
                </c:pt>
                <c:pt idx="5">
                  <c:v>0.55421159316229807</c:v>
                </c:pt>
                <c:pt idx="6">
                  <c:v>0.58253538999972798</c:v>
                </c:pt>
                <c:pt idx="7">
                  <c:v>0.60879714025240639</c:v>
                </c:pt>
                <c:pt idx="8">
                  <c:v>0.63315700064298175</c:v>
                </c:pt>
                <c:pt idx="9">
                  <c:v>0.65576225095546081</c:v>
                </c:pt>
                <c:pt idx="10">
                  <c:v>0.67674835372798181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89-421B-846D-8F1068027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76143"/>
        <c:axId val="111174159"/>
      </c:lineChart>
      <c:catAx>
        <c:axId val="1170028111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557935"/>
        <c:crosses val="autoZero"/>
        <c:auto val="1"/>
        <c:lblAlgn val="ctr"/>
        <c:lblOffset val="100"/>
        <c:noMultiLvlLbl val="0"/>
      </c:catAx>
      <c:valAx>
        <c:axId val="40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POL_version!$C$184</c:f>
              <c:strCache>
                <c:ptCount val="1"/>
                <c:pt idx="0">
                  <c:v>[mPLN]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028111"/>
        <c:crosses val="autoZero"/>
        <c:crossBetween val="between"/>
      </c:valAx>
      <c:valAx>
        <c:axId val="111174159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76143"/>
        <c:crosses val="max"/>
        <c:crossBetween val="between"/>
      </c:valAx>
      <c:catAx>
        <c:axId val="1158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7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POL_version!$B$186</c:f>
              <c:strCache>
                <c:ptCount val="1"/>
                <c:pt idx="0">
                  <c:v>Cash flow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POL_version!$E$186:$O$186</c:f>
              <c:numCache>
                <c:formatCode>_-* #\ ##0_-;\-* #\ ##0_-;_-* "-"??_-;_-@_-</c:formatCode>
                <c:ptCount val="11"/>
                <c:pt idx="0">
                  <c:v>2.0093102739726025</c:v>
                </c:pt>
                <c:pt idx="1">
                  <c:v>2.8979112328767123</c:v>
                </c:pt>
                <c:pt idx="2">
                  <c:v>4.3796054321917834</c:v>
                </c:pt>
                <c:pt idx="3">
                  <c:v>6.8336870111404169</c:v>
                </c:pt>
                <c:pt idx="4">
                  <c:v>10.067458434008813</c:v>
                </c:pt>
                <c:pt idx="5">
                  <c:v>14.571975427299375</c:v>
                </c:pt>
                <c:pt idx="6">
                  <c:v>20.770922732103603</c:v>
                </c:pt>
                <c:pt idx="7">
                  <c:v>28.611956824509189</c:v>
                </c:pt>
                <c:pt idx="8">
                  <c:v>38.325906398040289</c:v>
                </c:pt>
                <c:pt idx="9">
                  <c:v>50.17422663807951</c:v>
                </c:pt>
                <c:pt idx="10">
                  <c:v>64.452984225060717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67-416E-A47A-937AA4DAE58B}"/>
            </c:ext>
          </c:extLst>
        </c:ser>
        <c:ser>
          <c:idx val="1"/>
          <c:order val="1"/>
          <c:tx>
            <c:strRef>
              <c:f>POL_version!$B$187</c:f>
              <c:strCache>
                <c:ptCount val="1"/>
                <c:pt idx="0">
                  <c:v>CAPEX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POL_version!$E$187:$O$187</c:f>
              <c:numCache>
                <c:formatCode>_-* #\ ##0_-;\-* #\ ##0_-;_-* "-"??_-;_-@_-</c:formatCode>
                <c:ptCount val="11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67-416E-A47A-937AA4DA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0028111"/>
        <c:axId val="401557935"/>
      </c:barChart>
      <c:lineChart>
        <c:grouping val="standard"/>
        <c:varyColors val="0"/>
        <c:ser>
          <c:idx val="2"/>
          <c:order val="2"/>
          <c:tx>
            <c:strRef>
              <c:f>POL_version!$B$189</c:f>
              <c:strCache>
                <c:ptCount val="1"/>
                <c:pt idx="0">
                  <c:v>Płynność bieżąca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POL_version!$E$189:$O$189</c:f>
              <c:numCache>
                <c:formatCode>_(* #,##0.00_);_(* \(#,##0.00\);_(* "-"??_);_(@_)</c:formatCode>
                <c:ptCount val="11"/>
                <c:pt idx="0">
                  <c:v>0.78028896103896106</c:v>
                </c:pt>
                <c:pt idx="1">
                  <c:v>1.0407329393608613</c:v>
                </c:pt>
                <c:pt idx="2">
                  <c:v>1.4562809880615417</c:v>
                </c:pt>
                <c:pt idx="3">
                  <c:v>2.119817821635738</c:v>
                </c:pt>
                <c:pt idx="4">
                  <c:v>2.9670680067403441</c:v>
                </c:pt>
                <c:pt idx="5">
                  <c:v>4.1120228347331826</c:v>
                </c:pt>
                <c:pt idx="6">
                  <c:v>5.6412417172372029</c:v>
                </c:pt>
                <c:pt idx="7">
                  <c:v>7.5138531091227305</c:v>
                </c:pt>
                <c:pt idx="8">
                  <c:v>9.7567892975999069</c:v>
                </c:pt>
                <c:pt idx="9">
                  <c:v>12.39761902255467</c:v>
                </c:pt>
                <c:pt idx="10">
                  <c:v>15.464332251152859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67-416E-A47A-937AA4DAE58B}"/>
            </c:ext>
          </c:extLst>
        </c:ser>
        <c:ser>
          <c:idx val="3"/>
          <c:order val="3"/>
          <c:tx>
            <c:strRef>
              <c:f>POL_version!$B$190</c:f>
              <c:strCache>
                <c:ptCount val="1"/>
                <c:pt idx="0">
                  <c:v>Płynność szybka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POL_version!$E$190:$O$190</c:f>
              <c:numCache>
                <c:formatCode>_(* #,##0.00_);_(* \(#,##0.00\);_(* "-"??_);_(@_)</c:formatCode>
                <c:ptCount val="11"/>
                <c:pt idx="0">
                  <c:v>0.36363636363636365</c:v>
                </c:pt>
                <c:pt idx="1">
                  <c:v>0.56027368220015283</c:v>
                </c:pt>
                <c:pt idx="2">
                  <c:v>0.79627929386080476</c:v>
                </c:pt>
                <c:pt idx="3">
                  <c:v>1.1848999904566457</c:v>
                </c:pt>
                <c:pt idx="4">
                  <c:v>1.8188077737365902</c:v>
                </c:pt>
                <c:pt idx="5">
                  <c:v>2.6335034677530134</c:v>
                </c:pt>
                <c:pt idx="6">
                  <c:v>3.7427442693824706</c:v>
                </c:pt>
                <c:pt idx="7">
                  <c:v>5.2328460774373964</c:v>
                </c:pt>
                <c:pt idx="8">
                  <c:v>7.0626856258016426</c:v>
                </c:pt>
                <c:pt idx="9">
                  <c:v>9.2589367754490208</c:v>
                </c:pt>
                <c:pt idx="10">
                  <c:v>11.848904940022697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67-416E-A47A-937AA4DAE5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76143"/>
        <c:axId val="111174159"/>
      </c:lineChart>
      <c:catAx>
        <c:axId val="117002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Okres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557935"/>
        <c:crosses val="autoZero"/>
        <c:auto val="1"/>
        <c:lblAlgn val="ctr"/>
        <c:lblOffset val="100"/>
        <c:noMultiLvlLbl val="0"/>
      </c:catAx>
      <c:valAx>
        <c:axId val="40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POL_version!$C$184</c:f>
              <c:strCache>
                <c:ptCount val="1"/>
                <c:pt idx="0">
                  <c:v>[mPLN]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028111"/>
        <c:crosses val="autoZero"/>
        <c:crossBetween val="between"/>
      </c:valAx>
      <c:valAx>
        <c:axId val="111174159"/>
        <c:scaling>
          <c:orientation val="minMax"/>
        </c:scaling>
        <c:delete val="0"/>
        <c:axPos val="r"/>
        <c:title>
          <c:tx>
            <c:strRef>
              <c:f>POL_version!$C$190</c:f>
              <c:strCache>
                <c:ptCount val="1"/>
                <c:pt idx="0">
                  <c:v>[liczba]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76143"/>
        <c:crosses val="max"/>
        <c:crossBetween val="between"/>
      </c:valAx>
      <c:catAx>
        <c:axId val="1158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7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POL_version!$B$193</c:f>
              <c:strCache>
                <c:ptCount val="1"/>
                <c:pt idx="0">
                  <c:v>Zysk netto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POL_version!$E$193:$O$193</c:f>
              <c:numCache>
                <c:formatCode>_-* #\ ##0_-;\-* #\ ##0_-;_-* "-"??_-;_-@_-</c:formatCode>
                <c:ptCount val="11"/>
                <c:pt idx="0">
                  <c:v>1.4620500000000001</c:v>
                </c:pt>
                <c:pt idx="1">
                  <c:v>2.1861899999999999</c:v>
                </c:pt>
                <c:pt idx="2">
                  <c:v>3.038257350000003</c:v>
                </c:pt>
                <c:pt idx="3">
                  <c:v>4.0209206152500032</c:v>
                </c:pt>
                <c:pt idx="4">
                  <c:v>6.5623653337725045</c:v>
                </c:pt>
                <c:pt idx="5">
                  <c:v>7.8465455262992005</c:v>
                </c:pt>
                <c:pt idx="6">
                  <c:v>9.3063176013356017</c:v>
                </c:pt>
                <c:pt idx="7">
                  <c:v>10.965910815441415</c:v>
                </c:pt>
                <c:pt idx="8">
                  <c:v>12.858788982046883</c:v>
                </c:pt>
                <c:pt idx="9">
                  <c:v>15.015908723619102</c:v>
                </c:pt>
                <c:pt idx="10">
                  <c:v>17.472255240478955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F-4140-9281-0744D35E8BD5}"/>
            </c:ext>
          </c:extLst>
        </c:ser>
        <c:ser>
          <c:idx val="1"/>
          <c:order val="1"/>
          <c:tx>
            <c:strRef>
              <c:f>POL_version!$B$194</c:f>
              <c:strCache>
                <c:ptCount val="1"/>
                <c:pt idx="0">
                  <c:v>Kapitał własny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POL_version!$E$194:$O$194</c:f>
              <c:numCache>
                <c:formatCode>_-* #\ ##0_-;\-* #\ ##0_-;_-* "-"??_-;_-@_-</c:formatCode>
                <c:ptCount val="11"/>
                <c:pt idx="0">
                  <c:v>6.4620499999999996</c:v>
                </c:pt>
                <c:pt idx="1">
                  <c:v>8.6482399999999995</c:v>
                </c:pt>
                <c:pt idx="2">
                  <c:v>11.686497350000003</c:v>
                </c:pt>
                <c:pt idx="3">
                  <c:v>15.707417965250007</c:v>
                </c:pt>
                <c:pt idx="4">
                  <c:v>22.26978329902251</c:v>
                </c:pt>
                <c:pt idx="5">
                  <c:v>30.116328825321713</c:v>
                </c:pt>
                <c:pt idx="6">
                  <c:v>39.422646426657309</c:v>
                </c:pt>
                <c:pt idx="7">
                  <c:v>50.388557242098727</c:v>
                </c:pt>
                <c:pt idx="8">
                  <c:v>63.247346224145609</c:v>
                </c:pt>
                <c:pt idx="9">
                  <c:v>78.263254947764707</c:v>
                </c:pt>
                <c:pt idx="10">
                  <c:v>95.735510188243651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F-4140-9281-0744D35E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70028111"/>
        <c:axId val="401557935"/>
      </c:barChart>
      <c:lineChart>
        <c:grouping val="standard"/>
        <c:varyColors val="0"/>
        <c:ser>
          <c:idx val="2"/>
          <c:order val="2"/>
          <c:tx>
            <c:strRef>
              <c:f>POL_version!$B$191</c:f>
              <c:strCache>
                <c:ptCount val="1"/>
                <c:pt idx="0">
                  <c:v>ROE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POL_version!$E$191:$O$191</c:f>
              <c:numCache>
                <c:formatCode>0%</c:formatCode>
                <c:ptCount val="11"/>
                <c:pt idx="0">
                  <c:v>0.25511143294611349</c:v>
                </c:pt>
                <c:pt idx="1">
                  <c:v>0.28936440002144231</c:v>
                </c:pt>
                <c:pt idx="2">
                  <c:v>0.29882435142443603</c:v>
                </c:pt>
                <c:pt idx="3">
                  <c:v>0.29356304631719321</c:v>
                </c:pt>
                <c:pt idx="4">
                  <c:v>0.34559499464464877</c:v>
                </c:pt>
                <c:pt idx="5">
                  <c:v>0.29956586614691155</c:v>
                </c:pt>
                <c:pt idx="6">
                  <c:v>0.26765759971623254</c:v>
                </c:pt>
                <c:pt idx="7">
                  <c:v>0.24419917265302812</c:v>
                </c:pt>
                <c:pt idx="8">
                  <c:v>0.22631560254839</c:v>
                </c:pt>
                <c:pt idx="9">
                  <c:v>0.21222309281800636</c:v>
                </c:pt>
                <c:pt idx="10">
                  <c:v>0.20083194529365242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DF-4140-9281-0744D35E8BD5}"/>
            </c:ext>
          </c:extLst>
        </c:ser>
        <c:ser>
          <c:idx val="3"/>
          <c:order val="3"/>
          <c:tx>
            <c:strRef>
              <c:f>POL_version!$B$192</c:f>
              <c:strCache>
                <c:ptCount val="1"/>
                <c:pt idx="0">
                  <c:v>ROA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POL_version!$E$1:$O$1</c:f>
              <c:strCache>
                <c:ptCount val="11"/>
                <c:pt idx="0">
                  <c:v>t</c:v>
                </c:pt>
                <c:pt idx="1">
                  <c:v>t+1</c:v>
                </c:pt>
                <c:pt idx="2">
                  <c:v>t+2</c:v>
                </c:pt>
                <c:pt idx="3">
                  <c:v>t+3</c:v>
                </c:pt>
                <c:pt idx="4">
                  <c:v>t+4</c:v>
                </c:pt>
                <c:pt idx="5">
                  <c:v>t+5</c:v>
                </c:pt>
                <c:pt idx="6">
                  <c:v>t+6</c:v>
                </c:pt>
                <c:pt idx="7">
                  <c:v>t+7</c:v>
                </c:pt>
                <c:pt idx="8">
                  <c:v>t+8</c:v>
                </c:pt>
                <c:pt idx="9">
                  <c:v>t+9</c:v>
                </c:pt>
                <c:pt idx="10">
                  <c:v>t+10</c:v>
                </c:pt>
              </c:strCache>
            </c:strRef>
          </c:cat>
          <c:val>
            <c:numRef>
              <c:f>POL_version!$E$192:$O$192</c:f>
              <c:numCache>
                <c:formatCode>0%</c:formatCode>
                <c:ptCount val="11"/>
                <c:pt idx="0">
                  <c:v>0.13569947648475666</c:v>
                </c:pt>
                <c:pt idx="1">
                  <c:v>0.17966785051033193</c:v>
                </c:pt>
                <c:pt idx="2">
                  <c:v>0.20654202530883756</c:v>
                </c:pt>
                <c:pt idx="3">
                  <c:v>0.22278215517171343</c:v>
                </c:pt>
                <c:pt idx="4">
                  <c:v>0.28342697610615247</c:v>
                </c:pt>
                <c:pt idx="5">
                  <c:v>0.26002454976575351</c:v>
                </c:pt>
                <c:pt idx="6">
                  <c:v>0.2404680282623983</c:v>
                </c:pt>
                <c:pt idx="7">
                  <c:v>0.22417912956160252</c:v>
                </c:pt>
                <c:pt idx="8">
                  <c:v>0.21110022266059261</c:v>
                </c:pt>
                <c:pt idx="9">
                  <c:v>0.20036646997085827</c:v>
                </c:pt>
                <c:pt idx="10">
                  <c:v>0.19140280512295699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DF-4140-9281-0744D35E8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76143"/>
        <c:axId val="111174159"/>
      </c:lineChart>
      <c:catAx>
        <c:axId val="1170028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Okres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01557935"/>
        <c:crosses val="autoZero"/>
        <c:auto val="1"/>
        <c:lblAlgn val="ctr"/>
        <c:lblOffset val="100"/>
        <c:noMultiLvlLbl val="0"/>
      </c:catAx>
      <c:valAx>
        <c:axId val="4015579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POL_version!$C$184</c:f>
              <c:strCache>
                <c:ptCount val="1"/>
                <c:pt idx="0">
                  <c:v>[mPLN]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70028111"/>
        <c:crosses val="autoZero"/>
        <c:crossBetween val="between"/>
      </c:valAx>
      <c:valAx>
        <c:axId val="111174159"/>
        <c:scaling>
          <c:orientation val="minMax"/>
        </c:scaling>
        <c:delete val="0"/>
        <c:axPos val="r"/>
        <c:title>
          <c:tx>
            <c:strRef>
              <c:f>POL_version!$C$190</c:f>
              <c:strCache>
                <c:ptCount val="1"/>
                <c:pt idx="0">
                  <c:v>[liczba]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8076143"/>
        <c:crosses val="max"/>
        <c:crossBetween val="between"/>
      </c:valAx>
      <c:catAx>
        <c:axId val="115807614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11741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194</xdr:row>
      <xdr:rowOff>140494</xdr:rowOff>
    </xdr:from>
    <xdr:to>
      <xdr:col>11</xdr:col>
      <xdr:colOff>414338</xdr:colOff>
      <xdr:row>210</xdr:row>
      <xdr:rowOff>20479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7065BAB-8663-6BBC-3715-41363F3105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210</xdr:row>
      <xdr:rowOff>83344</xdr:rowOff>
    </xdr:from>
    <xdr:to>
      <xdr:col>11</xdr:col>
      <xdr:colOff>364808</xdr:colOff>
      <xdr:row>225</xdr:row>
      <xdr:rowOff>140494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5D950812-945F-4406-BBF7-C717E89AA8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225</xdr:row>
      <xdr:rowOff>171450</xdr:rowOff>
    </xdr:from>
    <xdr:to>
      <xdr:col>11</xdr:col>
      <xdr:colOff>446723</xdr:colOff>
      <xdr:row>241</xdr:row>
      <xdr:rowOff>51435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AE9C98BA-1C4C-4696-86BF-9F3A30710D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</xdr:colOff>
      <xdr:row>194</xdr:row>
      <xdr:rowOff>140494</xdr:rowOff>
    </xdr:from>
    <xdr:to>
      <xdr:col>11</xdr:col>
      <xdr:colOff>414338</xdr:colOff>
      <xdr:row>210</xdr:row>
      <xdr:rowOff>20479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3757C267-34AB-4029-96E3-8088DF7EA1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210</xdr:row>
      <xdr:rowOff>0</xdr:rowOff>
    </xdr:from>
    <xdr:to>
      <xdr:col>11</xdr:col>
      <xdr:colOff>360998</xdr:colOff>
      <xdr:row>225</xdr:row>
      <xdr:rowOff>60960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FACE23CF-D173-41FF-B299-40D4327EE5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85725</xdr:colOff>
      <xdr:row>225</xdr:row>
      <xdr:rowOff>171450</xdr:rowOff>
    </xdr:from>
    <xdr:to>
      <xdr:col>11</xdr:col>
      <xdr:colOff>446723</xdr:colOff>
      <xdr:row>241</xdr:row>
      <xdr:rowOff>51435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510F6544-6120-454C-9878-0A3CFC2E7F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Zadania%20rekrytacyjne\27.11.23_PGG\JV_model_v%2032_draft_30%2007%202014%20-%20FINAL!.xlsm" TargetMode="External"/><Relationship Id="rId1" Type="http://schemas.openxmlformats.org/officeDocument/2006/relationships/externalLinkPath" Target="JV_model_v%2032_draft_30%2007%202014%20-%20FINAL!.xlsm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Zadania%20rekrytacyjne\27.11.23_PGG\Zadanie_rozwi&#261;zanie_&#321;ukasz_Podolski_wys.xlsx" TargetMode="External"/><Relationship Id="rId1" Type="http://schemas.openxmlformats.org/officeDocument/2006/relationships/externalLinkPath" Target="Zadanie_rozwi&#261;zanie_&#321;ukasz_Podolski_wy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pis treści"/>
      <sheetName val="Z. - Ogólne"/>
      <sheetName val="Z. - Makro"/>
      <sheetName val="Z. - ZW NOWA"/>
      <sheetName val="Z. - EC Kraków"/>
      <sheetName val="Z. - El Blachownia"/>
      <sheetName val="Z. - AMEO CZK"/>
      <sheetName val="Z. - JV Holding"/>
      <sheetName val="JV Polska -&gt;"/>
      <sheetName val="ZW NOWA"/>
      <sheetName val="EC Kraków"/>
      <sheetName val="El Blachownia"/>
      <sheetName val="JV PL"/>
      <sheetName val="Formuła rozliczeń -&gt;"/>
      <sheetName val="ZW NOWA rozliczenia"/>
      <sheetName val="EC KRK rozliczenia"/>
      <sheetName val="&lt;- Formuła rozliczeń"/>
      <sheetName val="&lt;- JV Polska"/>
      <sheetName val="AMEO PLN"/>
      <sheetName val="AMEO CZK"/>
      <sheetName val="Grupa JV -&gt;"/>
      <sheetName val="JV Holding"/>
      <sheetName val="JV kons"/>
      <sheetName val="&lt;- Grupa JV"/>
      <sheetName val="Biznes Plan"/>
      <sheetName val="efekt zmiany wolumenów"/>
    </sheetNames>
    <sheetDataSet>
      <sheetData sheetId="0"/>
      <sheetData sheetId="1">
        <row r="13">
          <cell r="B13" t="str">
            <v>Ilość dni w okresie</v>
          </cell>
          <cell r="C13" t="str">
            <v>No of days in period</v>
          </cell>
          <cell r="E13" t="str">
            <v>[Dni]</v>
          </cell>
          <cell r="F13" t="str">
            <v>[Days]</v>
          </cell>
          <cell r="M13">
            <v>182</v>
          </cell>
          <cell r="N13">
            <v>183</v>
          </cell>
          <cell r="O13">
            <v>365</v>
          </cell>
          <cell r="P13">
            <v>366</v>
          </cell>
          <cell r="Q13">
            <v>365</v>
          </cell>
          <cell r="R13">
            <v>365</v>
          </cell>
          <cell r="S13">
            <v>365</v>
          </cell>
          <cell r="T13">
            <v>366</v>
          </cell>
          <cell r="U13">
            <v>365</v>
          </cell>
          <cell r="V13">
            <v>365</v>
          </cell>
          <cell r="W13">
            <v>365</v>
          </cell>
          <cell r="X13">
            <v>366</v>
          </cell>
          <cell r="Y13">
            <v>365</v>
          </cell>
          <cell r="Z13">
            <v>365</v>
          </cell>
          <cell r="AA13">
            <v>365</v>
          </cell>
          <cell r="AB13">
            <v>366</v>
          </cell>
          <cell r="AC13">
            <v>365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</sheetNames>
    <sheetDataSet>
      <sheetData sheetId="0">
        <row r="1">
          <cell r="E1" t="str">
            <v>t</v>
          </cell>
          <cell r="F1" t="str">
            <v>t+1</v>
          </cell>
          <cell r="G1" t="str">
            <v>t+2</v>
          </cell>
          <cell r="H1" t="str">
            <v>t+3</v>
          </cell>
          <cell r="I1" t="str">
            <v>t+4</v>
          </cell>
          <cell r="J1" t="str">
            <v>t+5</v>
          </cell>
          <cell r="K1" t="str">
            <v>t+6</v>
          </cell>
          <cell r="L1" t="str">
            <v>t+7</v>
          </cell>
          <cell r="M1" t="str">
            <v>t+8</v>
          </cell>
          <cell r="N1" t="str">
            <v>t+9</v>
          </cell>
          <cell r="O1" t="str">
            <v>t+10</v>
          </cell>
        </row>
        <row r="182">
          <cell r="B182" t="str">
            <v>EBIT</v>
          </cell>
          <cell r="E182">
            <v>1.85</v>
          </cell>
          <cell r="F182">
            <v>2.7589999999999999</v>
          </cell>
          <cell r="G182">
            <v>3.8034350000000039</v>
          </cell>
          <cell r="H182">
            <v>5.001599525000004</v>
          </cell>
          <cell r="I182">
            <v>8.1241855972500048</v>
          </cell>
          <cell r="J182">
            <v>9.694593242344693</v>
          </cell>
          <cell r="K182">
            <v>11.489280989303213</v>
          </cell>
          <cell r="L182">
            <v>13.538161500544957</v>
          </cell>
          <cell r="M182">
            <v>15.875048125983808</v>
          </cell>
          <cell r="N182">
            <v>18.538158918048275</v>
          </cell>
          <cell r="O182">
            <v>21.570685482072783</v>
          </cell>
        </row>
        <row r="183">
          <cell r="B183" t="str">
            <v>Rentowność EBIT [%]</v>
          </cell>
          <cell r="E183">
            <v>0.19270833333333334</v>
          </cell>
          <cell r="F183">
            <v>0.25489652623798964</v>
          </cell>
          <cell r="G183">
            <v>0.31165325309773984</v>
          </cell>
          <cell r="H183">
            <v>0.36348628635827518</v>
          </cell>
          <cell r="I183">
            <v>0.52365155928425322</v>
          </cell>
          <cell r="J183">
            <v>0.55421159316229807</v>
          </cell>
          <cell r="K183">
            <v>0.58253538999972798</v>
          </cell>
          <cell r="L183">
            <v>0.60879714025240639</v>
          </cell>
          <cell r="M183">
            <v>0.63315700064298175</v>
          </cell>
          <cell r="N183">
            <v>0.65576225095546081</v>
          </cell>
          <cell r="O183">
            <v>0.67674835372798181</v>
          </cell>
        </row>
        <row r="184">
          <cell r="B184" t="str">
            <v>EBITDA</v>
          </cell>
          <cell r="C184" t="str">
            <v>[mPLN]</v>
          </cell>
          <cell r="E184">
            <v>3.6</v>
          </cell>
          <cell r="F184">
            <v>4.5090000000000003</v>
          </cell>
          <cell r="G184">
            <v>5.5534350000000039</v>
          </cell>
          <cell r="H184">
            <v>6.751599525000004</v>
          </cell>
          <cell r="I184">
            <v>8.1241855972500048</v>
          </cell>
          <cell r="J184">
            <v>9.694593242344693</v>
          </cell>
          <cell r="K184">
            <v>11.489280989303213</v>
          </cell>
          <cell r="L184">
            <v>13.538161500544957</v>
          </cell>
          <cell r="M184">
            <v>15.875048125983808</v>
          </cell>
          <cell r="N184">
            <v>18.538158918048275</v>
          </cell>
          <cell r="O184">
            <v>21.570685482072783</v>
          </cell>
        </row>
        <row r="185">
          <cell r="B185" t="str">
            <v>Rentowność EBITDA [%]</v>
          </cell>
          <cell r="E185">
            <v>0.375</v>
          </cell>
          <cell r="F185">
            <v>0.41657427937915747</v>
          </cell>
          <cell r="G185">
            <v>0.45504815610542737</v>
          </cell>
          <cell r="H185">
            <v>0.49066580122096926</v>
          </cell>
          <cell r="I185">
            <v>0.52365155928425322</v>
          </cell>
          <cell r="J185">
            <v>0.55421159316229807</v>
          </cell>
          <cell r="K185">
            <v>0.58253538999972798</v>
          </cell>
          <cell r="L185">
            <v>0.60879714025240639</v>
          </cell>
          <cell r="M185">
            <v>0.63315700064298175</v>
          </cell>
          <cell r="N185">
            <v>0.65576225095546081</v>
          </cell>
          <cell r="O185">
            <v>0.67674835372798181</v>
          </cell>
        </row>
        <row r="186">
          <cell r="B186" t="str">
            <v>Cash flow</v>
          </cell>
          <cell r="E186">
            <v>2.0093102739726025</v>
          </cell>
          <cell r="F186">
            <v>2.8979112328767123</v>
          </cell>
          <cell r="G186">
            <v>4.3796054321917834</v>
          </cell>
          <cell r="H186">
            <v>6.8336870111404169</v>
          </cell>
          <cell r="I186">
            <v>10.067458434008813</v>
          </cell>
          <cell r="J186">
            <v>14.571975427299375</v>
          </cell>
          <cell r="K186">
            <v>20.770922732103603</v>
          </cell>
          <cell r="L186">
            <v>28.611956824509189</v>
          </cell>
          <cell r="M186">
            <v>38.325906398040289</v>
          </cell>
          <cell r="N186">
            <v>50.17422663807951</v>
          </cell>
          <cell r="O186">
            <v>64.452984225060717</v>
          </cell>
        </row>
        <row r="187">
          <cell r="B187" t="str">
            <v>CAPEX</v>
          </cell>
          <cell r="E187">
            <v>3</v>
          </cell>
          <cell r="F187">
            <v>3</v>
          </cell>
          <cell r="G187">
            <v>3</v>
          </cell>
          <cell r="H187">
            <v>3</v>
          </cell>
          <cell r="I187">
            <v>3</v>
          </cell>
          <cell r="J187">
            <v>3</v>
          </cell>
          <cell r="K187">
            <v>3</v>
          </cell>
          <cell r="L187">
            <v>3</v>
          </cell>
          <cell r="M187">
            <v>3</v>
          </cell>
          <cell r="N187">
            <v>3</v>
          </cell>
          <cell r="O187">
            <v>3</v>
          </cell>
        </row>
        <row r="189">
          <cell r="B189" t="str">
            <v>Płynność bieżąca</v>
          </cell>
          <cell r="E189">
            <v>0.78028896103896106</v>
          </cell>
          <cell r="F189">
            <v>1.0407329393608613</v>
          </cell>
          <cell r="G189">
            <v>1.4562809880615417</v>
          </cell>
          <cell r="H189">
            <v>2.119817821635738</v>
          </cell>
          <cell r="I189">
            <v>2.9670680067403441</v>
          </cell>
          <cell r="J189">
            <v>4.1120228347331826</v>
          </cell>
          <cell r="K189">
            <v>5.6412417172372029</v>
          </cell>
          <cell r="L189">
            <v>7.5138531091227305</v>
          </cell>
          <cell r="M189">
            <v>9.7567892975999069</v>
          </cell>
          <cell r="N189">
            <v>12.39761902255467</v>
          </cell>
          <cell r="O189">
            <v>15.464332251152859</v>
          </cell>
        </row>
        <row r="190">
          <cell r="B190" t="str">
            <v>Płynność szybka</v>
          </cell>
          <cell r="C190" t="str">
            <v>[liczba]</v>
          </cell>
          <cell r="E190">
            <v>0.36363636363636365</v>
          </cell>
          <cell r="F190">
            <v>0.56027368220015283</v>
          </cell>
          <cell r="G190">
            <v>0.79627929386080476</v>
          </cell>
          <cell r="H190">
            <v>1.1848999904566457</v>
          </cell>
          <cell r="I190">
            <v>1.8188077737365902</v>
          </cell>
          <cell r="J190">
            <v>2.6335034677530134</v>
          </cell>
          <cell r="K190">
            <v>3.7427442693824706</v>
          </cell>
          <cell r="L190">
            <v>5.2328460774373964</v>
          </cell>
          <cell r="M190">
            <v>7.0626856258016426</v>
          </cell>
          <cell r="N190">
            <v>9.2589367754490208</v>
          </cell>
          <cell r="O190">
            <v>11.848904940022697</v>
          </cell>
        </row>
        <row r="191">
          <cell r="B191" t="str">
            <v>ROE</v>
          </cell>
          <cell r="E191">
            <v>0.25511143294611349</v>
          </cell>
          <cell r="F191">
            <v>0.28936440002144231</v>
          </cell>
          <cell r="G191">
            <v>0.29882435142443603</v>
          </cell>
          <cell r="H191">
            <v>0.29356304631719321</v>
          </cell>
          <cell r="I191">
            <v>0.34559499464464877</v>
          </cell>
          <cell r="J191">
            <v>0.29956586614691155</v>
          </cell>
          <cell r="K191">
            <v>0.26765759971623254</v>
          </cell>
          <cell r="L191">
            <v>0.24419917265302812</v>
          </cell>
          <cell r="M191">
            <v>0.22631560254839</v>
          </cell>
          <cell r="N191">
            <v>0.21222309281800636</v>
          </cell>
          <cell r="O191">
            <v>0.20083194529365242</v>
          </cell>
        </row>
        <row r="192">
          <cell r="B192" t="str">
            <v>ROA</v>
          </cell>
          <cell r="E192">
            <v>0.13569947648475666</v>
          </cell>
          <cell r="F192">
            <v>0.17966785051033193</v>
          </cell>
          <cell r="G192">
            <v>0.20654202530883756</v>
          </cell>
          <cell r="H192">
            <v>0.22278215517171343</v>
          </cell>
          <cell r="I192">
            <v>0.28342697610615247</v>
          </cell>
          <cell r="J192">
            <v>0.26002454976575351</v>
          </cell>
          <cell r="K192">
            <v>0.2404680282623983</v>
          </cell>
          <cell r="L192">
            <v>0.22417912956160252</v>
          </cell>
          <cell r="M192">
            <v>0.21110022266059261</v>
          </cell>
          <cell r="N192">
            <v>0.20036646997085827</v>
          </cell>
          <cell r="O192">
            <v>0.19140280512295699</v>
          </cell>
        </row>
        <row r="193">
          <cell r="B193" t="str">
            <v xml:space="preserve">Zysk netto </v>
          </cell>
          <cell r="E193">
            <v>1.4620500000000001</v>
          </cell>
          <cell r="F193">
            <v>2.1861899999999999</v>
          </cell>
          <cell r="G193">
            <v>3.038257350000003</v>
          </cell>
          <cell r="H193">
            <v>4.0209206152500032</v>
          </cell>
          <cell r="I193">
            <v>6.5623653337725045</v>
          </cell>
          <cell r="J193">
            <v>7.8465455262992005</v>
          </cell>
          <cell r="K193">
            <v>9.3063176013356017</v>
          </cell>
          <cell r="L193">
            <v>10.965910815441415</v>
          </cell>
          <cell r="M193">
            <v>12.858788982046883</v>
          </cell>
          <cell r="N193">
            <v>15.015908723619102</v>
          </cell>
          <cell r="O193">
            <v>17.472255240478955</v>
          </cell>
        </row>
        <row r="194">
          <cell r="B194" t="str">
            <v>Kapitał własny</v>
          </cell>
          <cell r="E194">
            <v>6.4620499999999996</v>
          </cell>
          <cell r="F194">
            <v>8.6482399999999995</v>
          </cell>
          <cell r="G194">
            <v>11.686497350000003</v>
          </cell>
          <cell r="H194">
            <v>15.707417965250007</v>
          </cell>
          <cell r="I194">
            <v>22.26978329902251</v>
          </cell>
          <cell r="J194">
            <v>30.116328825321713</v>
          </cell>
          <cell r="K194">
            <v>39.422646426657309</v>
          </cell>
          <cell r="L194">
            <v>50.388557242098727</v>
          </cell>
          <cell r="M194">
            <v>63.247346224145609</v>
          </cell>
          <cell r="N194">
            <v>78.263254947764707</v>
          </cell>
          <cell r="O194">
            <v>95.735510188243651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897A8-F959-4746-9B92-1FE91D4FAA64}">
  <sheetPr codeName="Arkusz1"/>
  <dimension ref="A1:T210"/>
  <sheetViews>
    <sheetView tabSelected="1" zoomScale="80" zoomScaleNormal="80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A121" sqref="A121"/>
    </sheetView>
  </sheetViews>
  <sheetFormatPr defaultRowHeight="14.4" outlineLevelRow="1" x14ac:dyDescent="0.3"/>
  <cols>
    <col min="1" max="1" width="3" customWidth="1"/>
    <col min="2" max="2" width="56.77734375" customWidth="1"/>
    <col min="3" max="3" width="11.21875" style="21" customWidth="1"/>
    <col min="4" max="4" width="11.6640625" customWidth="1"/>
    <col min="5" max="5" width="11.88671875" customWidth="1"/>
    <col min="6" max="10" width="12" customWidth="1"/>
    <col min="11" max="15" width="12.77734375" customWidth="1"/>
  </cols>
  <sheetData>
    <row r="1" spans="1:15" s="40" customFormat="1" ht="23.4" customHeight="1" x14ac:dyDescent="0.3">
      <c r="B1" s="40" t="s">
        <v>128</v>
      </c>
      <c r="C1" s="40" t="s">
        <v>127</v>
      </c>
      <c r="D1" s="40" t="s">
        <v>18</v>
      </c>
      <c r="E1" s="40" t="s">
        <v>19</v>
      </c>
      <c r="F1" s="40" t="s">
        <v>20</v>
      </c>
      <c r="G1" s="40" t="s">
        <v>21</v>
      </c>
      <c r="H1" s="40" t="s">
        <v>22</v>
      </c>
      <c r="I1" s="40" t="s">
        <v>23</v>
      </c>
      <c r="J1" s="40" t="s">
        <v>24</v>
      </c>
      <c r="K1" s="40" t="s">
        <v>25</v>
      </c>
      <c r="L1" s="40" t="s">
        <v>26</v>
      </c>
      <c r="M1" s="40" t="s">
        <v>27</v>
      </c>
      <c r="N1" s="40" t="s">
        <v>28</v>
      </c>
      <c r="O1" s="40" t="s">
        <v>29</v>
      </c>
    </row>
    <row r="3" spans="1:15" s="9" customFormat="1" x14ac:dyDescent="0.3">
      <c r="A3" s="14" t="s">
        <v>17</v>
      </c>
      <c r="C3" s="20"/>
    </row>
    <row r="4" spans="1:15" x14ac:dyDescent="0.3">
      <c r="A4" s="15"/>
    </row>
    <row r="5" spans="1:15" x14ac:dyDescent="0.3">
      <c r="A5" s="15"/>
      <c r="B5" t="s">
        <v>129</v>
      </c>
      <c r="D5" s="10">
        <v>2.5000000000000001E-2</v>
      </c>
      <c r="E5" s="10">
        <v>2.5000000000000001E-2</v>
      </c>
      <c r="F5" s="10">
        <v>2.5000000000000001E-2</v>
      </c>
      <c r="G5" s="10">
        <v>2.5000000000000001E-2</v>
      </c>
      <c r="H5" s="10">
        <v>2.5000000000000001E-2</v>
      </c>
      <c r="I5" s="10">
        <v>2.5000000000000001E-2</v>
      </c>
      <c r="J5" s="10">
        <v>2.5000000000000001E-2</v>
      </c>
      <c r="K5" s="10">
        <v>2.5000000000000001E-2</v>
      </c>
      <c r="L5" s="10">
        <v>2.5000000000000001E-2</v>
      </c>
      <c r="M5" s="10">
        <v>2.5000000000000001E-2</v>
      </c>
      <c r="N5" s="10">
        <v>2.5000000000000001E-2</v>
      </c>
      <c r="O5" s="10">
        <v>2.5000000000000001E-2</v>
      </c>
    </row>
    <row r="6" spans="1:15" x14ac:dyDescent="0.3">
      <c r="A6" s="15"/>
      <c r="B6" t="s">
        <v>130</v>
      </c>
      <c r="D6" s="11">
        <v>1</v>
      </c>
      <c r="E6" s="11">
        <v>1</v>
      </c>
      <c r="F6" s="11">
        <f>E6*(1+F5)</f>
        <v>1.0249999999999999</v>
      </c>
      <c r="G6" s="11">
        <f t="shared" ref="G6:O6" si="0">F6*(1+G5)</f>
        <v>1.0506249999999999</v>
      </c>
      <c r="H6" s="11">
        <f t="shared" si="0"/>
        <v>1.0768906249999999</v>
      </c>
      <c r="I6" s="11">
        <f t="shared" si="0"/>
        <v>1.1038128906249998</v>
      </c>
      <c r="J6" s="11">
        <f t="shared" si="0"/>
        <v>1.1314082128906247</v>
      </c>
      <c r="K6" s="11">
        <f t="shared" si="0"/>
        <v>1.1596934182128902</v>
      </c>
      <c r="L6" s="11">
        <f t="shared" si="0"/>
        <v>1.1886857536682123</v>
      </c>
      <c r="M6" s="11">
        <f t="shared" si="0"/>
        <v>1.2184028975099175</v>
      </c>
      <c r="N6" s="11">
        <f t="shared" si="0"/>
        <v>1.2488629699476652</v>
      </c>
      <c r="O6" s="11">
        <f t="shared" si="0"/>
        <v>1.2800845441963566</v>
      </c>
    </row>
    <row r="7" spans="1:15" x14ac:dyDescent="0.3">
      <c r="A7" s="15"/>
    </row>
    <row r="8" spans="1:15" s="9" customFormat="1" x14ac:dyDescent="0.3">
      <c r="A8" s="14" t="s">
        <v>131</v>
      </c>
      <c r="C8" s="20"/>
    </row>
    <row r="9" spans="1:15" x14ac:dyDescent="0.3">
      <c r="A9" s="15"/>
    </row>
    <row r="10" spans="1:15" x14ac:dyDescent="0.3">
      <c r="A10" s="27"/>
      <c r="B10" s="30" t="s">
        <v>132</v>
      </c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5" outlineLevel="1" x14ac:dyDescent="0.3">
      <c r="A11" s="15"/>
      <c r="B11" t="s">
        <v>133</v>
      </c>
      <c r="C11" s="21" t="s">
        <v>57</v>
      </c>
      <c r="D11" s="13">
        <v>0.1</v>
      </c>
      <c r="E11" s="13">
        <v>0.1</v>
      </c>
      <c r="F11" s="13">
        <v>0.1</v>
      </c>
      <c r="G11" s="13">
        <v>0.1</v>
      </c>
      <c r="H11" s="13">
        <v>0.1</v>
      </c>
      <c r="I11" s="13">
        <v>0.1</v>
      </c>
      <c r="J11" s="13">
        <v>0.1</v>
      </c>
      <c r="K11" s="13">
        <v>0.1</v>
      </c>
      <c r="L11" s="13">
        <v>0.1</v>
      </c>
      <c r="M11" s="13">
        <v>0.1</v>
      </c>
      <c r="N11" s="13">
        <v>0.1</v>
      </c>
      <c r="O11" s="13">
        <v>0.1</v>
      </c>
    </row>
    <row r="12" spans="1:15" outlineLevel="1" x14ac:dyDescent="0.3">
      <c r="A12" s="15"/>
      <c r="B12" t="s">
        <v>134</v>
      </c>
      <c r="C12" s="21" t="s">
        <v>55</v>
      </c>
      <c r="D12" s="16"/>
      <c r="E12" s="19">
        <v>3000000</v>
      </c>
      <c r="F12" s="19">
        <f>E12*(1+F11)</f>
        <v>3300000.0000000005</v>
      </c>
      <c r="G12" s="19">
        <f t="shared" ref="G12:O12" si="1">F12*(1+G11)</f>
        <v>3630000.0000000009</v>
      </c>
      <c r="H12" s="19">
        <f t="shared" si="1"/>
        <v>3993000.0000000014</v>
      </c>
      <c r="I12" s="19">
        <f t="shared" si="1"/>
        <v>4392300.0000000019</v>
      </c>
      <c r="J12" s="19">
        <f t="shared" si="1"/>
        <v>4831530.0000000028</v>
      </c>
      <c r="K12" s="19">
        <f t="shared" si="1"/>
        <v>5314683.0000000037</v>
      </c>
      <c r="L12" s="19">
        <f t="shared" si="1"/>
        <v>5846151.3000000045</v>
      </c>
      <c r="M12" s="19">
        <f t="shared" si="1"/>
        <v>6430766.4300000053</v>
      </c>
      <c r="N12" s="19">
        <f t="shared" si="1"/>
        <v>7073843.0730000064</v>
      </c>
      <c r="O12" s="19">
        <f t="shared" si="1"/>
        <v>7781227.3803000078</v>
      </c>
    </row>
    <row r="13" spans="1:15" outlineLevel="1" x14ac:dyDescent="0.3">
      <c r="A13" s="15"/>
      <c r="B13" t="s">
        <v>135</v>
      </c>
      <c r="C13" s="21" t="s">
        <v>56</v>
      </c>
      <c r="E13" s="11">
        <v>3.2</v>
      </c>
      <c r="F13" s="11">
        <f>$E$13*F6</f>
        <v>3.28</v>
      </c>
      <c r="G13" s="11">
        <f>$E$13*G6</f>
        <v>3.3620000000000001</v>
      </c>
      <c r="H13" s="11">
        <f t="shared" ref="H13:O13" si="2">$E$13*H6</f>
        <v>3.4460499999999996</v>
      </c>
      <c r="I13" s="11">
        <f t="shared" si="2"/>
        <v>3.5322012499999995</v>
      </c>
      <c r="J13" s="11">
        <f t="shared" si="2"/>
        <v>3.6205062812499991</v>
      </c>
      <c r="K13" s="11">
        <f t="shared" si="2"/>
        <v>3.7110189382812488</v>
      </c>
      <c r="L13" s="11">
        <f t="shared" si="2"/>
        <v>3.8037944117382794</v>
      </c>
      <c r="M13" s="11">
        <f t="shared" si="2"/>
        <v>3.8988892720317363</v>
      </c>
      <c r="N13" s="11">
        <f t="shared" si="2"/>
        <v>3.9963615038325289</v>
      </c>
      <c r="O13" s="11">
        <f t="shared" si="2"/>
        <v>4.0962705414283418</v>
      </c>
    </row>
    <row r="14" spans="1:15" x14ac:dyDescent="0.3">
      <c r="A14" s="15"/>
      <c r="B14" s="1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3">
      <c r="A15" s="27"/>
      <c r="B15" s="30" t="s">
        <v>73</v>
      </c>
      <c r="C15" s="29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5" x14ac:dyDescent="0.3">
      <c r="A16" s="15"/>
      <c r="B16" t="s">
        <v>75</v>
      </c>
      <c r="C16" s="21" t="s">
        <v>61</v>
      </c>
      <c r="E16" s="19">
        <f>E12*E13</f>
        <v>9600000</v>
      </c>
      <c r="F16" s="19">
        <f t="shared" ref="F16:O16" si="3">F12*F13</f>
        <v>10824000</v>
      </c>
      <c r="G16" s="19">
        <f>G12*G13</f>
        <v>12204060.000000004</v>
      </c>
      <c r="H16" s="19">
        <f t="shared" si="3"/>
        <v>13760077.650000004</v>
      </c>
      <c r="I16" s="19">
        <f t="shared" si="3"/>
        <v>15514487.550375005</v>
      </c>
      <c r="J16" s="19">
        <f t="shared" si="3"/>
        <v>17492584.713047817</v>
      </c>
      <c r="K16" s="19">
        <f t="shared" si="3"/>
        <v>19722889.263961416</v>
      </c>
      <c r="L16" s="19">
        <f t="shared" si="3"/>
        <v>22237557.645116493</v>
      </c>
      <c r="M16" s="19">
        <f t="shared" si="3"/>
        <v>25072846.244868848</v>
      </c>
      <c r="N16" s="19">
        <f t="shared" si="3"/>
        <v>28269634.141089622</v>
      </c>
      <c r="O16" s="19">
        <f t="shared" si="3"/>
        <v>31874012.49407855</v>
      </c>
    </row>
    <row r="17" spans="1:15" x14ac:dyDescent="0.3">
      <c r="A17" s="15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s="9" customFormat="1" x14ac:dyDescent="0.3">
      <c r="A18" s="14" t="s">
        <v>136</v>
      </c>
      <c r="C18" s="20"/>
    </row>
    <row r="19" spans="1:15" x14ac:dyDescent="0.3">
      <c r="A19" s="15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3">
      <c r="A20" s="27"/>
      <c r="B20" s="30" t="s">
        <v>132</v>
      </c>
      <c r="C20" s="29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outlineLevel="1" x14ac:dyDescent="0.3">
      <c r="A21" s="15"/>
      <c r="B21" s="16" t="s">
        <v>137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outlineLevel="1" x14ac:dyDescent="0.3">
      <c r="A22" s="15"/>
      <c r="B22" s="16" t="s">
        <v>138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x14ac:dyDescent="0.3">
      <c r="A23" s="15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3">
      <c r="A24" s="27"/>
      <c r="B24" s="30"/>
      <c r="C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x14ac:dyDescent="0.3">
      <c r="A25" s="15"/>
      <c r="B25" t="s">
        <v>139</v>
      </c>
      <c r="C25" s="21" t="s">
        <v>61</v>
      </c>
      <c r="D25" s="2">
        <f>D26/0.8</f>
        <v>8750000</v>
      </c>
      <c r="E25" s="2">
        <f>D25</f>
        <v>8750000</v>
      </c>
      <c r="F25" s="2">
        <f>E25</f>
        <v>8750000</v>
      </c>
      <c r="G25" s="2">
        <f>F25</f>
        <v>8750000</v>
      </c>
      <c r="H25" s="2">
        <f>G25</f>
        <v>8750000</v>
      </c>
      <c r="I25" s="13"/>
      <c r="J25" s="13"/>
      <c r="K25" s="13"/>
      <c r="L25" s="13"/>
      <c r="M25" s="13"/>
      <c r="N25" s="13"/>
      <c r="O25" s="13"/>
    </row>
    <row r="26" spans="1:15" x14ac:dyDescent="0.3">
      <c r="A26" s="15"/>
      <c r="B26" t="s">
        <v>140</v>
      </c>
      <c r="C26" s="21" t="s">
        <v>61</v>
      </c>
      <c r="D26" s="2">
        <f>D123</f>
        <v>7000000</v>
      </c>
      <c r="E26" s="2">
        <f>D26-E28</f>
        <v>5250000</v>
      </c>
      <c r="F26" s="2">
        <f>E26-F28</f>
        <v>3500000</v>
      </c>
      <c r="G26" s="2">
        <f>F26-G28</f>
        <v>1750000</v>
      </c>
      <c r="H26" s="2">
        <f>G26-H28</f>
        <v>0</v>
      </c>
      <c r="I26" s="13"/>
      <c r="J26" s="13"/>
      <c r="K26" s="13"/>
      <c r="L26" s="13"/>
      <c r="M26" s="13"/>
      <c r="N26" s="13"/>
      <c r="O26" s="13"/>
    </row>
    <row r="27" spans="1:15" x14ac:dyDescent="0.3">
      <c r="A27" s="15"/>
      <c r="D27" s="2"/>
      <c r="E27" s="2"/>
      <c r="F27" s="2"/>
      <c r="G27" s="2"/>
      <c r="H27" s="2"/>
      <c r="I27" s="13"/>
      <c r="J27" s="13"/>
      <c r="K27" s="13"/>
      <c r="L27" s="13"/>
      <c r="M27" s="13"/>
      <c r="N27" s="13"/>
      <c r="O27" s="13"/>
    </row>
    <row r="28" spans="1:15" x14ac:dyDescent="0.3">
      <c r="A28" s="15"/>
      <c r="B28" t="s">
        <v>141</v>
      </c>
      <c r="C28" s="21" t="s">
        <v>61</v>
      </c>
      <c r="D28" s="2">
        <f>D25*0.2</f>
        <v>1750000</v>
      </c>
      <c r="E28" s="2">
        <f>E25*0.2</f>
        <v>1750000</v>
      </c>
      <c r="F28" s="2">
        <f>F25*0.2</f>
        <v>1750000</v>
      </c>
      <c r="G28" s="2">
        <f>G25*0.2</f>
        <v>1750000</v>
      </c>
      <c r="H28" s="2">
        <f>H25*0.2</f>
        <v>1750000</v>
      </c>
      <c r="I28" s="13"/>
      <c r="J28" s="13"/>
      <c r="K28" s="13"/>
      <c r="L28" s="13"/>
      <c r="M28" s="13"/>
      <c r="N28" s="13"/>
      <c r="O28" s="13"/>
    </row>
    <row r="29" spans="1:15" x14ac:dyDescent="0.3">
      <c r="A29" s="15"/>
      <c r="B29" s="1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13"/>
    </row>
    <row r="30" spans="1:15" x14ac:dyDescent="0.3">
      <c r="A30" s="15"/>
      <c r="B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x14ac:dyDescent="0.3">
      <c r="A31" s="15"/>
    </row>
    <row r="32" spans="1:15" s="9" customFormat="1" x14ac:dyDescent="0.3">
      <c r="A32" s="14" t="s">
        <v>146</v>
      </c>
      <c r="C32" s="20"/>
    </row>
    <row r="33" spans="1:15" x14ac:dyDescent="0.3">
      <c r="A33" s="15"/>
    </row>
    <row r="34" spans="1:15" x14ac:dyDescent="0.3">
      <c r="A34" s="27"/>
      <c r="B34" s="30" t="s">
        <v>132</v>
      </c>
      <c r="C34" s="29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outlineLevel="1" x14ac:dyDescent="0.3">
      <c r="A35" s="15"/>
      <c r="B35" t="s">
        <v>142</v>
      </c>
      <c r="C35" s="21" t="s">
        <v>57</v>
      </c>
      <c r="E35" s="13">
        <v>0.6</v>
      </c>
    </row>
    <row r="36" spans="1:15" outlineLevel="1" x14ac:dyDescent="0.3">
      <c r="A36" s="15"/>
      <c r="B36" t="s">
        <v>143</v>
      </c>
      <c r="C36" s="21" t="s">
        <v>61</v>
      </c>
      <c r="D36" s="16"/>
      <c r="E36" s="19">
        <v>3000000</v>
      </c>
    </row>
    <row r="37" spans="1:15" outlineLevel="1" x14ac:dyDescent="0.3">
      <c r="A37" s="15"/>
      <c r="B37" t="s">
        <v>144</v>
      </c>
      <c r="C37" s="21" t="s">
        <v>57</v>
      </c>
      <c r="E37" s="13">
        <v>0.05</v>
      </c>
      <c r="F37" s="13">
        <v>0.05</v>
      </c>
      <c r="G37" s="13">
        <v>0.05</v>
      </c>
      <c r="H37" s="13">
        <v>0.05</v>
      </c>
      <c r="I37" s="13">
        <v>0.05</v>
      </c>
      <c r="J37" s="13">
        <v>0.05</v>
      </c>
      <c r="K37" s="13">
        <v>0.05</v>
      </c>
      <c r="L37" s="13">
        <v>0.05</v>
      </c>
      <c r="M37" s="13">
        <v>0.05</v>
      </c>
      <c r="N37" s="13">
        <v>0.05</v>
      </c>
      <c r="O37" s="13">
        <v>0.05</v>
      </c>
    </row>
    <row r="38" spans="1:15" outlineLevel="1" x14ac:dyDescent="0.3">
      <c r="A38" s="15"/>
      <c r="B38" t="s">
        <v>145</v>
      </c>
      <c r="C38" s="21" t="s">
        <v>61</v>
      </c>
      <c r="E38" s="19">
        <v>3000000</v>
      </c>
      <c r="F38" s="19">
        <f>E38*(1+F37)</f>
        <v>3150000</v>
      </c>
      <c r="G38" s="19">
        <f t="shared" ref="G38:O38" si="4">F38*(1+G37)</f>
        <v>3307500</v>
      </c>
      <c r="H38" s="19">
        <f t="shared" si="4"/>
        <v>3472875</v>
      </c>
      <c r="I38" s="19">
        <f t="shared" si="4"/>
        <v>3646518.75</v>
      </c>
      <c r="J38" s="19">
        <f t="shared" si="4"/>
        <v>3828844.6875</v>
      </c>
      <c r="K38" s="19">
        <f t="shared" si="4"/>
        <v>4020286.921875</v>
      </c>
      <c r="L38" s="19">
        <f t="shared" si="4"/>
        <v>4221301.2679687506</v>
      </c>
      <c r="M38" s="19">
        <f t="shared" si="4"/>
        <v>4432366.3313671881</v>
      </c>
      <c r="N38" s="19">
        <f t="shared" si="4"/>
        <v>4653984.6479355479</v>
      </c>
      <c r="O38" s="19">
        <f t="shared" si="4"/>
        <v>4886683.8803323256</v>
      </c>
    </row>
    <row r="39" spans="1:15" x14ac:dyDescent="0.3">
      <c r="A39" s="15"/>
    </row>
    <row r="40" spans="1:15" x14ac:dyDescent="0.3">
      <c r="A40" s="27"/>
      <c r="B40" s="30" t="s">
        <v>146</v>
      </c>
      <c r="C40" s="29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3">
      <c r="A41" s="15"/>
      <c r="B41" s="3" t="s">
        <v>146</v>
      </c>
      <c r="C41" s="22" t="s">
        <v>61</v>
      </c>
      <c r="D41" s="37"/>
      <c r="E41" s="31">
        <f t="shared" ref="E41:O41" si="5">SUM(E42:E44)</f>
        <v>6550000</v>
      </c>
      <c r="F41" s="31">
        <f t="shared" si="5"/>
        <v>6745000</v>
      </c>
      <c r="G41" s="31">
        <f t="shared" si="5"/>
        <v>6948625</v>
      </c>
      <c r="H41" s="31">
        <f t="shared" si="5"/>
        <v>7161278.125</v>
      </c>
      <c r="I41" s="31">
        <f t="shared" si="5"/>
        <v>5633381.953125</v>
      </c>
      <c r="J41" s="31">
        <f t="shared" si="5"/>
        <v>5865379.4707031241</v>
      </c>
      <c r="K41" s="31">
        <f t="shared" si="5"/>
        <v>6107735.074658202</v>
      </c>
      <c r="L41" s="31">
        <f t="shared" si="5"/>
        <v>6360935.624571532</v>
      </c>
      <c r="M41" s="31">
        <f t="shared" si="5"/>
        <v>6625491.5468850397</v>
      </c>
      <c r="N41" s="31">
        <f t="shared" si="5"/>
        <v>6901937.9938413454</v>
      </c>
      <c r="O41" s="31">
        <f t="shared" si="5"/>
        <v>7190836.0598857682</v>
      </c>
    </row>
    <row r="42" spans="1:15" x14ac:dyDescent="0.3">
      <c r="A42" s="15"/>
      <c r="B42" s="26" t="s">
        <v>136</v>
      </c>
      <c r="C42" s="21" t="s">
        <v>61</v>
      </c>
      <c r="D42" s="37"/>
      <c r="E42" s="2">
        <f t="shared" ref="E42:O42" si="6">E28</f>
        <v>1750000</v>
      </c>
      <c r="F42" s="2">
        <f t="shared" si="6"/>
        <v>1750000</v>
      </c>
      <c r="G42" s="2">
        <f t="shared" si="6"/>
        <v>1750000</v>
      </c>
      <c r="H42" s="2">
        <f t="shared" si="6"/>
        <v>1750000</v>
      </c>
      <c r="I42" s="2">
        <f t="shared" si="6"/>
        <v>0</v>
      </c>
      <c r="J42" s="2">
        <f t="shared" si="6"/>
        <v>0</v>
      </c>
      <c r="K42" s="2">
        <f t="shared" si="6"/>
        <v>0</v>
      </c>
      <c r="L42" s="2">
        <f t="shared" si="6"/>
        <v>0</v>
      </c>
      <c r="M42" s="2">
        <f t="shared" si="6"/>
        <v>0</v>
      </c>
      <c r="N42" s="2">
        <f t="shared" si="6"/>
        <v>0</v>
      </c>
      <c r="O42" s="2">
        <f t="shared" si="6"/>
        <v>0</v>
      </c>
    </row>
    <row r="43" spans="1:15" x14ac:dyDescent="0.3">
      <c r="A43" s="15"/>
      <c r="B43" s="26" t="s">
        <v>147</v>
      </c>
      <c r="C43" s="21" t="s">
        <v>61</v>
      </c>
      <c r="D43" s="37"/>
      <c r="E43" s="25">
        <f t="shared" ref="E43:O43" si="7">E38</f>
        <v>3000000</v>
      </c>
      <c r="F43" s="25">
        <f t="shared" si="7"/>
        <v>3150000</v>
      </c>
      <c r="G43" s="25">
        <f t="shared" si="7"/>
        <v>3307500</v>
      </c>
      <c r="H43" s="25">
        <f t="shared" si="7"/>
        <v>3472875</v>
      </c>
      <c r="I43" s="25">
        <f t="shared" si="7"/>
        <v>3646518.75</v>
      </c>
      <c r="J43" s="25">
        <f t="shared" si="7"/>
        <v>3828844.6875</v>
      </c>
      <c r="K43" s="25">
        <f t="shared" si="7"/>
        <v>4020286.921875</v>
      </c>
      <c r="L43" s="25">
        <f t="shared" si="7"/>
        <v>4221301.2679687506</v>
      </c>
      <c r="M43" s="25">
        <f t="shared" si="7"/>
        <v>4432366.3313671881</v>
      </c>
      <c r="N43" s="25">
        <f t="shared" si="7"/>
        <v>4653984.6479355479</v>
      </c>
      <c r="O43" s="25">
        <f t="shared" si="7"/>
        <v>4886683.8803323256</v>
      </c>
    </row>
    <row r="44" spans="1:15" x14ac:dyDescent="0.3">
      <c r="A44" s="15"/>
      <c r="B44" s="26" t="s">
        <v>148</v>
      </c>
      <c r="C44" s="21" t="s">
        <v>61</v>
      </c>
      <c r="D44" s="37"/>
      <c r="E44" s="25">
        <f>E35*E36</f>
        <v>1800000</v>
      </c>
      <c r="F44" s="25">
        <f t="shared" ref="F44:O44" si="8">$E$44*F6</f>
        <v>1844999.9999999998</v>
      </c>
      <c r="G44" s="25">
        <f t="shared" si="8"/>
        <v>1891124.9999999998</v>
      </c>
      <c r="H44" s="25">
        <f t="shared" si="8"/>
        <v>1938403.1249999998</v>
      </c>
      <c r="I44" s="25">
        <f t="shared" si="8"/>
        <v>1986863.2031249995</v>
      </c>
      <c r="J44" s="25">
        <f t="shared" si="8"/>
        <v>2036534.7832031243</v>
      </c>
      <c r="K44" s="25">
        <f t="shared" si="8"/>
        <v>2087448.1527832022</v>
      </c>
      <c r="L44" s="25">
        <f t="shared" si="8"/>
        <v>2139634.3566027819</v>
      </c>
      <c r="M44" s="25">
        <f t="shared" si="8"/>
        <v>2193125.2155178515</v>
      </c>
      <c r="N44" s="25">
        <f t="shared" si="8"/>
        <v>2247953.3459057976</v>
      </c>
      <c r="O44" s="25">
        <f t="shared" si="8"/>
        <v>2304152.1795534422</v>
      </c>
    </row>
    <row r="45" spans="1:15" x14ac:dyDescent="0.3">
      <c r="A45" s="15"/>
    </row>
    <row r="46" spans="1:15" x14ac:dyDescent="0.3">
      <c r="A46" s="15"/>
    </row>
    <row r="47" spans="1:15" s="9" customFormat="1" x14ac:dyDescent="0.3">
      <c r="A47" s="14" t="s">
        <v>151</v>
      </c>
      <c r="C47" s="20"/>
    </row>
    <row r="48" spans="1:15" x14ac:dyDescent="0.3">
      <c r="A48" s="15"/>
    </row>
    <row r="49" spans="1:15" x14ac:dyDescent="0.3">
      <c r="A49" s="27"/>
      <c r="B49" s="30" t="s">
        <v>132</v>
      </c>
      <c r="C49" s="29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 outlineLevel="1" x14ac:dyDescent="0.3">
      <c r="B50" t="s">
        <v>149</v>
      </c>
    </row>
    <row r="51" spans="1:15" outlineLevel="1" x14ac:dyDescent="0.3">
      <c r="B51" t="s">
        <v>150</v>
      </c>
      <c r="C51" s="21" t="s">
        <v>57</v>
      </c>
      <c r="E51" s="13">
        <v>0.4</v>
      </c>
    </row>
    <row r="52" spans="1:15" outlineLevel="1" x14ac:dyDescent="0.3">
      <c r="B52" t="s">
        <v>143</v>
      </c>
      <c r="C52" s="21" t="s">
        <v>61</v>
      </c>
      <c r="D52" s="16"/>
      <c r="E52" s="19">
        <v>3000000</v>
      </c>
    </row>
    <row r="53" spans="1:15" x14ac:dyDescent="0.3">
      <c r="B53" s="1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3">
      <c r="A54" s="27"/>
      <c r="B54" s="30" t="s">
        <v>151</v>
      </c>
      <c r="C54" s="29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3">
      <c r="B55" t="s">
        <v>152</v>
      </c>
      <c r="C55" s="21" t="s">
        <v>61</v>
      </c>
      <c r="D55" s="37"/>
      <c r="E55" s="19">
        <f>E51*E52</f>
        <v>1200000</v>
      </c>
      <c r="F55" s="19">
        <f>E55*(1+F11)</f>
        <v>1320000</v>
      </c>
      <c r="G55" s="19">
        <f t="shared" ref="G55:O55" si="9">F55*(1+G11)</f>
        <v>1452000.0000000002</v>
      </c>
      <c r="H55" s="19">
        <f t="shared" si="9"/>
        <v>1597200.0000000005</v>
      </c>
      <c r="I55" s="19">
        <f t="shared" si="9"/>
        <v>1756920.0000000007</v>
      </c>
      <c r="J55" s="19">
        <f t="shared" si="9"/>
        <v>1932612.0000000009</v>
      </c>
      <c r="K55" s="19">
        <f t="shared" si="9"/>
        <v>2125873.2000000011</v>
      </c>
      <c r="L55" s="19">
        <f t="shared" si="9"/>
        <v>2338460.5200000014</v>
      </c>
      <c r="M55" s="19">
        <f t="shared" si="9"/>
        <v>2572306.5720000016</v>
      </c>
      <c r="N55" s="19">
        <f t="shared" si="9"/>
        <v>2829537.2292000018</v>
      </c>
      <c r="O55" s="19">
        <f t="shared" si="9"/>
        <v>3112490.9521200024</v>
      </c>
    </row>
    <row r="57" spans="1:15" s="9" customFormat="1" x14ac:dyDescent="0.3">
      <c r="A57" s="14" t="s">
        <v>156</v>
      </c>
      <c r="C57" s="20"/>
    </row>
    <row r="59" spans="1:15" x14ac:dyDescent="0.3">
      <c r="A59" s="27"/>
      <c r="B59" s="30" t="s">
        <v>132</v>
      </c>
      <c r="C59" s="2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outlineLevel="1" x14ac:dyDescent="0.3">
      <c r="B60" t="s">
        <v>153</v>
      </c>
    </row>
    <row r="61" spans="1:15" outlineLevel="1" x14ac:dyDescent="0.3">
      <c r="B61" t="s">
        <v>154</v>
      </c>
    </row>
    <row r="62" spans="1:15" outlineLevel="1" x14ac:dyDescent="0.3">
      <c r="B62" t="s">
        <v>155</v>
      </c>
    </row>
    <row r="63" spans="1:15" x14ac:dyDescent="0.3">
      <c r="B63" s="12"/>
    </row>
    <row r="64" spans="1:15" x14ac:dyDescent="0.3">
      <c r="A64" s="27"/>
      <c r="B64" s="30" t="s">
        <v>156</v>
      </c>
      <c r="C64" s="29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6" spans="2:20" x14ac:dyDescent="0.3">
      <c r="B66" s="3" t="s">
        <v>157</v>
      </c>
      <c r="C66" s="22" t="s">
        <v>61</v>
      </c>
      <c r="D66" s="18">
        <f>D128</f>
        <v>1500000</v>
      </c>
      <c r="E66" s="18">
        <f>E67/E68*E69</f>
        <v>789041.09589041094</v>
      </c>
      <c r="F66" s="18">
        <f t="shared" ref="F66:K66" si="10">F67/F68*F69</f>
        <v>889643.8356164383</v>
      </c>
      <c r="G66" s="18">
        <f t="shared" si="10"/>
        <v>1003073.4246575346</v>
      </c>
      <c r="H66" s="18">
        <f t="shared" si="10"/>
        <v>1130965.2863013702</v>
      </c>
      <c r="I66" s="18">
        <f t="shared" si="10"/>
        <v>1275163.360304795</v>
      </c>
      <c r="J66" s="18">
        <f t="shared" si="10"/>
        <v>1437746.6887436563</v>
      </c>
      <c r="K66" s="18">
        <f t="shared" si="10"/>
        <v>1621059.3915584725</v>
      </c>
      <c r="L66" s="18">
        <f>L67/L68*L69</f>
        <v>1827744.4639821774</v>
      </c>
      <c r="M66" s="18">
        <f>M67/M68*M69</f>
        <v>2060781.8831399055</v>
      </c>
      <c r="N66" s="18">
        <f>N67/N68*N69</f>
        <v>2323531.5732402429</v>
      </c>
      <c r="O66" s="18">
        <f>O67/O68*O69</f>
        <v>2619781.8488283739</v>
      </c>
      <c r="P66" s="1"/>
      <c r="Q66" s="1"/>
      <c r="R66" s="1"/>
      <c r="S66" s="1"/>
      <c r="T66" s="1"/>
    </row>
    <row r="67" spans="2:20" x14ac:dyDescent="0.3">
      <c r="B67" s="17" t="s">
        <v>158</v>
      </c>
      <c r="C67" s="21" t="s">
        <v>61</v>
      </c>
      <c r="D67" s="37"/>
      <c r="E67" s="32">
        <f>E16</f>
        <v>9600000</v>
      </c>
      <c r="F67" s="32">
        <f t="shared" ref="F67:K67" si="11">F16</f>
        <v>10824000</v>
      </c>
      <c r="G67" s="32">
        <f t="shared" si="11"/>
        <v>12204060.000000004</v>
      </c>
      <c r="H67" s="32">
        <f t="shared" si="11"/>
        <v>13760077.650000004</v>
      </c>
      <c r="I67" s="32">
        <f t="shared" si="11"/>
        <v>15514487.550375005</v>
      </c>
      <c r="J67" s="32">
        <f t="shared" si="11"/>
        <v>17492584.713047817</v>
      </c>
      <c r="K67" s="32">
        <f t="shared" si="11"/>
        <v>19722889.263961416</v>
      </c>
      <c r="L67" s="32">
        <f>L16</f>
        <v>22237557.645116493</v>
      </c>
      <c r="M67" s="32">
        <f>M16</f>
        <v>25072846.244868848</v>
      </c>
      <c r="N67" s="32">
        <f>N16</f>
        <v>28269634.141089622</v>
      </c>
      <c r="O67" s="32">
        <f>O16</f>
        <v>31874012.49407855</v>
      </c>
    </row>
    <row r="68" spans="2:20" x14ac:dyDescent="0.3">
      <c r="B68" s="17" t="s">
        <v>159</v>
      </c>
      <c r="C68" s="21" t="s">
        <v>164</v>
      </c>
      <c r="D68" s="37"/>
      <c r="E68" s="32">
        <v>365</v>
      </c>
      <c r="F68" s="32">
        <v>365</v>
      </c>
      <c r="G68" s="32">
        <v>365</v>
      </c>
      <c r="H68" s="32">
        <v>365</v>
      </c>
      <c r="I68" s="32">
        <v>365</v>
      </c>
      <c r="J68" s="32">
        <v>365</v>
      </c>
      <c r="K68" s="32">
        <v>365</v>
      </c>
      <c r="L68" s="32">
        <v>365</v>
      </c>
      <c r="M68" s="32">
        <v>365</v>
      </c>
      <c r="N68" s="32">
        <v>365</v>
      </c>
      <c r="O68" s="32">
        <v>365</v>
      </c>
    </row>
    <row r="69" spans="2:20" x14ac:dyDescent="0.3">
      <c r="B69" s="17" t="s">
        <v>160</v>
      </c>
      <c r="C69" s="21" t="s">
        <v>165</v>
      </c>
      <c r="D69" s="37"/>
      <c r="E69" s="32">
        <v>30</v>
      </c>
      <c r="F69" s="32">
        <v>30</v>
      </c>
      <c r="G69" s="32">
        <v>30</v>
      </c>
      <c r="H69" s="32">
        <v>30</v>
      </c>
      <c r="I69" s="32">
        <v>30</v>
      </c>
      <c r="J69" s="32">
        <v>30</v>
      </c>
      <c r="K69" s="32">
        <v>30</v>
      </c>
      <c r="L69" s="32">
        <v>30</v>
      </c>
      <c r="M69" s="32">
        <v>30</v>
      </c>
      <c r="N69" s="32">
        <v>30</v>
      </c>
      <c r="O69" s="32">
        <v>30</v>
      </c>
    </row>
    <row r="70" spans="2:20" x14ac:dyDescent="0.3">
      <c r="B70" s="12"/>
    </row>
    <row r="71" spans="2:20" x14ac:dyDescent="0.3">
      <c r="B71" s="3" t="s">
        <v>161</v>
      </c>
      <c r="C71" s="22" t="s">
        <v>61</v>
      </c>
      <c r="D71" s="18">
        <f>D142</f>
        <v>2500000</v>
      </c>
      <c r="E71" s="18">
        <f>E72/E73*E74</f>
        <v>739726.02739726019</v>
      </c>
      <c r="F71" s="18">
        <f t="shared" ref="F71:K71" si="12">F72/F73*F74</f>
        <v>780410.95890410966</v>
      </c>
      <c r="G71" s="18">
        <f t="shared" si="12"/>
        <v>824332.19178082189</v>
      </c>
      <c r="H71" s="18">
        <f t="shared" si="12"/>
        <v>871792.5513698631</v>
      </c>
      <c r="I71" s="18">
        <f t="shared" si="12"/>
        <v>923124.62542808207</v>
      </c>
      <c r="J71" s="18">
        <f t="shared" si="12"/>
        <v>978693.72736515407</v>
      </c>
      <c r="K71" s="18">
        <f t="shared" si="12"/>
        <v>1038901.1554807898</v>
      </c>
      <c r="L71" s="18">
        <f>L72/L73*L74</f>
        <v>1104187.7777924673</v>
      </c>
      <c r="M71" s="18">
        <f>M72/M73*M74</f>
        <v>1175037.975004402</v>
      </c>
      <c r="N71" s="18">
        <f>N72/N73*N74</f>
        <v>1251983.9774233478</v>
      </c>
      <c r="O71" s="18">
        <f>O72/O73*O74</f>
        <v>1335610.6352071506</v>
      </c>
      <c r="P71" s="1"/>
      <c r="Q71" s="1"/>
      <c r="R71" s="1"/>
      <c r="S71" s="1"/>
      <c r="T71" s="1"/>
    </row>
    <row r="72" spans="2:20" x14ac:dyDescent="0.3">
      <c r="B72" s="17" t="s">
        <v>162</v>
      </c>
      <c r="C72" s="21" t="s">
        <v>61</v>
      </c>
      <c r="D72" s="37"/>
      <c r="E72" s="25">
        <f>E44+E55</f>
        <v>3000000</v>
      </c>
      <c r="F72" s="25">
        <f t="shared" ref="F72:K72" si="13">F44+F55</f>
        <v>3165000</v>
      </c>
      <c r="G72" s="25">
        <f t="shared" si="13"/>
        <v>3343125</v>
      </c>
      <c r="H72" s="25">
        <f t="shared" si="13"/>
        <v>3535603.125</v>
      </c>
      <c r="I72" s="25">
        <f t="shared" si="13"/>
        <v>3743783.203125</v>
      </c>
      <c r="J72" s="25">
        <f t="shared" si="13"/>
        <v>3969146.783203125</v>
      </c>
      <c r="K72" s="25">
        <f t="shared" si="13"/>
        <v>4213321.3527832031</v>
      </c>
      <c r="L72" s="25">
        <f>L44+L55</f>
        <v>4478094.8766027838</v>
      </c>
      <c r="M72" s="25">
        <f>M44+M55</f>
        <v>4765431.7875178531</v>
      </c>
      <c r="N72" s="25">
        <f>N44+N55</f>
        <v>5077490.5751057994</v>
      </c>
      <c r="O72" s="25">
        <f>O44+O55</f>
        <v>5416643.1316734441</v>
      </c>
    </row>
    <row r="73" spans="2:20" x14ac:dyDescent="0.3">
      <c r="B73" s="17" t="s">
        <v>159</v>
      </c>
      <c r="C73" s="21" t="s">
        <v>164</v>
      </c>
      <c r="D73" s="37"/>
      <c r="E73">
        <v>365</v>
      </c>
      <c r="F73">
        <v>365</v>
      </c>
      <c r="G73">
        <v>365</v>
      </c>
      <c r="H73">
        <v>365</v>
      </c>
      <c r="I73">
        <v>365</v>
      </c>
      <c r="J73">
        <v>365</v>
      </c>
      <c r="K73">
        <v>365</v>
      </c>
      <c r="L73">
        <v>365</v>
      </c>
      <c r="M73">
        <v>365</v>
      </c>
      <c r="N73">
        <v>365</v>
      </c>
      <c r="O73">
        <v>365</v>
      </c>
    </row>
    <row r="74" spans="2:20" x14ac:dyDescent="0.3">
      <c r="B74" s="17" t="s">
        <v>160</v>
      </c>
      <c r="C74" s="21" t="s">
        <v>165</v>
      </c>
      <c r="D74" s="37"/>
      <c r="E74">
        <v>90</v>
      </c>
      <c r="F74">
        <v>90</v>
      </c>
      <c r="G74">
        <v>90</v>
      </c>
      <c r="H74">
        <v>90</v>
      </c>
      <c r="I74">
        <v>90</v>
      </c>
      <c r="J74">
        <v>90</v>
      </c>
      <c r="K74">
        <v>90</v>
      </c>
      <c r="L74">
        <v>90</v>
      </c>
      <c r="M74">
        <v>90</v>
      </c>
      <c r="N74">
        <v>90</v>
      </c>
      <c r="O74">
        <v>90</v>
      </c>
    </row>
    <row r="76" spans="2:20" x14ac:dyDescent="0.3">
      <c r="B76" s="3" t="s">
        <v>163</v>
      </c>
      <c r="C76" s="22" t="s">
        <v>61</v>
      </c>
      <c r="D76" s="18">
        <f>D141</f>
        <v>400000</v>
      </c>
      <c r="E76" s="18">
        <f>E77/E78*E79</f>
        <v>246575.34246575341</v>
      </c>
      <c r="F76" s="18">
        <f t="shared" ref="F76:K76" si="14">F77/F78*F79</f>
        <v>258904.10958904109</v>
      </c>
      <c r="G76" s="18">
        <f t="shared" si="14"/>
        <v>271849.31506849313</v>
      </c>
      <c r="H76" s="18">
        <f t="shared" si="14"/>
        <v>285441.78082191781</v>
      </c>
      <c r="I76" s="18">
        <f t="shared" si="14"/>
        <v>299713.86986301374</v>
      </c>
      <c r="J76" s="18">
        <f t="shared" si="14"/>
        <v>314699.56335616438</v>
      </c>
      <c r="K76" s="18">
        <f t="shared" si="14"/>
        <v>330434.54152397258</v>
      </c>
      <c r="L76" s="18">
        <f>L77/L78*L79</f>
        <v>346956.26860017126</v>
      </c>
      <c r="M76" s="18">
        <f>M77/M78*M79</f>
        <v>364304.08203017985</v>
      </c>
      <c r="N76" s="18">
        <f>N77/N78*N79</f>
        <v>382519.28613168886</v>
      </c>
      <c r="O76" s="18">
        <f>O77/O78*O79</f>
        <v>401645.2504382733</v>
      </c>
      <c r="P76" s="1"/>
      <c r="Q76" s="1"/>
      <c r="R76" s="1"/>
      <c r="S76" s="1"/>
      <c r="T76" s="1"/>
    </row>
    <row r="77" spans="2:20" x14ac:dyDescent="0.3">
      <c r="B77" s="17" t="s">
        <v>147</v>
      </c>
      <c r="C77" s="21" t="s">
        <v>61</v>
      </c>
      <c r="D77" s="37"/>
      <c r="E77" s="25">
        <f>E43</f>
        <v>3000000</v>
      </c>
      <c r="F77" s="25">
        <f t="shared" ref="F77:K77" si="15">F43</f>
        <v>3150000</v>
      </c>
      <c r="G77" s="25">
        <f t="shared" si="15"/>
        <v>3307500</v>
      </c>
      <c r="H77" s="25">
        <f t="shared" si="15"/>
        <v>3472875</v>
      </c>
      <c r="I77" s="25">
        <f t="shared" si="15"/>
        <v>3646518.75</v>
      </c>
      <c r="J77" s="25">
        <f t="shared" si="15"/>
        <v>3828844.6875</v>
      </c>
      <c r="K77" s="25">
        <f t="shared" si="15"/>
        <v>4020286.921875</v>
      </c>
      <c r="L77" s="25">
        <f>L43</f>
        <v>4221301.2679687506</v>
      </c>
      <c r="M77" s="25">
        <f>M43</f>
        <v>4432366.3313671881</v>
      </c>
      <c r="N77" s="25">
        <f>N43</f>
        <v>4653984.6479355479</v>
      </c>
      <c r="O77" s="25">
        <f>O43</f>
        <v>4886683.8803323256</v>
      </c>
    </row>
    <row r="78" spans="2:20" x14ac:dyDescent="0.3">
      <c r="B78" s="17" t="s">
        <v>159</v>
      </c>
      <c r="C78" s="21" t="s">
        <v>164</v>
      </c>
      <c r="D78" s="37"/>
      <c r="E78">
        <v>365</v>
      </c>
      <c r="F78">
        <v>365</v>
      </c>
      <c r="G78">
        <v>365</v>
      </c>
      <c r="H78">
        <v>365</v>
      </c>
      <c r="I78">
        <v>365</v>
      </c>
      <c r="J78">
        <v>365</v>
      </c>
      <c r="K78">
        <v>365</v>
      </c>
      <c r="L78">
        <v>365</v>
      </c>
      <c r="M78">
        <v>365</v>
      </c>
      <c r="N78">
        <v>365</v>
      </c>
      <c r="O78">
        <v>365</v>
      </c>
    </row>
    <row r="79" spans="2:20" x14ac:dyDescent="0.3">
      <c r="B79" s="17" t="s">
        <v>160</v>
      </c>
      <c r="C79" s="21" t="s">
        <v>165</v>
      </c>
      <c r="D79" s="37"/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</row>
    <row r="81" spans="1:20" s="9" customFormat="1" x14ac:dyDescent="0.3">
      <c r="A81" s="14" t="s">
        <v>38</v>
      </c>
      <c r="C81" s="20"/>
    </row>
    <row r="83" spans="1:20" outlineLevel="1" x14ac:dyDescent="0.3">
      <c r="B83" t="s">
        <v>166</v>
      </c>
    </row>
    <row r="85" spans="1:20" x14ac:dyDescent="0.3">
      <c r="B85" t="s">
        <v>167</v>
      </c>
      <c r="C85" s="21" t="s">
        <v>61</v>
      </c>
      <c r="D85" s="37"/>
      <c r="E85" s="19">
        <v>3000000</v>
      </c>
      <c r="F85" s="25">
        <f>E85</f>
        <v>3000000</v>
      </c>
      <c r="G85" s="25">
        <f t="shared" ref="G85:O85" si="16">F85</f>
        <v>3000000</v>
      </c>
      <c r="H85" s="25">
        <f t="shared" si="16"/>
        <v>3000000</v>
      </c>
      <c r="I85" s="25">
        <f t="shared" si="16"/>
        <v>3000000</v>
      </c>
      <c r="J85" s="25">
        <f t="shared" si="16"/>
        <v>3000000</v>
      </c>
      <c r="K85" s="25">
        <f t="shared" si="16"/>
        <v>3000000</v>
      </c>
      <c r="L85" s="25">
        <f t="shared" si="16"/>
        <v>3000000</v>
      </c>
      <c r="M85" s="25">
        <f t="shared" si="16"/>
        <v>3000000</v>
      </c>
      <c r="N85" s="25">
        <f t="shared" si="16"/>
        <v>3000000</v>
      </c>
      <c r="O85" s="25">
        <f t="shared" si="16"/>
        <v>3000000</v>
      </c>
    </row>
    <row r="87" spans="1:20" s="9" customFormat="1" x14ac:dyDescent="0.3">
      <c r="A87" s="14" t="s">
        <v>195</v>
      </c>
      <c r="C87" s="20"/>
    </row>
    <row r="89" spans="1:20" x14ac:dyDescent="0.3">
      <c r="B89" s="3" t="s">
        <v>168</v>
      </c>
      <c r="C89" s="22" t="s">
        <v>61</v>
      </c>
      <c r="D89" s="37"/>
      <c r="E89" s="18">
        <f>D92</f>
        <v>0</v>
      </c>
      <c r="F89" s="18">
        <f>E92</f>
        <v>1000000</v>
      </c>
      <c r="G89" s="18">
        <f t="shared" ref="G89:O89" si="17">F92</f>
        <v>1000000</v>
      </c>
      <c r="H89" s="18">
        <f t="shared" si="17"/>
        <v>750000</v>
      </c>
      <c r="I89" s="18">
        <f t="shared" si="17"/>
        <v>500000</v>
      </c>
      <c r="J89" s="18">
        <f t="shared" si="17"/>
        <v>250000</v>
      </c>
      <c r="K89" s="18">
        <f t="shared" si="17"/>
        <v>0</v>
      </c>
      <c r="L89" s="18">
        <f t="shared" si="17"/>
        <v>0</v>
      </c>
      <c r="M89" s="18">
        <f t="shared" si="17"/>
        <v>0</v>
      </c>
      <c r="N89" s="18">
        <f t="shared" si="17"/>
        <v>0</v>
      </c>
      <c r="O89" s="18">
        <f t="shared" si="17"/>
        <v>0</v>
      </c>
      <c r="P89" s="1"/>
      <c r="Q89" s="1"/>
      <c r="R89" s="1"/>
      <c r="S89" s="1"/>
      <c r="T89" s="1"/>
    </row>
    <row r="90" spans="1:20" x14ac:dyDescent="0.3">
      <c r="B90" s="17" t="s">
        <v>169</v>
      </c>
      <c r="C90" s="21" t="s">
        <v>61</v>
      </c>
      <c r="D90" s="37"/>
      <c r="E90" s="19">
        <v>1000000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"/>
      <c r="Q90" s="1"/>
      <c r="R90" s="1"/>
      <c r="S90" s="1"/>
      <c r="T90" s="1"/>
    </row>
    <row r="91" spans="1:20" x14ac:dyDescent="0.3">
      <c r="B91" s="17" t="s">
        <v>170</v>
      </c>
      <c r="C91" s="21" t="s">
        <v>61</v>
      </c>
      <c r="D91" s="37"/>
      <c r="E91" s="19"/>
      <c r="F91" s="19"/>
      <c r="G91" s="19">
        <v>-250000</v>
      </c>
      <c r="H91" s="19">
        <v>-250000</v>
      </c>
      <c r="I91" s="19">
        <v>-250000</v>
      </c>
      <c r="J91" s="19">
        <v>-250000</v>
      </c>
      <c r="K91" s="19"/>
      <c r="L91" s="19"/>
      <c r="M91" s="19"/>
      <c r="N91" s="19"/>
      <c r="O91" s="19"/>
      <c r="P91" s="1"/>
      <c r="Q91" s="1"/>
      <c r="R91" s="1"/>
      <c r="S91" s="1"/>
      <c r="T91" s="1"/>
    </row>
    <row r="92" spans="1:20" x14ac:dyDescent="0.3">
      <c r="B92" s="3" t="s">
        <v>171</v>
      </c>
      <c r="C92" s="22" t="s">
        <v>61</v>
      </c>
      <c r="D92" s="37"/>
      <c r="E92" s="18">
        <f>SUM(E89:E91)</f>
        <v>1000000</v>
      </c>
      <c r="F92" s="18">
        <f>SUM(F89:F91)</f>
        <v>1000000</v>
      </c>
      <c r="G92" s="18">
        <f t="shared" ref="G92:O92" si="18">SUM(G89:G91)</f>
        <v>750000</v>
      </c>
      <c r="H92" s="18">
        <f t="shared" si="18"/>
        <v>500000</v>
      </c>
      <c r="I92" s="18">
        <f t="shared" si="18"/>
        <v>250000</v>
      </c>
      <c r="J92" s="18">
        <f t="shared" si="18"/>
        <v>0</v>
      </c>
      <c r="K92" s="18">
        <f t="shared" si="18"/>
        <v>0</v>
      </c>
      <c r="L92" s="18">
        <f t="shared" si="18"/>
        <v>0</v>
      </c>
      <c r="M92" s="18">
        <f t="shared" si="18"/>
        <v>0</v>
      </c>
      <c r="N92" s="18">
        <f t="shared" si="18"/>
        <v>0</v>
      </c>
      <c r="O92" s="18">
        <f t="shared" si="18"/>
        <v>0</v>
      </c>
      <c r="P92" s="1"/>
      <c r="Q92" s="1"/>
      <c r="R92" s="1"/>
      <c r="S92" s="1"/>
      <c r="T92" s="1"/>
    </row>
    <row r="94" spans="1:20" s="3" customFormat="1" x14ac:dyDescent="0.3">
      <c r="B94" s="3" t="s">
        <v>172</v>
      </c>
      <c r="C94" s="22" t="s">
        <v>61</v>
      </c>
      <c r="D94" s="37"/>
      <c r="E94" s="31">
        <f>E95+E97</f>
        <v>45000</v>
      </c>
      <c r="F94" s="31">
        <f t="shared" ref="F94:L94" si="19">F95+F97</f>
        <v>60000</v>
      </c>
      <c r="G94" s="31">
        <f t="shared" si="19"/>
        <v>52500</v>
      </c>
      <c r="H94" s="31">
        <f t="shared" si="19"/>
        <v>37500</v>
      </c>
      <c r="I94" s="31">
        <f t="shared" si="19"/>
        <v>22500</v>
      </c>
      <c r="J94" s="31">
        <f t="shared" si="19"/>
        <v>7500</v>
      </c>
      <c r="K94" s="31">
        <f t="shared" si="19"/>
        <v>0</v>
      </c>
      <c r="L94" s="31">
        <f t="shared" si="19"/>
        <v>0</v>
      </c>
      <c r="P94" s="4"/>
      <c r="Q94" s="4"/>
      <c r="R94" s="4"/>
      <c r="S94" s="4"/>
      <c r="T94" s="4"/>
    </row>
    <row r="95" spans="1:20" x14ac:dyDescent="0.3">
      <c r="B95" s="17" t="s">
        <v>173</v>
      </c>
      <c r="C95" s="21" t="s">
        <v>61</v>
      </c>
      <c r="D95" s="37"/>
      <c r="E95" s="1">
        <f t="shared" ref="E95:O95" si="20">SUM(E89,E92)/2*E96</f>
        <v>30000</v>
      </c>
      <c r="F95" s="1">
        <f t="shared" si="20"/>
        <v>60000</v>
      </c>
      <c r="G95" s="1">
        <f t="shared" si="20"/>
        <v>52500</v>
      </c>
      <c r="H95" s="1">
        <f t="shared" si="20"/>
        <v>37500</v>
      </c>
      <c r="I95" s="1">
        <f t="shared" si="20"/>
        <v>22500</v>
      </c>
      <c r="J95" s="1">
        <f t="shared" si="20"/>
        <v>7500</v>
      </c>
      <c r="K95" s="1">
        <f t="shared" si="20"/>
        <v>0</v>
      </c>
      <c r="L95" s="1">
        <f t="shared" si="20"/>
        <v>0</v>
      </c>
      <c r="M95" s="1">
        <f t="shared" si="20"/>
        <v>0</v>
      </c>
      <c r="N95" s="1">
        <f t="shared" si="20"/>
        <v>0</v>
      </c>
      <c r="O95" s="1">
        <f t="shared" si="20"/>
        <v>0</v>
      </c>
      <c r="P95" s="1"/>
      <c r="Q95" s="1"/>
      <c r="R95" s="1"/>
      <c r="S95" s="1"/>
      <c r="T95" s="1"/>
    </row>
    <row r="96" spans="1:20" x14ac:dyDescent="0.3">
      <c r="B96" s="17" t="s">
        <v>173</v>
      </c>
      <c r="C96" s="21" t="s">
        <v>57</v>
      </c>
      <c r="D96" s="37"/>
      <c r="E96" s="13">
        <v>0.06</v>
      </c>
      <c r="F96" s="13">
        <v>0.06</v>
      </c>
      <c r="G96" s="13">
        <v>0.06</v>
      </c>
      <c r="H96" s="13">
        <v>0.06</v>
      </c>
      <c r="I96" s="13">
        <v>0.06</v>
      </c>
      <c r="J96" s="13">
        <v>0.06</v>
      </c>
      <c r="K96" s="13">
        <v>0.06</v>
      </c>
      <c r="L96" s="13">
        <v>0.06</v>
      </c>
      <c r="M96" s="13">
        <v>0.06</v>
      </c>
      <c r="N96" s="13">
        <v>0.06</v>
      </c>
      <c r="O96" s="13">
        <v>0.06</v>
      </c>
      <c r="P96" s="1"/>
      <c r="Q96" s="1"/>
      <c r="R96" s="1"/>
      <c r="S96" s="1"/>
      <c r="T96" s="1"/>
    </row>
    <row r="97" spans="1:20" x14ac:dyDescent="0.3">
      <c r="B97" s="17" t="s">
        <v>174</v>
      </c>
      <c r="C97" s="21" t="s">
        <v>61</v>
      </c>
      <c r="D97" s="37"/>
      <c r="E97" s="19">
        <v>15000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s="9" customFormat="1" x14ac:dyDescent="0.3">
      <c r="A99" s="14" t="s">
        <v>76</v>
      </c>
      <c r="C99" s="20"/>
    </row>
    <row r="101" spans="1:20" x14ac:dyDescent="0.3">
      <c r="B101" s="3" t="s">
        <v>181</v>
      </c>
      <c r="C101" s="22" t="s">
        <v>61</v>
      </c>
      <c r="D101" s="37"/>
      <c r="E101" s="33">
        <f t="shared" ref="E101:O101" si="21">E16</f>
        <v>9600000</v>
      </c>
      <c r="F101" s="33">
        <f t="shared" si="21"/>
        <v>10824000</v>
      </c>
      <c r="G101" s="33">
        <f t="shared" si="21"/>
        <v>12204060.000000004</v>
      </c>
      <c r="H101" s="33">
        <f t="shared" si="21"/>
        <v>13760077.650000004</v>
      </c>
      <c r="I101" s="33">
        <f t="shared" si="21"/>
        <v>15514487.550375005</v>
      </c>
      <c r="J101" s="33">
        <f t="shared" si="21"/>
        <v>17492584.713047817</v>
      </c>
      <c r="K101" s="33">
        <f t="shared" si="21"/>
        <v>19722889.263961416</v>
      </c>
      <c r="L101" s="33">
        <f t="shared" si="21"/>
        <v>22237557.645116493</v>
      </c>
      <c r="M101" s="33">
        <f t="shared" si="21"/>
        <v>25072846.244868848</v>
      </c>
      <c r="N101" s="33">
        <f t="shared" si="21"/>
        <v>28269634.141089622</v>
      </c>
      <c r="O101" s="33">
        <f t="shared" si="21"/>
        <v>31874012.49407855</v>
      </c>
    </row>
    <row r="103" spans="1:20" x14ac:dyDescent="0.3">
      <c r="B103" s="3" t="s">
        <v>175</v>
      </c>
      <c r="C103" s="22" t="s">
        <v>61</v>
      </c>
      <c r="D103" s="37"/>
      <c r="E103" s="31">
        <f t="shared" ref="E103:O103" si="22">SUM(E104:E106)</f>
        <v>7750000</v>
      </c>
      <c r="F103" s="31">
        <f t="shared" si="22"/>
        <v>8065000</v>
      </c>
      <c r="G103" s="31">
        <f t="shared" si="22"/>
        <v>8400625</v>
      </c>
      <c r="H103" s="31">
        <f t="shared" si="22"/>
        <v>8758478.125</v>
      </c>
      <c r="I103" s="31">
        <f t="shared" si="22"/>
        <v>7390301.953125</v>
      </c>
      <c r="J103" s="31">
        <f t="shared" si="22"/>
        <v>7797991.470703125</v>
      </c>
      <c r="K103" s="31">
        <f t="shared" si="22"/>
        <v>8233608.2746582031</v>
      </c>
      <c r="L103" s="31">
        <f t="shared" si="22"/>
        <v>8699396.1445715353</v>
      </c>
      <c r="M103" s="31">
        <f t="shared" si="22"/>
        <v>9197798.1188850403</v>
      </c>
      <c r="N103" s="31">
        <f t="shared" si="22"/>
        <v>9731475.2230413482</v>
      </c>
      <c r="O103" s="31">
        <f t="shared" si="22"/>
        <v>10303327.012005769</v>
      </c>
    </row>
    <row r="104" spans="1:20" x14ac:dyDescent="0.3">
      <c r="B104" s="17" t="s">
        <v>136</v>
      </c>
      <c r="C104" s="21" t="s">
        <v>61</v>
      </c>
      <c r="D104" s="37"/>
      <c r="E104" s="2">
        <f t="shared" ref="E104:O104" si="23">E42</f>
        <v>1750000</v>
      </c>
      <c r="F104" s="2">
        <f t="shared" si="23"/>
        <v>1750000</v>
      </c>
      <c r="G104" s="2">
        <f t="shared" si="23"/>
        <v>1750000</v>
      </c>
      <c r="H104" s="2">
        <f t="shared" si="23"/>
        <v>1750000</v>
      </c>
      <c r="I104" s="2">
        <f t="shared" si="23"/>
        <v>0</v>
      </c>
      <c r="J104" s="2">
        <f t="shared" si="23"/>
        <v>0</v>
      </c>
      <c r="K104" s="2">
        <f t="shared" si="23"/>
        <v>0</v>
      </c>
      <c r="L104" s="2">
        <f t="shared" si="23"/>
        <v>0</v>
      </c>
      <c r="M104" s="2">
        <f t="shared" si="23"/>
        <v>0</v>
      </c>
      <c r="N104" s="2">
        <f t="shared" si="23"/>
        <v>0</v>
      </c>
      <c r="O104" s="2">
        <f t="shared" si="23"/>
        <v>0</v>
      </c>
    </row>
    <row r="105" spans="1:20" x14ac:dyDescent="0.3">
      <c r="B105" s="17" t="s">
        <v>176</v>
      </c>
      <c r="C105" s="21" t="s">
        <v>61</v>
      </c>
      <c r="D105" s="37"/>
      <c r="E105" s="25">
        <f t="shared" ref="E105:O105" si="24">E43</f>
        <v>3000000</v>
      </c>
      <c r="F105" s="25">
        <f t="shared" si="24"/>
        <v>3150000</v>
      </c>
      <c r="G105" s="25">
        <f t="shared" si="24"/>
        <v>3307500</v>
      </c>
      <c r="H105" s="25">
        <f t="shared" si="24"/>
        <v>3472875</v>
      </c>
      <c r="I105" s="25">
        <f t="shared" si="24"/>
        <v>3646518.75</v>
      </c>
      <c r="J105" s="25">
        <f t="shared" si="24"/>
        <v>3828844.6875</v>
      </c>
      <c r="K105" s="25">
        <f t="shared" si="24"/>
        <v>4020286.921875</v>
      </c>
      <c r="L105" s="25">
        <f t="shared" si="24"/>
        <v>4221301.2679687506</v>
      </c>
      <c r="M105" s="25">
        <f t="shared" si="24"/>
        <v>4432366.3313671881</v>
      </c>
      <c r="N105" s="25">
        <f t="shared" si="24"/>
        <v>4653984.6479355479</v>
      </c>
      <c r="O105" s="25">
        <f t="shared" si="24"/>
        <v>4886683.8803323256</v>
      </c>
    </row>
    <row r="106" spans="1:20" x14ac:dyDescent="0.3">
      <c r="B106" s="17" t="s">
        <v>177</v>
      </c>
      <c r="C106" s="21" t="s">
        <v>61</v>
      </c>
      <c r="D106" s="37"/>
      <c r="E106" s="25">
        <f t="shared" ref="E106:O106" si="25">E44+E55</f>
        <v>3000000</v>
      </c>
      <c r="F106" s="25">
        <f t="shared" si="25"/>
        <v>3165000</v>
      </c>
      <c r="G106" s="25">
        <f t="shared" si="25"/>
        <v>3343125</v>
      </c>
      <c r="H106" s="25">
        <f t="shared" si="25"/>
        <v>3535603.125</v>
      </c>
      <c r="I106" s="25">
        <f t="shared" si="25"/>
        <v>3743783.203125</v>
      </c>
      <c r="J106" s="25">
        <f t="shared" si="25"/>
        <v>3969146.783203125</v>
      </c>
      <c r="K106" s="25">
        <f t="shared" si="25"/>
        <v>4213321.3527832031</v>
      </c>
      <c r="L106" s="25">
        <f t="shared" si="25"/>
        <v>4478094.8766027838</v>
      </c>
      <c r="M106" s="25">
        <f t="shared" si="25"/>
        <v>4765431.7875178531</v>
      </c>
      <c r="N106" s="25">
        <f t="shared" si="25"/>
        <v>5077490.5751057994</v>
      </c>
      <c r="O106" s="25">
        <f t="shared" si="25"/>
        <v>5416643.1316734441</v>
      </c>
    </row>
    <row r="108" spans="1:20" x14ac:dyDescent="0.3">
      <c r="B108" s="3" t="s">
        <v>86</v>
      </c>
      <c r="C108" s="22" t="s">
        <v>61</v>
      </c>
      <c r="D108" s="37"/>
      <c r="E108" s="31">
        <f t="shared" ref="E108:O108" si="26">E101-E103+E104</f>
        <v>3600000</v>
      </c>
      <c r="F108" s="31">
        <f t="shared" si="26"/>
        <v>4509000</v>
      </c>
      <c r="G108" s="31">
        <f t="shared" si="26"/>
        <v>5553435.0000000037</v>
      </c>
      <c r="H108" s="31">
        <f t="shared" si="26"/>
        <v>6751599.5250000041</v>
      </c>
      <c r="I108" s="31">
        <f t="shared" si="26"/>
        <v>8124185.5972500052</v>
      </c>
      <c r="J108" s="31">
        <f t="shared" si="26"/>
        <v>9694593.2423446923</v>
      </c>
      <c r="K108" s="31">
        <f t="shared" si="26"/>
        <v>11489280.989303213</v>
      </c>
      <c r="L108" s="31">
        <f t="shared" si="26"/>
        <v>13538161.500544958</v>
      </c>
      <c r="M108" s="31">
        <f t="shared" si="26"/>
        <v>15875048.125983808</v>
      </c>
      <c r="N108" s="31">
        <f t="shared" si="26"/>
        <v>18538158.918048274</v>
      </c>
      <c r="O108" s="31">
        <f t="shared" si="26"/>
        <v>21570685.482072782</v>
      </c>
    </row>
    <row r="110" spans="1:20" x14ac:dyDescent="0.3">
      <c r="B110" s="3" t="s">
        <v>87</v>
      </c>
      <c r="C110" s="22" t="s">
        <v>61</v>
      </c>
      <c r="D110" s="37"/>
      <c r="E110" s="31">
        <f t="shared" ref="E110:O110" si="27">E101-E103</f>
        <v>1850000</v>
      </c>
      <c r="F110" s="31">
        <f t="shared" si="27"/>
        <v>2759000</v>
      </c>
      <c r="G110" s="31">
        <f t="shared" si="27"/>
        <v>3803435.0000000037</v>
      </c>
      <c r="H110" s="31">
        <f t="shared" si="27"/>
        <v>5001599.5250000041</v>
      </c>
      <c r="I110" s="31">
        <f t="shared" si="27"/>
        <v>8124185.5972500052</v>
      </c>
      <c r="J110" s="31">
        <f t="shared" si="27"/>
        <v>9694593.2423446923</v>
      </c>
      <c r="K110" s="31">
        <f t="shared" si="27"/>
        <v>11489280.989303213</v>
      </c>
      <c r="L110" s="31">
        <f t="shared" si="27"/>
        <v>13538161.500544958</v>
      </c>
      <c r="M110" s="31">
        <f t="shared" si="27"/>
        <v>15875048.125983808</v>
      </c>
      <c r="N110" s="31">
        <f t="shared" si="27"/>
        <v>18538158.918048274</v>
      </c>
      <c r="O110" s="31">
        <f t="shared" si="27"/>
        <v>21570685.482072782</v>
      </c>
    </row>
    <row r="112" spans="1:20" x14ac:dyDescent="0.3">
      <c r="B112" s="17" t="s">
        <v>178</v>
      </c>
      <c r="C112" s="21" t="s">
        <v>61</v>
      </c>
      <c r="D112" s="37"/>
      <c r="E112" s="2">
        <f t="shared" ref="E112:O112" si="28">E94</f>
        <v>45000</v>
      </c>
      <c r="F112" s="2">
        <f t="shared" si="28"/>
        <v>60000</v>
      </c>
      <c r="G112" s="2">
        <f t="shared" si="28"/>
        <v>52500</v>
      </c>
      <c r="H112" s="2">
        <f t="shared" si="28"/>
        <v>37500</v>
      </c>
      <c r="I112" s="2">
        <f t="shared" si="28"/>
        <v>22500</v>
      </c>
      <c r="J112" s="2">
        <f t="shared" si="28"/>
        <v>7500</v>
      </c>
      <c r="K112" s="2">
        <f t="shared" si="28"/>
        <v>0</v>
      </c>
      <c r="L112" s="2">
        <f t="shared" si="28"/>
        <v>0</v>
      </c>
      <c r="M112" s="2">
        <f t="shared" si="28"/>
        <v>0</v>
      </c>
      <c r="N112" s="2">
        <f t="shared" si="28"/>
        <v>0</v>
      </c>
      <c r="O112" s="2">
        <f t="shared" si="28"/>
        <v>0</v>
      </c>
    </row>
    <row r="114" spans="1:15" x14ac:dyDescent="0.3">
      <c r="B114" s="3" t="s">
        <v>182</v>
      </c>
      <c r="C114" s="22" t="s">
        <v>61</v>
      </c>
      <c r="D114" s="37"/>
      <c r="E114" s="31">
        <f t="shared" ref="E114:O114" si="29">E110-E112</f>
        <v>1805000</v>
      </c>
      <c r="F114" s="31">
        <f t="shared" si="29"/>
        <v>2699000</v>
      </c>
      <c r="G114" s="31">
        <f t="shared" si="29"/>
        <v>3750935.0000000037</v>
      </c>
      <c r="H114" s="31">
        <f t="shared" si="29"/>
        <v>4964099.5250000041</v>
      </c>
      <c r="I114" s="31">
        <f t="shared" si="29"/>
        <v>8101685.5972500052</v>
      </c>
      <c r="J114" s="31">
        <f t="shared" si="29"/>
        <v>9687093.2423446923</v>
      </c>
      <c r="K114" s="31">
        <f t="shared" si="29"/>
        <v>11489280.989303213</v>
      </c>
      <c r="L114" s="31">
        <f t="shared" si="29"/>
        <v>13538161.500544958</v>
      </c>
      <c r="M114" s="31">
        <f t="shared" si="29"/>
        <v>15875048.125983808</v>
      </c>
      <c r="N114" s="31">
        <f t="shared" si="29"/>
        <v>18538158.918048274</v>
      </c>
      <c r="O114" s="31">
        <f t="shared" si="29"/>
        <v>21570685.482072782</v>
      </c>
    </row>
    <row r="116" spans="1:15" x14ac:dyDescent="0.3">
      <c r="B116" t="s">
        <v>179</v>
      </c>
      <c r="C116" s="21" t="s">
        <v>61</v>
      </c>
      <c r="D116" s="37"/>
      <c r="E116" s="2">
        <f t="shared" ref="E116:O116" si="30">E114*19%</f>
        <v>342950</v>
      </c>
      <c r="F116" s="2">
        <f t="shared" si="30"/>
        <v>512810</v>
      </c>
      <c r="G116" s="2">
        <f t="shared" si="30"/>
        <v>712677.65000000072</v>
      </c>
      <c r="H116" s="2">
        <f t="shared" si="30"/>
        <v>943178.90975000081</v>
      </c>
      <c r="I116" s="2">
        <f t="shared" si="30"/>
        <v>1539320.263477501</v>
      </c>
      <c r="J116" s="2">
        <f t="shared" si="30"/>
        <v>1840547.7160454916</v>
      </c>
      <c r="K116" s="2">
        <f t="shared" si="30"/>
        <v>2182963.3879676103</v>
      </c>
      <c r="L116" s="2">
        <f t="shared" si="30"/>
        <v>2572250.6851035422</v>
      </c>
      <c r="M116" s="2">
        <f t="shared" si="30"/>
        <v>3016259.1439369237</v>
      </c>
      <c r="N116" s="2">
        <f t="shared" si="30"/>
        <v>3522250.1944291722</v>
      </c>
      <c r="O116" s="2">
        <f t="shared" si="30"/>
        <v>4098430.2415938284</v>
      </c>
    </row>
    <row r="118" spans="1:15" x14ac:dyDescent="0.3">
      <c r="B118" s="3" t="s">
        <v>180</v>
      </c>
      <c r="C118" s="22" t="s">
        <v>61</v>
      </c>
      <c r="D118" s="37"/>
      <c r="E118" s="31">
        <f t="shared" ref="E118:O118" si="31">E114-E116</f>
        <v>1462050</v>
      </c>
      <c r="F118" s="31">
        <f t="shared" si="31"/>
        <v>2186190</v>
      </c>
      <c r="G118" s="31">
        <f t="shared" si="31"/>
        <v>3038257.3500000029</v>
      </c>
      <c r="H118" s="31">
        <f t="shared" si="31"/>
        <v>4020920.6152500035</v>
      </c>
      <c r="I118" s="31">
        <f t="shared" si="31"/>
        <v>6562365.3337725047</v>
      </c>
      <c r="J118" s="31">
        <f t="shared" si="31"/>
        <v>7846545.526299201</v>
      </c>
      <c r="K118" s="31">
        <f t="shared" si="31"/>
        <v>9306317.6013356019</v>
      </c>
      <c r="L118" s="31">
        <f t="shared" si="31"/>
        <v>10965910.815441415</v>
      </c>
      <c r="M118" s="31">
        <f t="shared" si="31"/>
        <v>12858788.982046884</v>
      </c>
      <c r="N118" s="31">
        <f t="shared" si="31"/>
        <v>15015908.723619102</v>
      </c>
      <c r="O118" s="31">
        <f t="shared" si="31"/>
        <v>17472255.240478955</v>
      </c>
    </row>
    <row r="120" spans="1:15" s="9" customFormat="1" x14ac:dyDescent="0.3">
      <c r="A120" s="14" t="s">
        <v>223</v>
      </c>
      <c r="C120" s="20"/>
    </row>
    <row r="122" spans="1:15" s="3" customFormat="1" x14ac:dyDescent="0.3">
      <c r="B122" s="3" t="s">
        <v>183</v>
      </c>
      <c r="C122" s="22" t="s">
        <v>61</v>
      </c>
      <c r="D122" s="31">
        <f t="shared" ref="D122:O122" si="32">SUM(D123:D124)</f>
        <v>7000000</v>
      </c>
      <c r="E122" s="31">
        <f t="shared" si="32"/>
        <v>8250000</v>
      </c>
      <c r="F122" s="31">
        <f t="shared" si="32"/>
        <v>9500000</v>
      </c>
      <c r="G122" s="31">
        <f t="shared" si="32"/>
        <v>10750000</v>
      </c>
      <c r="H122" s="31">
        <f t="shared" si="32"/>
        <v>12000000</v>
      </c>
      <c r="I122" s="31">
        <f t="shared" si="32"/>
        <v>15000000</v>
      </c>
      <c r="J122" s="31">
        <f t="shared" si="32"/>
        <v>18000000</v>
      </c>
      <c r="K122" s="31">
        <f t="shared" si="32"/>
        <v>21000000</v>
      </c>
      <c r="L122" s="31">
        <f t="shared" si="32"/>
        <v>24000000</v>
      </c>
      <c r="M122" s="31">
        <f t="shared" si="32"/>
        <v>27000000</v>
      </c>
      <c r="N122" s="31">
        <f t="shared" si="32"/>
        <v>30000000</v>
      </c>
      <c r="O122" s="31">
        <f t="shared" si="32"/>
        <v>33000000</v>
      </c>
    </row>
    <row r="123" spans="1:15" x14ac:dyDescent="0.3">
      <c r="B123" s="17" t="s">
        <v>184</v>
      </c>
      <c r="C123" s="22" t="s">
        <v>61</v>
      </c>
      <c r="D123" s="4">
        <v>7000000</v>
      </c>
      <c r="E123" s="2">
        <f t="shared" ref="E123:O123" si="33">E26</f>
        <v>5250000</v>
      </c>
      <c r="F123" s="2">
        <f t="shared" si="33"/>
        <v>3500000</v>
      </c>
      <c r="G123" s="2">
        <f t="shared" si="33"/>
        <v>1750000</v>
      </c>
      <c r="H123" s="2">
        <f t="shared" si="33"/>
        <v>0</v>
      </c>
      <c r="I123" s="2">
        <f t="shared" si="33"/>
        <v>0</v>
      </c>
      <c r="J123" s="2">
        <f t="shared" si="33"/>
        <v>0</v>
      </c>
      <c r="K123" s="2">
        <f t="shared" si="33"/>
        <v>0</v>
      </c>
      <c r="L123" s="2">
        <f t="shared" si="33"/>
        <v>0</v>
      </c>
      <c r="M123" s="2">
        <f t="shared" si="33"/>
        <v>0</v>
      </c>
      <c r="N123" s="2">
        <f t="shared" si="33"/>
        <v>0</v>
      </c>
      <c r="O123" s="2">
        <f t="shared" si="33"/>
        <v>0</v>
      </c>
    </row>
    <row r="124" spans="1:15" x14ac:dyDescent="0.3">
      <c r="B124" s="17" t="s">
        <v>185</v>
      </c>
      <c r="C124" s="21" t="s">
        <v>61</v>
      </c>
      <c r="D124" s="37"/>
      <c r="E124" s="25">
        <f>E85</f>
        <v>3000000</v>
      </c>
      <c r="F124" s="25">
        <f t="shared" ref="F124:O124" si="34">F85+E124</f>
        <v>6000000</v>
      </c>
      <c r="G124" s="25">
        <f t="shared" si="34"/>
        <v>9000000</v>
      </c>
      <c r="H124" s="25">
        <f t="shared" si="34"/>
        <v>12000000</v>
      </c>
      <c r="I124" s="25">
        <f t="shared" si="34"/>
        <v>15000000</v>
      </c>
      <c r="J124" s="25">
        <f t="shared" si="34"/>
        <v>18000000</v>
      </c>
      <c r="K124" s="25">
        <f t="shared" si="34"/>
        <v>21000000</v>
      </c>
      <c r="L124" s="25">
        <f t="shared" si="34"/>
        <v>24000000</v>
      </c>
      <c r="M124" s="25">
        <f t="shared" si="34"/>
        <v>27000000</v>
      </c>
      <c r="N124" s="25">
        <f t="shared" si="34"/>
        <v>30000000</v>
      </c>
      <c r="O124" s="25">
        <f t="shared" si="34"/>
        <v>33000000</v>
      </c>
    </row>
    <row r="125" spans="1:15" x14ac:dyDescent="0.3">
      <c r="B125" s="17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 x14ac:dyDescent="0.3">
      <c r="B126" s="3" t="s">
        <v>186</v>
      </c>
      <c r="C126" s="22" t="s">
        <v>61</v>
      </c>
      <c r="D126" s="4">
        <f>SUM(D127:D129)</f>
        <v>3500000</v>
      </c>
      <c r="E126" s="4">
        <f t="shared" ref="E126:J126" si="35">SUM(E127:E129)</f>
        <v>2798351.3698630137</v>
      </c>
      <c r="F126" s="4">
        <f t="shared" si="35"/>
        <v>3787555.0684931506</v>
      </c>
      <c r="G126" s="4">
        <f t="shared" si="35"/>
        <v>5382678.8568493184</v>
      </c>
      <c r="H126" s="4">
        <f t="shared" si="35"/>
        <v>7964652.297441788</v>
      </c>
      <c r="I126" s="4">
        <f t="shared" si="35"/>
        <v>11342621.794313608</v>
      </c>
      <c r="J126" s="4">
        <f t="shared" si="35"/>
        <v>16009722.116043031</v>
      </c>
      <c r="K126" s="4">
        <f>SUM(K127:K129)</f>
        <v>22391982.123662077</v>
      </c>
      <c r="L126" s="4">
        <f>SUM(L127:L129)</f>
        <v>30439701.288491365</v>
      </c>
      <c r="M126" s="4">
        <f>SUM(M127:M129)</f>
        <v>40386688.281180196</v>
      </c>
      <c r="N126" s="4">
        <f>SUM(N127:N129)</f>
        <v>52497758.211319752</v>
      </c>
      <c r="O126" s="4">
        <f>SUM(O127:O129)</f>
        <v>67072766.073889092</v>
      </c>
    </row>
    <row r="127" spans="1:15" x14ac:dyDescent="0.3">
      <c r="B127" s="17" t="s">
        <v>187</v>
      </c>
      <c r="C127" s="21" t="s">
        <v>61</v>
      </c>
      <c r="D127" s="1">
        <v>2000000</v>
      </c>
      <c r="E127" s="25">
        <f t="shared" ref="E127:O127" si="36">E178</f>
        <v>2009310.2739726026</v>
      </c>
      <c r="F127" s="25">
        <f t="shared" si="36"/>
        <v>2897911.2328767125</v>
      </c>
      <c r="G127" s="25">
        <f t="shared" si="36"/>
        <v>4379605.4321917836</v>
      </c>
      <c r="H127" s="25">
        <f t="shared" si="36"/>
        <v>6833687.0111404173</v>
      </c>
      <c r="I127" s="25">
        <f t="shared" si="36"/>
        <v>10067458.434008813</v>
      </c>
      <c r="J127" s="25">
        <f t="shared" si="36"/>
        <v>14571975.427299375</v>
      </c>
      <c r="K127" s="25">
        <f t="shared" si="36"/>
        <v>20770922.732103605</v>
      </c>
      <c r="L127" s="25">
        <f t="shared" si="36"/>
        <v>28611956.824509189</v>
      </c>
      <c r="M127" s="25">
        <f t="shared" si="36"/>
        <v>38325906.398040287</v>
      </c>
      <c r="N127" s="25">
        <f t="shared" si="36"/>
        <v>50174226.638079509</v>
      </c>
      <c r="O127" s="25">
        <f t="shared" si="36"/>
        <v>64452984.225060716</v>
      </c>
    </row>
    <row r="128" spans="1:15" x14ac:dyDescent="0.3">
      <c r="B128" s="17" t="s">
        <v>188</v>
      </c>
      <c r="C128" s="21" t="s">
        <v>61</v>
      </c>
      <c r="D128" s="1">
        <v>1500000</v>
      </c>
      <c r="E128" s="25">
        <f t="shared" ref="E128:O128" si="37">E66</f>
        <v>789041.09589041094</v>
      </c>
      <c r="F128" s="25">
        <f t="shared" si="37"/>
        <v>889643.8356164383</v>
      </c>
      <c r="G128" s="25">
        <f t="shared" si="37"/>
        <v>1003073.4246575346</v>
      </c>
      <c r="H128" s="25">
        <f t="shared" si="37"/>
        <v>1130965.2863013702</v>
      </c>
      <c r="I128" s="25">
        <f t="shared" si="37"/>
        <v>1275163.360304795</v>
      </c>
      <c r="J128" s="25">
        <f t="shared" si="37"/>
        <v>1437746.6887436563</v>
      </c>
      <c r="K128" s="25">
        <f t="shared" si="37"/>
        <v>1621059.3915584725</v>
      </c>
      <c r="L128" s="25">
        <f t="shared" si="37"/>
        <v>1827744.4639821774</v>
      </c>
      <c r="M128" s="25">
        <f t="shared" si="37"/>
        <v>2060781.8831399055</v>
      </c>
      <c r="N128" s="25">
        <f t="shared" si="37"/>
        <v>2323531.5732402429</v>
      </c>
      <c r="O128" s="25">
        <f t="shared" si="37"/>
        <v>2619781.8488283739</v>
      </c>
    </row>
    <row r="130" spans="2:15" x14ac:dyDescent="0.3">
      <c r="B130" s="5" t="s">
        <v>189</v>
      </c>
      <c r="C130" s="23" t="s">
        <v>61</v>
      </c>
      <c r="D130" s="6">
        <f>D122+D126</f>
        <v>10500000</v>
      </c>
      <c r="E130" s="6">
        <f t="shared" ref="E130:J130" si="38">E122+E126</f>
        <v>11048351.369863015</v>
      </c>
      <c r="F130" s="6">
        <f t="shared" si="38"/>
        <v>13287555.06849315</v>
      </c>
      <c r="G130" s="6">
        <f t="shared" si="38"/>
        <v>16132678.856849318</v>
      </c>
      <c r="H130" s="6">
        <f t="shared" si="38"/>
        <v>19964652.297441788</v>
      </c>
      <c r="I130" s="6">
        <f t="shared" si="38"/>
        <v>26342621.79431361</v>
      </c>
      <c r="J130" s="6">
        <f t="shared" si="38"/>
        <v>34009722.116043031</v>
      </c>
      <c r="K130" s="6">
        <f>K122+K126</f>
        <v>43391982.123662077</v>
      </c>
      <c r="L130" s="6">
        <f>L122+L126</f>
        <v>54439701.288491368</v>
      </c>
      <c r="M130" s="6">
        <f>M122+M126</f>
        <v>67386688.281180203</v>
      </c>
      <c r="N130" s="6">
        <f>N122+N126</f>
        <v>82497758.211319745</v>
      </c>
      <c r="O130" s="6">
        <f>O122+O126</f>
        <v>100072766.07388909</v>
      </c>
    </row>
    <row r="132" spans="2:15" x14ac:dyDescent="0.3">
      <c r="B132" s="3" t="s">
        <v>190</v>
      </c>
      <c r="C132" s="22" t="s">
        <v>61</v>
      </c>
      <c r="D132" s="4">
        <f t="shared" ref="D132:O132" si="39">SUM(D133:D135)</f>
        <v>5000000</v>
      </c>
      <c r="E132" s="4">
        <f t="shared" si="39"/>
        <v>6462050</v>
      </c>
      <c r="F132" s="4">
        <f t="shared" si="39"/>
        <v>8648240</v>
      </c>
      <c r="G132" s="4">
        <f t="shared" si="39"/>
        <v>11686497.350000003</v>
      </c>
      <c r="H132" s="4">
        <f t="shared" si="39"/>
        <v>15707417.965250008</v>
      </c>
      <c r="I132" s="4">
        <f t="shared" si="39"/>
        <v>22269783.299022511</v>
      </c>
      <c r="J132" s="4">
        <f t="shared" si="39"/>
        <v>30116328.825321712</v>
      </c>
      <c r="K132" s="4">
        <f t="shared" si="39"/>
        <v>39422646.426657312</v>
      </c>
      <c r="L132" s="4">
        <f t="shared" si="39"/>
        <v>50388557.242098726</v>
      </c>
      <c r="M132" s="4">
        <f t="shared" si="39"/>
        <v>63247346.224145606</v>
      </c>
      <c r="N132" s="4">
        <f t="shared" si="39"/>
        <v>78263254.94776471</v>
      </c>
      <c r="O132" s="4">
        <f t="shared" si="39"/>
        <v>95735510.188243657</v>
      </c>
    </row>
    <row r="133" spans="2:15" x14ac:dyDescent="0.3">
      <c r="B133" s="17" t="s">
        <v>191</v>
      </c>
      <c r="C133" s="21" t="s">
        <v>61</v>
      </c>
      <c r="D133" s="1">
        <v>2000000</v>
      </c>
      <c r="E133" s="2">
        <f t="shared" ref="E133:O133" si="40">D133</f>
        <v>2000000</v>
      </c>
      <c r="F133" s="2">
        <f t="shared" si="40"/>
        <v>2000000</v>
      </c>
      <c r="G133" s="2">
        <f t="shared" si="40"/>
        <v>2000000</v>
      </c>
      <c r="H133" s="2">
        <f t="shared" si="40"/>
        <v>2000000</v>
      </c>
      <c r="I133" s="2">
        <f t="shared" si="40"/>
        <v>2000000</v>
      </c>
      <c r="J133" s="2">
        <f t="shared" si="40"/>
        <v>2000000</v>
      </c>
      <c r="K133" s="2">
        <f t="shared" si="40"/>
        <v>2000000</v>
      </c>
      <c r="L133" s="2">
        <f t="shared" si="40"/>
        <v>2000000</v>
      </c>
      <c r="M133" s="2">
        <f t="shared" si="40"/>
        <v>2000000</v>
      </c>
      <c r="N133" s="2">
        <f t="shared" si="40"/>
        <v>2000000</v>
      </c>
      <c r="O133" s="2">
        <f t="shared" si="40"/>
        <v>2000000</v>
      </c>
    </row>
    <row r="134" spans="2:15" x14ac:dyDescent="0.3">
      <c r="B134" s="17" t="s">
        <v>192</v>
      </c>
      <c r="C134" s="21" t="s">
        <v>61</v>
      </c>
      <c r="D134" s="1">
        <v>2500000</v>
      </c>
      <c r="E134" s="2">
        <f t="shared" ref="E134:O134" si="41">D135+D134</f>
        <v>3000000</v>
      </c>
      <c r="F134" s="2">
        <f t="shared" si="41"/>
        <v>4462050</v>
      </c>
      <c r="G134" s="2">
        <f t="shared" si="41"/>
        <v>6648240</v>
      </c>
      <c r="H134" s="2">
        <f t="shared" si="41"/>
        <v>9686497.3500000034</v>
      </c>
      <c r="I134" s="2">
        <f t="shared" si="41"/>
        <v>13707417.965250008</v>
      </c>
      <c r="J134" s="2">
        <f t="shared" si="41"/>
        <v>20269783.299022511</v>
      </c>
      <c r="K134" s="2">
        <f t="shared" si="41"/>
        <v>28116328.825321712</v>
      </c>
      <c r="L134" s="2">
        <f t="shared" si="41"/>
        <v>37422646.426657312</v>
      </c>
      <c r="M134" s="2">
        <f t="shared" si="41"/>
        <v>48388557.242098726</v>
      </c>
      <c r="N134" s="2">
        <f t="shared" si="41"/>
        <v>61247346.224145606</v>
      </c>
      <c r="O134" s="2">
        <f t="shared" si="41"/>
        <v>76263254.94776471</v>
      </c>
    </row>
    <row r="135" spans="2:15" x14ac:dyDescent="0.3">
      <c r="B135" s="17" t="s">
        <v>193</v>
      </c>
      <c r="C135" s="21" t="s">
        <v>61</v>
      </c>
      <c r="D135" s="1">
        <v>500000</v>
      </c>
      <c r="E135" s="2">
        <f t="shared" ref="E135:O135" si="42">E118</f>
        <v>1462050</v>
      </c>
      <c r="F135" s="2">
        <f t="shared" si="42"/>
        <v>2186190</v>
      </c>
      <c r="G135" s="2">
        <f t="shared" si="42"/>
        <v>3038257.3500000029</v>
      </c>
      <c r="H135" s="2">
        <f t="shared" si="42"/>
        <v>4020920.6152500035</v>
      </c>
      <c r="I135" s="2">
        <f t="shared" si="42"/>
        <v>6562365.3337725047</v>
      </c>
      <c r="J135" s="2">
        <f t="shared" si="42"/>
        <v>7846545.526299201</v>
      </c>
      <c r="K135" s="2">
        <f t="shared" si="42"/>
        <v>9306317.6013356019</v>
      </c>
      <c r="L135" s="2">
        <f t="shared" si="42"/>
        <v>10965910.815441415</v>
      </c>
      <c r="M135" s="2">
        <f t="shared" si="42"/>
        <v>12858788.982046884</v>
      </c>
      <c r="N135" s="2">
        <f t="shared" si="42"/>
        <v>15015908.723619102</v>
      </c>
      <c r="O135" s="2">
        <f t="shared" si="42"/>
        <v>17472255.240478955</v>
      </c>
    </row>
    <row r="137" spans="2:15" x14ac:dyDescent="0.3">
      <c r="B137" s="3" t="s">
        <v>194</v>
      </c>
      <c r="C137" s="22" t="s">
        <v>61</v>
      </c>
      <c r="D137" s="4">
        <f>D138</f>
        <v>0</v>
      </c>
      <c r="E137" s="4">
        <f t="shared" ref="E137:J137" si="43">E138</f>
        <v>1000000</v>
      </c>
      <c r="F137" s="4">
        <f t="shared" si="43"/>
        <v>1000000</v>
      </c>
      <c r="G137" s="4">
        <f t="shared" si="43"/>
        <v>750000</v>
      </c>
      <c r="H137" s="4">
        <f t="shared" si="43"/>
        <v>500000</v>
      </c>
      <c r="I137" s="4">
        <f t="shared" si="43"/>
        <v>250000</v>
      </c>
      <c r="J137" s="4">
        <f t="shared" si="43"/>
        <v>0</v>
      </c>
      <c r="K137" s="4">
        <f>K138</f>
        <v>0</v>
      </c>
      <c r="L137" s="4">
        <f>L138</f>
        <v>0</v>
      </c>
      <c r="M137" s="4">
        <f>M138</f>
        <v>0</v>
      </c>
      <c r="N137" s="4">
        <f>N138</f>
        <v>0</v>
      </c>
      <c r="O137" s="4">
        <f>O138</f>
        <v>0</v>
      </c>
    </row>
    <row r="138" spans="2:15" x14ac:dyDescent="0.3">
      <c r="B138" s="17" t="s">
        <v>195</v>
      </c>
      <c r="C138" s="21" t="s">
        <v>61</v>
      </c>
      <c r="D138" s="4">
        <f t="shared" ref="D138:O138" si="44">D92</f>
        <v>0</v>
      </c>
      <c r="E138" s="25">
        <f t="shared" si="44"/>
        <v>1000000</v>
      </c>
      <c r="F138" s="25">
        <f t="shared" si="44"/>
        <v>1000000</v>
      </c>
      <c r="G138" s="25">
        <f t="shared" si="44"/>
        <v>750000</v>
      </c>
      <c r="H138" s="25">
        <f t="shared" si="44"/>
        <v>500000</v>
      </c>
      <c r="I138" s="25">
        <f t="shared" si="44"/>
        <v>250000</v>
      </c>
      <c r="J138" s="4">
        <f t="shared" si="44"/>
        <v>0</v>
      </c>
      <c r="K138" s="4">
        <f t="shared" si="44"/>
        <v>0</v>
      </c>
      <c r="L138" s="4">
        <f t="shared" si="44"/>
        <v>0</v>
      </c>
      <c r="M138" s="4">
        <f t="shared" si="44"/>
        <v>0</v>
      </c>
      <c r="N138" s="4">
        <f t="shared" si="44"/>
        <v>0</v>
      </c>
      <c r="O138" s="4">
        <f t="shared" si="44"/>
        <v>0</v>
      </c>
    </row>
    <row r="139" spans="2:15" x14ac:dyDescent="0.3">
      <c r="D139" s="1"/>
    </row>
    <row r="140" spans="2:15" x14ac:dyDescent="0.3">
      <c r="B140" s="3" t="s">
        <v>196</v>
      </c>
      <c r="C140" s="22" t="s">
        <v>61</v>
      </c>
      <c r="D140" s="4">
        <f t="shared" ref="D140:O140" si="45">SUM(D141:D145)</f>
        <v>5500000</v>
      </c>
      <c r="E140" s="4">
        <f t="shared" si="45"/>
        <v>3586301.3698630137</v>
      </c>
      <c r="F140" s="4">
        <f t="shared" si="45"/>
        <v>3639315.0684931506</v>
      </c>
      <c r="G140" s="4">
        <f t="shared" si="45"/>
        <v>3696181.506849315</v>
      </c>
      <c r="H140" s="4">
        <f t="shared" si="45"/>
        <v>3757234.3321917811</v>
      </c>
      <c r="I140" s="4">
        <f t="shared" si="45"/>
        <v>3822838.4952910957</v>
      </c>
      <c r="J140" s="4">
        <f t="shared" si="45"/>
        <v>3893393.2907213187</v>
      </c>
      <c r="K140" s="4">
        <f t="shared" si="45"/>
        <v>3969335.6970047625</v>
      </c>
      <c r="L140" s="4">
        <f t="shared" si="45"/>
        <v>4051144.0463926382</v>
      </c>
      <c r="M140" s="4">
        <f t="shared" si="45"/>
        <v>4139342.0570345819</v>
      </c>
      <c r="N140" s="4">
        <f t="shared" si="45"/>
        <v>4234503.2635550369</v>
      </c>
      <c r="O140" s="4">
        <f t="shared" si="45"/>
        <v>4337255.885645424</v>
      </c>
    </row>
    <row r="141" spans="2:15" x14ac:dyDescent="0.3">
      <c r="B141" s="17" t="s">
        <v>147</v>
      </c>
      <c r="C141" s="21" t="s">
        <v>61</v>
      </c>
      <c r="D141" s="1">
        <v>400000</v>
      </c>
      <c r="E141" s="25">
        <f t="shared" ref="E141:O141" si="46">E76</f>
        <v>246575.34246575341</v>
      </c>
      <c r="F141" s="25">
        <f t="shared" si="46"/>
        <v>258904.10958904109</v>
      </c>
      <c r="G141" s="25">
        <f t="shared" si="46"/>
        <v>271849.31506849313</v>
      </c>
      <c r="H141" s="25">
        <f t="shared" si="46"/>
        <v>285441.78082191781</v>
      </c>
      <c r="I141" s="25">
        <f t="shared" si="46"/>
        <v>299713.86986301374</v>
      </c>
      <c r="J141" s="25">
        <f t="shared" si="46"/>
        <v>314699.56335616438</v>
      </c>
      <c r="K141" s="25">
        <f t="shared" si="46"/>
        <v>330434.54152397258</v>
      </c>
      <c r="L141" s="25">
        <f t="shared" si="46"/>
        <v>346956.26860017126</v>
      </c>
      <c r="M141" s="25">
        <f t="shared" si="46"/>
        <v>364304.08203017985</v>
      </c>
      <c r="N141" s="25">
        <f t="shared" si="46"/>
        <v>382519.28613168886</v>
      </c>
      <c r="O141" s="25">
        <f t="shared" si="46"/>
        <v>401645.2504382733</v>
      </c>
    </row>
    <row r="142" spans="2:15" x14ac:dyDescent="0.3">
      <c r="B142" s="17" t="s">
        <v>197</v>
      </c>
      <c r="C142" s="21" t="s">
        <v>61</v>
      </c>
      <c r="D142" s="1">
        <v>2500000</v>
      </c>
      <c r="E142" s="25">
        <f t="shared" ref="E142:O142" si="47">E71</f>
        <v>739726.02739726019</v>
      </c>
      <c r="F142" s="25">
        <f t="shared" si="47"/>
        <v>780410.95890410966</v>
      </c>
      <c r="G142" s="25">
        <f t="shared" si="47"/>
        <v>824332.19178082189</v>
      </c>
      <c r="H142" s="25">
        <f t="shared" si="47"/>
        <v>871792.5513698631</v>
      </c>
      <c r="I142" s="25">
        <f t="shared" si="47"/>
        <v>923124.62542808207</v>
      </c>
      <c r="J142" s="25">
        <f t="shared" si="47"/>
        <v>978693.72736515407</v>
      </c>
      <c r="K142" s="25">
        <f t="shared" si="47"/>
        <v>1038901.1554807898</v>
      </c>
      <c r="L142" s="25">
        <f t="shared" si="47"/>
        <v>1104187.7777924673</v>
      </c>
      <c r="M142" s="25">
        <f t="shared" si="47"/>
        <v>1175037.975004402</v>
      </c>
      <c r="N142" s="25">
        <f t="shared" si="47"/>
        <v>1251983.9774233478</v>
      </c>
      <c r="O142" s="25">
        <f t="shared" si="47"/>
        <v>1335610.6352071506</v>
      </c>
    </row>
    <row r="143" spans="2:15" x14ac:dyDescent="0.3">
      <c r="B143" s="17" t="s">
        <v>198</v>
      </c>
      <c r="C143" s="21" t="s">
        <v>61</v>
      </c>
      <c r="D143" s="1">
        <v>2500000</v>
      </c>
      <c r="E143" s="2">
        <f t="shared" ref="E143:O143" si="48">D143</f>
        <v>2500000</v>
      </c>
      <c r="F143" s="2">
        <f t="shared" si="48"/>
        <v>2500000</v>
      </c>
      <c r="G143" s="2">
        <f t="shared" si="48"/>
        <v>2500000</v>
      </c>
      <c r="H143" s="2">
        <f t="shared" si="48"/>
        <v>2500000</v>
      </c>
      <c r="I143" s="2">
        <f t="shared" si="48"/>
        <v>2500000</v>
      </c>
      <c r="J143" s="2">
        <f t="shared" si="48"/>
        <v>2500000</v>
      </c>
      <c r="K143" s="2">
        <f t="shared" si="48"/>
        <v>2500000</v>
      </c>
      <c r="L143" s="2">
        <f t="shared" si="48"/>
        <v>2500000</v>
      </c>
      <c r="M143" s="2">
        <f t="shared" si="48"/>
        <v>2500000</v>
      </c>
      <c r="N143" s="2">
        <f t="shared" si="48"/>
        <v>2500000</v>
      </c>
      <c r="O143" s="2">
        <f t="shared" si="48"/>
        <v>2500000</v>
      </c>
    </row>
    <row r="144" spans="2:15" x14ac:dyDescent="0.3">
      <c r="B144" s="17" t="s">
        <v>199</v>
      </c>
      <c r="C144" s="21" t="s">
        <v>61</v>
      </c>
      <c r="D144" s="1">
        <v>100000</v>
      </c>
      <c r="E144" s="2">
        <f t="shared" ref="E144:O144" si="49">D144</f>
        <v>100000</v>
      </c>
      <c r="F144" s="2">
        <f t="shared" si="49"/>
        <v>100000</v>
      </c>
      <c r="G144" s="2">
        <f t="shared" si="49"/>
        <v>100000</v>
      </c>
      <c r="H144" s="2">
        <f t="shared" si="49"/>
        <v>100000</v>
      </c>
      <c r="I144" s="2">
        <f t="shared" si="49"/>
        <v>100000</v>
      </c>
      <c r="J144" s="2">
        <f t="shared" si="49"/>
        <v>100000</v>
      </c>
      <c r="K144" s="2">
        <f t="shared" si="49"/>
        <v>100000</v>
      </c>
      <c r="L144" s="2">
        <f t="shared" si="49"/>
        <v>100000</v>
      </c>
      <c r="M144" s="2">
        <f t="shared" si="49"/>
        <v>100000</v>
      </c>
      <c r="N144" s="2">
        <f t="shared" si="49"/>
        <v>100000</v>
      </c>
      <c r="O144" s="2">
        <f t="shared" si="49"/>
        <v>100000</v>
      </c>
    </row>
    <row r="145" spans="1:15" x14ac:dyDescent="0.3">
      <c r="B145" s="17" t="s">
        <v>200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3">
      <c r="B146" s="5" t="s">
        <v>201</v>
      </c>
      <c r="C146" s="23" t="s">
        <v>61</v>
      </c>
      <c r="D146" s="6">
        <f t="shared" ref="D146:O146" si="50">D132+D140+D137</f>
        <v>10500000</v>
      </c>
      <c r="E146" s="6">
        <f t="shared" si="50"/>
        <v>11048351.369863015</v>
      </c>
      <c r="F146" s="6">
        <f t="shared" si="50"/>
        <v>13287555.06849315</v>
      </c>
      <c r="G146" s="6">
        <f t="shared" si="50"/>
        <v>16132678.856849318</v>
      </c>
      <c r="H146" s="6">
        <f t="shared" si="50"/>
        <v>19964652.297441788</v>
      </c>
      <c r="I146" s="6">
        <f t="shared" si="50"/>
        <v>26342621.794313606</v>
      </c>
      <c r="J146" s="6">
        <f t="shared" si="50"/>
        <v>34009722.116043031</v>
      </c>
      <c r="K146" s="6">
        <f t="shared" si="50"/>
        <v>43391982.123662077</v>
      </c>
      <c r="L146" s="6">
        <f t="shared" si="50"/>
        <v>54439701.288491368</v>
      </c>
      <c r="M146" s="6">
        <f t="shared" si="50"/>
        <v>67386688.281180188</v>
      </c>
      <c r="N146" s="6">
        <f t="shared" si="50"/>
        <v>82497758.211319745</v>
      </c>
      <c r="O146" s="6">
        <f t="shared" si="50"/>
        <v>100072766.07388908</v>
      </c>
    </row>
    <row r="147" spans="1:15" x14ac:dyDescent="0.3">
      <c r="B147" s="7" t="s">
        <v>16</v>
      </c>
      <c r="C147" s="24"/>
      <c r="D147" s="8">
        <f>D146-D130</f>
        <v>0</v>
      </c>
      <c r="E147" s="8">
        <f t="shared" ref="E147:J147" si="51">E146-E130</f>
        <v>0</v>
      </c>
      <c r="F147" s="8">
        <f t="shared" si="51"/>
        <v>0</v>
      </c>
      <c r="G147" s="8">
        <f t="shared" si="51"/>
        <v>0</v>
      </c>
      <c r="H147" s="8">
        <f t="shared" si="51"/>
        <v>0</v>
      </c>
      <c r="I147" s="8">
        <f t="shared" si="51"/>
        <v>0</v>
      </c>
      <c r="J147" s="8">
        <f t="shared" si="51"/>
        <v>0</v>
      </c>
      <c r="K147" s="8">
        <f>K146-K130</f>
        <v>0</v>
      </c>
      <c r="L147" s="8">
        <f>L146-L130</f>
        <v>0</v>
      </c>
      <c r="M147" s="8">
        <f>M146-M130</f>
        <v>0</v>
      </c>
      <c r="N147" s="8">
        <f>N146-N130</f>
        <v>0</v>
      </c>
      <c r="O147" s="8">
        <f>O146-O130</f>
        <v>0</v>
      </c>
    </row>
    <row r="149" spans="1:15" s="9" customFormat="1" x14ac:dyDescent="0.3">
      <c r="A149" s="14" t="s">
        <v>95</v>
      </c>
      <c r="C149" s="20"/>
    </row>
    <row r="151" spans="1:15" x14ac:dyDescent="0.3">
      <c r="B151" s="3" t="s">
        <v>202</v>
      </c>
      <c r="C151" s="21" t="s">
        <v>61</v>
      </c>
      <c r="D151" s="37"/>
      <c r="E151" s="31">
        <f t="shared" ref="E151:O151" si="52">E152+E153</f>
        <v>2054310.2739726026</v>
      </c>
      <c r="F151" s="31">
        <f t="shared" si="52"/>
        <v>3948600.9589041099</v>
      </c>
      <c r="G151" s="31">
        <f t="shared" si="52"/>
        <v>4784194.1993150711</v>
      </c>
      <c r="H151" s="31">
        <f t="shared" si="52"/>
        <v>5741581.5789486337</v>
      </c>
      <c r="I151" s="31">
        <f t="shared" si="52"/>
        <v>6506271.4228683952</v>
      </c>
      <c r="J151" s="31">
        <f t="shared" si="52"/>
        <v>7762016.9932905622</v>
      </c>
      <c r="K151" s="31">
        <f t="shared" si="52"/>
        <v>9198947.3048042301</v>
      </c>
      <c r="L151" s="31">
        <f t="shared" si="52"/>
        <v>10841034.092405586</v>
      </c>
      <c r="M151" s="31">
        <f t="shared" si="52"/>
        <v>12713949.573531099</v>
      </c>
      <c r="N151" s="31">
        <f t="shared" si="52"/>
        <v>14848320.240039218</v>
      </c>
      <c r="O151" s="31">
        <f t="shared" si="52"/>
        <v>17278757.586981211</v>
      </c>
    </row>
    <row r="152" spans="1:15" x14ac:dyDescent="0.3">
      <c r="B152" s="17" t="s">
        <v>180</v>
      </c>
      <c r="C152" s="21" t="s">
        <v>61</v>
      </c>
      <c r="D152" s="37"/>
      <c r="E152" s="2">
        <f t="shared" ref="E152:O152" si="53">E118</f>
        <v>1462050</v>
      </c>
      <c r="F152" s="2">
        <f t="shared" si="53"/>
        <v>2186190</v>
      </c>
      <c r="G152" s="2">
        <f t="shared" si="53"/>
        <v>3038257.3500000029</v>
      </c>
      <c r="H152" s="2">
        <f t="shared" si="53"/>
        <v>4020920.6152500035</v>
      </c>
      <c r="I152" s="2">
        <f t="shared" si="53"/>
        <v>6562365.3337725047</v>
      </c>
      <c r="J152" s="2">
        <f t="shared" si="53"/>
        <v>7846545.526299201</v>
      </c>
      <c r="K152" s="2">
        <f t="shared" si="53"/>
        <v>9306317.6013356019</v>
      </c>
      <c r="L152" s="2">
        <f t="shared" si="53"/>
        <v>10965910.815441415</v>
      </c>
      <c r="M152" s="2">
        <f t="shared" si="53"/>
        <v>12858788.982046884</v>
      </c>
      <c r="N152" s="2">
        <f t="shared" si="53"/>
        <v>15015908.723619102</v>
      </c>
      <c r="O152" s="2">
        <f t="shared" si="53"/>
        <v>17472255.240478955</v>
      </c>
    </row>
    <row r="153" spans="1:15" x14ac:dyDescent="0.3">
      <c r="B153" s="17" t="s">
        <v>203</v>
      </c>
      <c r="C153" s="21" t="s">
        <v>61</v>
      </c>
      <c r="D153" s="37"/>
      <c r="E153" s="2">
        <f t="shared" ref="E153:O153" si="54">SUM(E154:E158)</f>
        <v>592260.27397260256</v>
      </c>
      <c r="F153" s="2">
        <f t="shared" si="54"/>
        <v>1762410.9589041097</v>
      </c>
      <c r="G153" s="2">
        <f t="shared" si="54"/>
        <v>1745936.8493150682</v>
      </c>
      <c r="H153" s="2">
        <f t="shared" si="54"/>
        <v>1720660.9636986302</v>
      </c>
      <c r="I153" s="2">
        <f t="shared" si="54"/>
        <v>-56093.910904109944</v>
      </c>
      <c r="J153" s="2">
        <f t="shared" si="54"/>
        <v>-84528.533008638653</v>
      </c>
      <c r="K153" s="2">
        <f t="shared" si="54"/>
        <v>-107370.29653137224</v>
      </c>
      <c r="L153" s="2">
        <f t="shared" si="54"/>
        <v>-124876.72303582885</v>
      </c>
      <c r="M153" s="2">
        <f t="shared" si="54"/>
        <v>-144839.40851578471</v>
      </c>
      <c r="N153" s="2">
        <f t="shared" si="54"/>
        <v>-167588.4835798826</v>
      </c>
      <c r="O153" s="2">
        <f t="shared" si="54"/>
        <v>-193497.65349774365</v>
      </c>
    </row>
    <row r="154" spans="1:15" x14ac:dyDescent="0.3">
      <c r="B154" s="34" t="s">
        <v>136</v>
      </c>
      <c r="C154" s="35" t="s">
        <v>61</v>
      </c>
      <c r="D154" s="37"/>
      <c r="E154" s="36">
        <f t="shared" ref="E154:O154" si="55">E104</f>
        <v>1750000</v>
      </c>
      <c r="F154" s="36">
        <f t="shared" si="55"/>
        <v>1750000</v>
      </c>
      <c r="G154" s="36">
        <f t="shared" si="55"/>
        <v>1750000</v>
      </c>
      <c r="H154" s="36">
        <f t="shared" si="55"/>
        <v>1750000</v>
      </c>
      <c r="I154" s="36">
        <f t="shared" si="55"/>
        <v>0</v>
      </c>
      <c r="J154" s="36">
        <f t="shared" si="55"/>
        <v>0</v>
      </c>
      <c r="K154" s="36">
        <f t="shared" si="55"/>
        <v>0</v>
      </c>
      <c r="L154" s="36">
        <f t="shared" si="55"/>
        <v>0</v>
      </c>
      <c r="M154" s="36">
        <f t="shared" si="55"/>
        <v>0</v>
      </c>
      <c r="N154" s="36">
        <f t="shared" si="55"/>
        <v>0</v>
      </c>
      <c r="O154" s="36">
        <f t="shared" si="55"/>
        <v>0</v>
      </c>
    </row>
    <row r="155" spans="1:15" x14ac:dyDescent="0.3">
      <c r="B155" s="34" t="s">
        <v>173</v>
      </c>
      <c r="C155" s="35" t="s">
        <v>61</v>
      </c>
      <c r="D155" s="37"/>
      <c r="E155" s="36">
        <f t="shared" ref="E155:O155" si="56">E112</f>
        <v>45000</v>
      </c>
      <c r="F155" s="36">
        <f t="shared" si="56"/>
        <v>60000</v>
      </c>
      <c r="G155" s="36">
        <f t="shared" si="56"/>
        <v>52500</v>
      </c>
      <c r="H155" s="36">
        <f t="shared" si="56"/>
        <v>37500</v>
      </c>
      <c r="I155" s="36">
        <f t="shared" si="56"/>
        <v>22500</v>
      </c>
      <c r="J155" s="36">
        <f t="shared" si="56"/>
        <v>7500</v>
      </c>
      <c r="K155" s="36">
        <f t="shared" si="56"/>
        <v>0</v>
      </c>
      <c r="L155" s="36">
        <f t="shared" si="56"/>
        <v>0</v>
      </c>
      <c r="M155" s="36">
        <f t="shared" si="56"/>
        <v>0</v>
      </c>
      <c r="N155" s="36">
        <f t="shared" si="56"/>
        <v>0</v>
      </c>
      <c r="O155" s="36">
        <f t="shared" si="56"/>
        <v>0</v>
      </c>
    </row>
    <row r="156" spans="1:15" x14ac:dyDescent="0.3">
      <c r="B156" s="34" t="s">
        <v>204</v>
      </c>
      <c r="C156" s="35" t="s">
        <v>61</v>
      </c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</row>
    <row r="157" spans="1:15" x14ac:dyDescent="0.3">
      <c r="B157" s="34" t="s">
        <v>205</v>
      </c>
      <c r="C157" s="35" t="s">
        <v>61</v>
      </c>
      <c r="D157" s="37"/>
      <c r="E157" s="36">
        <f t="shared" ref="E157:O157" si="57">D66-E66</f>
        <v>710958.90410958906</v>
      </c>
      <c r="F157" s="36">
        <f t="shared" si="57"/>
        <v>-100602.73972602736</v>
      </c>
      <c r="G157" s="36">
        <f t="shared" si="57"/>
        <v>-113429.58904109627</v>
      </c>
      <c r="H157" s="36">
        <f t="shared" si="57"/>
        <v>-127891.86164383567</v>
      </c>
      <c r="I157" s="36">
        <f t="shared" si="57"/>
        <v>-144198.07400342473</v>
      </c>
      <c r="J157" s="36">
        <f t="shared" si="57"/>
        <v>-162583.3284388613</v>
      </c>
      <c r="K157" s="36">
        <f t="shared" si="57"/>
        <v>-183312.70281481626</v>
      </c>
      <c r="L157" s="36">
        <f t="shared" si="57"/>
        <v>-206685.0724237049</v>
      </c>
      <c r="M157" s="36">
        <f t="shared" si="57"/>
        <v>-233037.41915772809</v>
      </c>
      <c r="N157" s="36">
        <f t="shared" si="57"/>
        <v>-262749.69010033738</v>
      </c>
      <c r="O157" s="36">
        <f t="shared" si="57"/>
        <v>-296250.27558813104</v>
      </c>
    </row>
    <row r="158" spans="1:15" x14ac:dyDescent="0.3">
      <c r="B158" s="34" t="s">
        <v>206</v>
      </c>
      <c r="C158" s="35" t="s">
        <v>61</v>
      </c>
      <c r="D158" s="37"/>
      <c r="E158" s="36">
        <f t="shared" ref="E158:O158" si="58">E71+E76-D71-D76</f>
        <v>-1913698.6301369863</v>
      </c>
      <c r="F158" s="36">
        <f t="shared" si="58"/>
        <v>53013.698630137165</v>
      </c>
      <c r="G158" s="36">
        <f t="shared" si="58"/>
        <v>56866.438356164261</v>
      </c>
      <c r="H158" s="36">
        <f t="shared" si="58"/>
        <v>61052.825342465891</v>
      </c>
      <c r="I158" s="36">
        <f t="shared" si="58"/>
        <v>65604.163099314785</v>
      </c>
      <c r="J158" s="36">
        <f t="shared" si="58"/>
        <v>70554.795430222643</v>
      </c>
      <c r="K158" s="36">
        <f t="shared" si="58"/>
        <v>75942.406283444026</v>
      </c>
      <c r="L158" s="36">
        <f t="shared" si="58"/>
        <v>81808.349387876049</v>
      </c>
      <c r="M158" s="36">
        <f t="shared" si="58"/>
        <v>88198.010641943372</v>
      </c>
      <c r="N158" s="36">
        <f t="shared" si="58"/>
        <v>95161.206520454783</v>
      </c>
      <c r="O158" s="36">
        <f t="shared" si="58"/>
        <v>102752.62209038739</v>
      </c>
    </row>
    <row r="160" spans="1:15" s="3" customFormat="1" x14ac:dyDescent="0.3">
      <c r="B160" s="3" t="s">
        <v>207</v>
      </c>
      <c r="C160" s="22" t="s">
        <v>61</v>
      </c>
      <c r="D160" s="39"/>
      <c r="E160" s="31">
        <f t="shared" ref="E160:O160" si="59">E165-E161</f>
        <v>-3000000</v>
      </c>
      <c r="F160" s="31">
        <f t="shared" si="59"/>
        <v>-3000000</v>
      </c>
      <c r="G160" s="31">
        <f t="shared" si="59"/>
        <v>-3000000</v>
      </c>
      <c r="H160" s="31">
        <f t="shared" si="59"/>
        <v>-3000000</v>
      </c>
      <c r="I160" s="31">
        <f t="shared" si="59"/>
        <v>-3000000</v>
      </c>
      <c r="J160" s="31">
        <f t="shared" si="59"/>
        <v>-3000000</v>
      </c>
      <c r="K160" s="31">
        <f t="shared" si="59"/>
        <v>-3000000</v>
      </c>
      <c r="L160" s="31">
        <f t="shared" si="59"/>
        <v>-3000000</v>
      </c>
      <c r="M160" s="31">
        <f t="shared" si="59"/>
        <v>-3000000</v>
      </c>
      <c r="N160" s="31">
        <f t="shared" si="59"/>
        <v>-3000000</v>
      </c>
      <c r="O160" s="31">
        <f t="shared" si="59"/>
        <v>-3000000</v>
      </c>
    </row>
    <row r="161" spans="2:15" x14ac:dyDescent="0.3">
      <c r="B161" s="17" t="s">
        <v>208</v>
      </c>
      <c r="C161" s="21" t="s">
        <v>61</v>
      </c>
      <c r="D161" s="37"/>
      <c r="E161" s="2">
        <f t="shared" ref="E161:O161" si="60">E162+E163</f>
        <v>3000000</v>
      </c>
      <c r="F161" s="2">
        <f t="shared" si="60"/>
        <v>3000000</v>
      </c>
      <c r="G161" s="2">
        <f t="shared" si="60"/>
        <v>3000000</v>
      </c>
      <c r="H161" s="2">
        <f t="shared" si="60"/>
        <v>3000000</v>
      </c>
      <c r="I161" s="2">
        <f t="shared" si="60"/>
        <v>3000000</v>
      </c>
      <c r="J161" s="2">
        <f t="shared" si="60"/>
        <v>3000000</v>
      </c>
      <c r="K161" s="2">
        <f t="shared" si="60"/>
        <v>3000000</v>
      </c>
      <c r="L161" s="2">
        <f t="shared" si="60"/>
        <v>3000000</v>
      </c>
      <c r="M161" s="2">
        <f t="shared" si="60"/>
        <v>3000000</v>
      </c>
      <c r="N161" s="2">
        <f t="shared" si="60"/>
        <v>3000000</v>
      </c>
      <c r="O161" s="2">
        <f t="shared" si="60"/>
        <v>3000000</v>
      </c>
    </row>
    <row r="162" spans="2:15" x14ac:dyDescent="0.3">
      <c r="B162" s="26" t="s">
        <v>38</v>
      </c>
      <c r="C162" s="21" t="s">
        <v>61</v>
      </c>
      <c r="D162" s="37"/>
      <c r="E162" s="25">
        <f t="shared" ref="E162:O162" si="61">E85</f>
        <v>3000000</v>
      </c>
      <c r="F162" s="25">
        <f t="shared" si="61"/>
        <v>3000000</v>
      </c>
      <c r="G162" s="25">
        <f t="shared" si="61"/>
        <v>3000000</v>
      </c>
      <c r="H162" s="25">
        <f t="shared" si="61"/>
        <v>3000000</v>
      </c>
      <c r="I162" s="25">
        <f t="shared" si="61"/>
        <v>3000000</v>
      </c>
      <c r="J162" s="25">
        <f t="shared" si="61"/>
        <v>3000000</v>
      </c>
      <c r="K162" s="25">
        <f t="shared" si="61"/>
        <v>3000000</v>
      </c>
      <c r="L162" s="25">
        <f t="shared" si="61"/>
        <v>3000000</v>
      </c>
      <c r="M162" s="25">
        <f t="shared" si="61"/>
        <v>3000000</v>
      </c>
      <c r="N162" s="25">
        <f t="shared" si="61"/>
        <v>3000000</v>
      </c>
      <c r="O162" s="25">
        <f t="shared" si="61"/>
        <v>3000000</v>
      </c>
    </row>
    <row r="163" spans="2:15" x14ac:dyDescent="0.3">
      <c r="B163" s="26" t="s">
        <v>209</v>
      </c>
      <c r="C163" s="21" t="s">
        <v>61</v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</row>
    <row r="164" spans="2:15" x14ac:dyDescent="0.3">
      <c r="B164" s="26"/>
    </row>
    <row r="165" spans="2:15" x14ac:dyDescent="0.3">
      <c r="B165" s="17" t="s">
        <v>210</v>
      </c>
      <c r="C165" s="21" t="s">
        <v>61</v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</row>
    <row r="166" spans="2:15" x14ac:dyDescent="0.3">
      <c r="B166" s="26" t="s">
        <v>211</v>
      </c>
      <c r="C166" s="21" t="s">
        <v>61</v>
      </c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</row>
    <row r="168" spans="2:15" s="3" customFormat="1" x14ac:dyDescent="0.3">
      <c r="B168" s="3" t="s">
        <v>212</v>
      </c>
      <c r="C168" s="22" t="s">
        <v>61</v>
      </c>
      <c r="D168" s="39"/>
      <c r="E168" s="33">
        <f t="shared" ref="E168:O168" si="62">E169-E172</f>
        <v>955000</v>
      </c>
      <c r="F168" s="33">
        <f t="shared" si="62"/>
        <v>-60000</v>
      </c>
      <c r="G168" s="33">
        <f t="shared" si="62"/>
        <v>-302500</v>
      </c>
      <c r="H168" s="33">
        <f t="shared" si="62"/>
        <v>-287500</v>
      </c>
      <c r="I168" s="33">
        <f t="shared" si="62"/>
        <v>-272500</v>
      </c>
      <c r="J168" s="33">
        <f t="shared" si="62"/>
        <v>-257500</v>
      </c>
      <c r="K168" s="33">
        <f t="shared" si="62"/>
        <v>0</v>
      </c>
      <c r="L168" s="33">
        <f t="shared" si="62"/>
        <v>0</v>
      </c>
      <c r="M168" s="33">
        <f t="shared" si="62"/>
        <v>0</v>
      </c>
      <c r="N168" s="33">
        <f t="shared" si="62"/>
        <v>0</v>
      </c>
      <c r="O168" s="33">
        <f t="shared" si="62"/>
        <v>0</v>
      </c>
    </row>
    <row r="169" spans="2:15" x14ac:dyDescent="0.3">
      <c r="B169" s="17" t="s">
        <v>210</v>
      </c>
      <c r="C169" s="21" t="s">
        <v>61</v>
      </c>
      <c r="D169" s="37"/>
      <c r="E169" s="25">
        <f t="shared" ref="E169:O169" si="63">SUM(E170)</f>
        <v>1000000</v>
      </c>
      <c r="F169" s="25">
        <f t="shared" si="63"/>
        <v>0</v>
      </c>
      <c r="G169" s="25">
        <f t="shared" si="63"/>
        <v>0</v>
      </c>
      <c r="H169" s="25">
        <f t="shared" si="63"/>
        <v>0</v>
      </c>
      <c r="I169" s="25">
        <f t="shared" si="63"/>
        <v>0</v>
      </c>
      <c r="J169" s="25">
        <f t="shared" si="63"/>
        <v>0</v>
      </c>
      <c r="K169" s="25">
        <f t="shared" si="63"/>
        <v>0</v>
      </c>
      <c r="L169" s="25">
        <f t="shared" si="63"/>
        <v>0</v>
      </c>
      <c r="M169" s="25">
        <f t="shared" si="63"/>
        <v>0</v>
      </c>
      <c r="N169" s="25">
        <f t="shared" si="63"/>
        <v>0</v>
      </c>
      <c r="O169" s="25">
        <f t="shared" si="63"/>
        <v>0</v>
      </c>
    </row>
    <row r="170" spans="2:15" x14ac:dyDescent="0.3">
      <c r="B170" s="34" t="s">
        <v>169</v>
      </c>
      <c r="C170" s="21" t="s">
        <v>61</v>
      </c>
      <c r="D170" s="37"/>
      <c r="E170" s="38">
        <f t="shared" ref="E170:O170" si="64">E90</f>
        <v>1000000</v>
      </c>
      <c r="F170" s="38">
        <f t="shared" si="64"/>
        <v>0</v>
      </c>
      <c r="G170" s="38">
        <f t="shared" si="64"/>
        <v>0</v>
      </c>
      <c r="H170" s="38">
        <f t="shared" si="64"/>
        <v>0</v>
      </c>
      <c r="I170" s="38">
        <f t="shared" si="64"/>
        <v>0</v>
      </c>
      <c r="J170" s="38">
        <f t="shared" si="64"/>
        <v>0</v>
      </c>
      <c r="K170" s="38">
        <f t="shared" si="64"/>
        <v>0</v>
      </c>
      <c r="L170" s="38">
        <f t="shared" si="64"/>
        <v>0</v>
      </c>
      <c r="M170" s="38">
        <f t="shared" si="64"/>
        <v>0</v>
      </c>
      <c r="N170" s="38">
        <f t="shared" si="64"/>
        <v>0</v>
      </c>
      <c r="O170" s="38">
        <f t="shared" si="64"/>
        <v>0</v>
      </c>
    </row>
    <row r="171" spans="2:15" x14ac:dyDescent="0.3">
      <c r="B171" s="26"/>
      <c r="C171" s="21" t="s">
        <v>61</v>
      </c>
    </row>
    <row r="172" spans="2:15" x14ac:dyDescent="0.3">
      <c r="B172" s="17" t="s">
        <v>208</v>
      </c>
      <c r="C172" s="21" t="s">
        <v>61</v>
      </c>
      <c r="D172" s="37"/>
      <c r="E172" s="25">
        <f t="shared" ref="E172:O172" si="65">SUM(E173:E174)</f>
        <v>45000</v>
      </c>
      <c r="F172" s="25">
        <f t="shared" si="65"/>
        <v>60000</v>
      </c>
      <c r="G172" s="25">
        <f t="shared" si="65"/>
        <v>302500</v>
      </c>
      <c r="H172" s="25">
        <f t="shared" si="65"/>
        <v>287500</v>
      </c>
      <c r="I172" s="25">
        <f t="shared" si="65"/>
        <v>272500</v>
      </c>
      <c r="J172" s="25">
        <f t="shared" si="65"/>
        <v>257500</v>
      </c>
      <c r="K172" s="25">
        <f t="shared" si="65"/>
        <v>0</v>
      </c>
      <c r="L172" s="25">
        <f t="shared" si="65"/>
        <v>0</v>
      </c>
      <c r="M172" s="25">
        <f t="shared" si="65"/>
        <v>0</v>
      </c>
      <c r="N172" s="25">
        <f t="shared" si="65"/>
        <v>0</v>
      </c>
      <c r="O172" s="25">
        <f t="shared" si="65"/>
        <v>0</v>
      </c>
    </row>
    <row r="173" spans="2:15" x14ac:dyDescent="0.3">
      <c r="B173" s="34" t="s">
        <v>170</v>
      </c>
      <c r="C173" s="35" t="s">
        <v>61</v>
      </c>
      <c r="D173" s="37"/>
      <c r="E173" s="38">
        <f t="shared" ref="E173:O173" si="66">-E91</f>
        <v>0</v>
      </c>
      <c r="F173" s="38">
        <f t="shared" si="66"/>
        <v>0</v>
      </c>
      <c r="G173" s="38">
        <f t="shared" si="66"/>
        <v>250000</v>
      </c>
      <c r="H173" s="38">
        <f t="shared" si="66"/>
        <v>250000</v>
      </c>
      <c r="I173" s="38">
        <f t="shared" si="66"/>
        <v>250000</v>
      </c>
      <c r="J173" s="38">
        <f t="shared" si="66"/>
        <v>250000</v>
      </c>
      <c r="K173" s="38">
        <f t="shared" si="66"/>
        <v>0</v>
      </c>
      <c r="L173" s="38">
        <f t="shared" si="66"/>
        <v>0</v>
      </c>
      <c r="M173" s="38">
        <f t="shared" si="66"/>
        <v>0</v>
      </c>
      <c r="N173" s="38">
        <f t="shared" si="66"/>
        <v>0</v>
      </c>
      <c r="O173" s="38">
        <f t="shared" si="66"/>
        <v>0</v>
      </c>
    </row>
    <row r="174" spans="2:15" x14ac:dyDescent="0.3">
      <c r="B174" s="34" t="s">
        <v>173</v>
      </c>
      <c r="C174" s="35" t="s">
        <v>61</v>
      </c>
      <c r="D174" s="37"/>
      <c r="E174" s="36">
        <f t="shared" ref="E174:O174" si="67">E94</f>
        <v>45000</v>
      </c>
      <c r="F174" s="36">
        <f t="shared" si="67"/>
        <v>60000</v>
      </c>
      <c r="G174" s="36">
        <f t="shared" si="67"/>
        <v>52500</v>
      </c>
      <c r="H174" s="36">
        <f t="shared" si="67"/>
        <v>37500</v>
      </c>
      <c r="I174" s="36">
        <f t="shared" si="67"/>
        <v>22500</v>
      </c>
      <c r="J174" s="36">
        <f t="shared" si="67"/>
        <v>7500</v>
      </c>
      <c r="K174" s="36">
        <f t="shared" si="67"/>
        <v>0</v>
      </c>
      <c r="L174" s="36">
        <f t="shared" si="67"/>
        <v>0</v>
      </c>
      <c r="M174" s="36">
        <f t="shared" si="67"/>
        <v>0</v>
      </c>
      <c r="N174" s="36">
        <f t="shared" si="67"/>
        <v>0</v>
      </c>
      <c r="O174" s="36">
        <f t="shared" si="67"/>
        <v>0</v>
      </c>
    </row>
    <row r="175" spans="2:15" x14ac:dyDescent="0.3">
      <c r="B175" s="26"/>
    </row>
    <row r="176" spans="2:15" x14ac:dyDescent="0.3">
      <c r="B176" s="3" t="s">
        <v>213</v>
      </c>
      <c r="C176" s="21" t="s">
        <v>61</v>
      </c>
      <c r="D176" s="37"/>
      <c r="E176" s="33">
        <f t="shared" ref="E176:O176" si="68">D178</f>
        <v>2000000</v>
      </c>
      <c r="F176" s="33">
        <f t="shared" si="68"/>
        <v>2009310.2739726026</v>
      </c>
      <c r="G176" s="33">
        <f t="shared" si="68"/>
        <v>2897911.2328767125</v>
      </c>
      <c r="H176" s="33">
        <f t="shared" si="68"/>
        <v>4379605.4321917836</v>
      </c>
      <c r="I176" s="33">
        <f t="shared" si="68"/>
        <v>6833687.0111404173</v>
      </c>
      <c r="J176" s="33">
        <f t="shared" si="68"/>
        <v>10067458.434008813</v>
      </c>
      <c r="K176" s="33">
        <f t="shared" si="68"/>
        <v>14571975.427299375</v>
      </c>
      <c r="L176" s="33">
        <f t="shared" si="68"/>
        <v>20770922.732103605</v>
      </c>
      <c r="M176" s="33">
        <f t="shared" si="68"/>
        <v>28611956.824509189</v>
      </c>
      <c r="N176" s="33">
        <f t="shared" si="68"/>
        <v>38325906.398040287</v>
      </c>
      <c r="O176" s="33">
        <f t="shared" si="68"/>
        <v>50174226.638079509</v>
      </c>
    </row>
    <row r="177" spans="1:15" x14ac:dyDescent="0.3">
      <c r="B177" s="17" t="s">
        <v>214</v>
      </c>
      <c r="C177" s="21" t="s">
        <v>61</v>
      </c>
      <c r="D177" s="37"/>
      <c r="E177" s="2">
        <f t="shared" ref="E177:O177" si="69">E151+E160+E168</f>
        <v>9310.2739726025611</v>
      </c>
      <c r="F177" s="2">
        <f t="shared" si="69"/>
        <v>888600.9589041099</v>
      </c>
      <c r="G177" s="2">
        <f t="shared" si="69"/>
        <v>1481694.1993150711</v>
      </c>
      <c r="H177" s="2">
        <f t="shared" si="69"/>
        <v>2454081.5789486337</v>
      </c>
      <c r="I177" s="2">
        <f t="shared" si="69"/>
        <v>3233771.4228683952</v>
      </c>
      <c r="J177" s="2">
        <f t="shared" si="69"/>
        <v>4504516.9932905622</v>
      </c>
      <c r="K177" s="2">
        <f t="shared" si="69"/>
        <v>6198947.3048042301</v>
      </c>
      <c r="L177" s="2">
        <f t="shared" si="69"/>
        <v>7841034.0924055856</v>
      </c>
      <c r="M177" s="2">
        <f t="shared" si="69"/>
        <v>9713949.5735310987</v>
      </c>
      <c r="N177" s="2">
        <f t="shared" si="69"/>
        <v>11848320.240039218</v>
      </c>
      <c r="O177" s="2">
        <f t="shared" si="69"/>
        <v>14278757.586981211</v>
      </c>
    </row>
    <row r="178" spans="1:15" x14ac:dyDescent="0.3">
      <c r="B178" s="3" t="s">
        <v>215</v>
      </c>
      <c r="C178" s="21" t="s">
        <v>61</v>
      </c>
      <c r="D178" s="33">
        <f>D127</f>
        <v>2000000</v>
      </c>
      <c r="E178" s="33">
        <f t="shared" ref="E178:O178" si="70">SUM(E176:E177)</f>
        <v>2009310.2739726026</v>
      </c>
      <c r="F178" s="33">
        <f t="shared" si="70"/>
        <v>2897911.2328767125</v>
      </c>
      <c r="G178" s="33">
        <f t="shared" si="70"/>
        <v>4379605.4321917836</v>
      </c>
      <c r="H178" s="33">
        <f t="shared" si="70"/>
        <v>6833687.0111404173</v>
      </c>
      <c r="I178" s="33">
        <f t="shared" si="70"/>
        <v>10067458.434008813</v>
      </c>
      <c r="J178" s="33">
        <f t="shared" si="70"/>
        <v>14571975.427299375</v>
      </c>
      <c r="K178" s="33">
        <f t="shared" si="70"/>
        <v>20770922.732103605</v>
      </c>
      <c r="L178" s="33">
        <f t="shared" si="70"/>
        <v>28611956.824509189</v>
      </c>
      <c r="M178" s="33">
        <f t="shared" si="70"/>
        <v>38325906.398040287</v>
      </c>
      <c r="N178" s="33">
        <f t="shared" si="70"/>
        <v>50174226.638079509</v>
      </c>
      <c r="O178" s="33">
        <f t="shared" si="70"/>
        <v>64452984.225060716</v>
      </c>
    </row>
    <row r="180" spans="1:15" s="9" customFormat="1" x14ac:dyDescent="0.3">
      <c r="A180" s="14" t="s">
        <v>216</v>
      </c>
      <c r="C180" s="20"/>
    </row>
    <row r="182" spans="1:15" x14ac:dyDescent="0.3">
      <c r="B182" t="s">
        <v>87</v>
      </c>
      <c r="C182" s="21" t="s">
        <v>121</v>
      </c>
      <c r="E182" s="2">
        <f>E110/1000000</f>
        <v>1.85</v>
      </c>
      <c r="F182" s="2">
        <f t="shared" ref="F182:O182" si="71">F110/1000000</f>
        <v>2.7589999999999999</v>
      </c>
      <c r="G182" s="2">
        <f t="shared" si="71"/>
        <v>3.8034350000000039</v>
      </c>
      <c r="H182" s="2">
        <f t="shared" si="71"/>
        <v>5.001599525000004</v>
      </c>
      <c r="I182" s="2">
        <f t="shared" si="71"/>
        <v>8.1241855972500048</v>
      </c>
      <c r="J182" s="2">
        <f t="shared" si="71"/>
        <v>9.694593242344693</v>
      </c>
      <c r="K182" s="2">
        <f t="shared" si="71"/>
        <v>11.489280989303213</v>
      </c>
      <c r="L182" s="2">
        <f t="shared" si="71"/>
        <v>13.538161500544957</v>
      </c>
      <c r="M182" s="2">
        <f t="shared" si="71"/>
        <v>15.875048125983808</v>
      </c>
      <c r="N182" s="2">
        <f t="shared" si="71"/>
        <v>18.538158918048275</v>
      </c>
      <c r="O182" s="2">
        <f t="shared" si="71"/>
        <v>21.570685482072783</v>
      </c>
    </row>
    <row r="183" spans="1:15" x14ac:dyDescent="0.3">
      <c r="B183" t="s">
        <v>217</v>
      </c>
      <c r="C183" s="21" t="s">
        <v>57</v>
      </c>
      <c r="E183" s="41">
        <f>E182/(E16/1000000)</f>
        <v>0.19270833333333334</v>
      </c>
      <c r="F183" s="41">
        <f t="shared" ref="F183:O183" si="72">F182/(F16/1000000)</f>
        <v>0.25489652623798964</v>
      </c>
      <c r="G183" s="41">
        <f t="shared" si="72"/>
        <v>0.31165325309773984</v>
      </c>
      <c r="H183" s="41">
        <f t="shared" si="72"/>
        <v>0.36348628635827518</v>
      </c>
      <c r="I183" s="41">
        <f t="shared" si="72"/>
        <v>0.52365155928425322</v>
      </c>
      <c r="J183" s="41">
        <f t="shared" si="72"/>
        <v>0.55421159316229807</v>
      </c>
      <c r="K183" s="41">
        <f t="shared" si="72"/>
        <v>0.58253538999972798</v>
      </c>
      <c r="L183" s="41">
        <f t="shared" si="72"/>
        <v>0.60879714025240639</v>
      </c>
      <c r="M183" s="41">
        <f t="shared" si="72"/>
        <v>0.63315700064298175</v>
      </c>
      <c r="N183" s="41">
        <f t="shared" si="72"/>
        <v>0.65576225095546081</v>
      </c>
      <c r="O183" s="41">
        <f t="shared" si="72"/>
        <v>0.67674835372798181</v>
      </c>
    </row>
    <row r="184" spans="1:15" ht="16.8" customHeight="1" x14ac:dyDescent="0.3">
      <c r="B184" t="s">
        <v>86</v>
      </c>
      <c r="C184" s="21" t="s">
        <v>121</v>
      </c>
      <c r="E184" s="2">
        <f>E108/1000000</f>
        <v>3.6</v>
      </c>
      <c r="F184" s="2">
        <f t="shared" ref="F184:O184" si="73">F108/1000000</f>
        <v>4.5090000000000003</v>
      </c>
      <c r="G184" s="2">
        <f t="shared" si="73"/>
        <v>5.5534350000000039</v>
      </c>
      <c r="H184" s="2">
        <f t="shared" si="73"/>
        <v>6.751599525000004</v>
      </c>
      <c r="I184" s="2">
        <f t="shared" si="73"/>
        <v>8.1241855972500048</v>
      </c>
      <c r="J184" s="2">
        <f t="shared" si="73"/>
        <v>9.694593242344693</v>
      </c>
      <c r="K184" s="2">
        <f t="shared" si="73"/>
        <v>11.489280989303213</v>
      </c>
      <c r="L184" s="2">
        <f t="shared" si="73"/>
        <v>13.538161500544957</v>
      </c>
      <c r="M184" s="2">
        <f t="shared" si="73"/>
        <v>15.875048125983808</v>
      </c>
      <c r="N184" s="2">
        <f t="shared" si="73"/>
        <v>18.538158918048275</v>
      </c>
      <c r="O184" s="2">
        <f t="shared" si="73"/>
        <v>21.570685482072783</v>
      </c>
    </row>
    <row r="185" spans="1:15" ht="16.8" customHeight="1" x14ac:dyDescent="0.3">
      <c r="B185" t="s">
        <v>218</v>
      </c>
      <c r="C185" s="21" t="s">
        <v>57</v>
      </c>
      <c r="E185" s="41">
        <f>E184/(E16/1000000)</f>
        <v>0.375</v>
      </c>
      <c r="F185" s="41">
        <f t="shared" ref="F185:O185" si="74">F184/(F16/1000000)</f>
        <v>0.41657427937915747</v>
      </c>
      <c r="G185" s="41">
        <f t="shared" si="74"/>
        <v>0.45504815610542737</v>
      </c>
      <c r="H185" s="41">
        <f t="shared" si="74"/>
        <v>0.49066580122096926</v>
      </c>
      <c r="I185" s="41">
        <f t="shared" si="74"/>
        <v>0.52365155928425322</v>
      </c>
      <c r="J185" s="41">
        <f t="shared" si="74"/>
        <v>0.55421159316229807</v>
      </c>
      <c r="K185" s="41">
        <f t="shared" si="74"/>
        <v>0.58253538999972798</v>
      </c>
      <c r="L185" s="41">
        <f t="shared" si="74"/>
        <v>0.60879714025240639</v>
      </c>
      <c r="M185" s="41">
        <f t="shared" si="74"/>
        <v>0.63315700064298175</v>
      </c>
      <c r="N185" s="41">
        <f t="shared" si="74"/>
        <v>0.65576225095546081</v>
      </c>
      <c r="O185" s="41">
        <f t="shared" si="74"/>
        <v>0.67674835372798181</v>
      </c>
    </row>
    <row r="186" spans="1:15" x14ac:dyDescent="0.3">
      <c r="B186" t="s">
        <v>95</v>
      </c>
      <c r="C186" s="21" t="s">
        <v>121</v>
      </c>
      <c r="E186" s="2">
        <f>E178/1000000</f>
        <v>2.0093102739726025</v>
      </c>
      <c r="F186" s="2">
        <f t="shared" ref="F186:O186" si="75">F178/1000000</f>
        <v>2.8979112328767123</v>
      </c>
      <c r="G186" s="2">
        <f t="shared" si="75"/>
        <v>4.3796054321917834</v>
      </c>
      <c r="H186" s="2">
        <f t="shared" si="75"/>
        <v>6.8336870111404169</v>
      </c>
      <c r="I186" s="2">
        <f t="shared" si="75"/>
        <v>10.067458434008813</v>
      </c>
      <c r="J186" s="2">
        <f t="shared" si="75"/>
        <v>14.571975427299375</v>
      </c>
      <c r="K186" s="2">
        <f t="shared" si="75"/>
        <v>20.770922732103603</v>
      </c>
      <c r="L186" s="2">
        <f t="shared" si="75"/>
        <v>28.611956824509189</v>
      </c>
      <c r="M186" s="2">
        <f t="shared" si="75"/>
        <v>38.325906398040289</v>
      </c>
      <c r="N186" s="2">
        <f t="shared" si="75"/>
        <v>50.17422663807951</v>
      </c>
      <c r="O186" s="2">
        <f t="shared" si="75"/>
        <v>64.452984225060717</v>
      </c>
    </row>
    <row r="187" spans="1:15" x14ac:dyDescent="0.3">
      <c r="B187" t="s">
        <v>38</v>
      </c>
      <c r="C187" s="21" t="s">
        <v>121</v>
      </c>
      <c r="E187" s="2">
        <f>E162/1000000</f>
        <v>3</v>
      </c>
      <c r="F187" s="2">
        <f t="shared" ref="F187:O187" si="76">F162/1000000</f>
        <v>3</v>
      </c>
      <c r="G187" s="2">
        <f t="shared" si="76"/>
        <v>3</v>
      </c>
      <c r="H187" s="2">
        <f t="shared" si="76"/>
        <v>3</v>
      </c>
      <c r="I187" s="2">
        <f t="shared" si="76"/>
        <v>3</v>
      </c>
      <c r="J187" s="2">
        <f t="shared" si="76"/>
        <v>3</v>
      </c>
      <c r="K187" s="2">
        <f t="shared" si="76"/>
        <v>3</v>
      </c>
      <c r="L187" s="2">
        <f t="shared" si="76"/>
        <v>3</v>
      </c>
      <c r="M187" s="2">
        <f t="shared" si="76"/>
        <v>3</v>
      </c>
      <c r="N187" s="2">
        <f t="shared" si="76"/>
        <v>3</v>
      </c>
      <c r="O187" s="2">
        <f t="shared" si="76"/>
        <v>3</v>
      </c>
    </row>
    <row r="188" spans="1:15" x14ac:dyDescent="0.3">
      <c r="B188" t="s">
        <v>219</v>
      </c>
      <c r="C188" s="21" t="s">
        <v>121</v>
      </c>
      <c r="E188" s="25">
        <f>(E138-E178)/1000000</f>
        <v>-1.0093102739726025</v>
      </c>
      <c r="F188" s="25">
        <f t="shared" ref="F188:O188" si="77">(F138-F178)/1000000</f>
        <v>-1.8979112328767125</v>
      </c>
      <c r="G188" s="25">
        <f t="shared" si="77"/>
        <v>-3.6296054321917834</v>
      </c>
      <c r="H188" s="25">
        <f t="shared" si="77"/>
        <v>-6.3336870111404169</v>
      </c>
      <c r="I188" s="25">
        <f t="shared" si="77"/>
        <v>-9.8174584340088131</v>
      </c>
      <c r="J188" s="25">
        <f t="shared" si="77"/>
        <v>-14.571975427299375</v>
      </c>
      <c r="K188" s="25">
        <f t="shared" si="77"/>
        <v>-20.770922732103603</v>
      </c>
      <c r="L188" s="25">
        <f t="shared" si="77"/>
        <v>-28.611956824509189</v>
      </c>
      <c r="M188" s="25">
        <f t="shared" si="77"/>
        <v>-38.325906398040289</v>
      </c>
      <c r="N188" s="25">
        <f t="shared" si="77"/>
        <v>-50.17422663807951</v>
      </c>
      <c r="O188" s="25">
        <f t="shared" si="77"/>
        <v>-64.452984225060717</v>
      </c>
    </row>
    <row r="189" spans="1:15" x14ac:dyDescent="0.3">
      <c r="B189" t="s">
        <v>220</v>
      </c>
      <c r="C189" s="21" t="s">
        <v>122</v>
      </c>
      <c r="E189" s="42">
        <f t="shared" ref="E189:O189" si="78">E126/E140</f>
        <v>0.78028896103896106</v>
      </c>
      <c r="F189" s="42">
        <f t="shared" si="78"/>
        <v>1.0407329393608613</v>
      </c>
      <c r="G189" s="42">
        <f t="shared" si="78"/>
        <v>1.4562809880615417</v>
      </c>
      <c r="H189" s="42">
        <f t="shared" si="78"/>
        <v>2.119817821635738</v>
      </c>
      <c r="I189" s="42">
        <f t="shared" si="78"/>
        <v>2.9670680067403441</v>
      </c>
      <c r="J189" s="42">
        <f t="shared" si="78"/>
        <v>4.1120228347331826</v>
      </c>
      <c r="K189" s="42">
        <f t="shared" si="78"/>
        <v>5.6412417172372029</v>
      </c>
      <c r="L189" s="42">
        <f t="shared" si="78"/>
        <v>7.5138531091227305</v>
      </c>
      <c r="M189" s="42">
        <f t="shared" si="78"/>
        <v>9.7567892975999069</v>
      </c>
      <c r="N189" s="42">
        <f t="shared" si="78"/>
        <v>12.39761902255467</v>
      </c>
      <c r="O189" s="42">
        <f t="shared" si="78"/>
        <v>15.464332251152859</v>
      </c>
    </row>
    <row r="190" spans="1:15" x14ac:dyDescent="0.3">
      <c r="B190" t="s">
        <v>221</v>
      </c>
      <c r="C190" s="21" t="s">
        <v>122</v>
      </c>
      <c r="E190" s="42">
        <f t="shared" ref="E190:O190" si="79">(D126-D128)/D140</f>
        <v>0.36363636363636365</v>
      </c>
      <c r="F190" s="42">
        <f t="shared" si="79"/>
        <v>0.56027368220015283</v>
      </c>
      <c r="G190" s="42">
        <f t="shared" si="79"/>
        <v>0.79627929386080476</v>
      </c>
      <c r="H190" s="42">
        <f t="shared" si="79"/>
        <v>1.1848999904566457</v>
      </c>
      <c r="I190" s="42">
        <f t="shared" si="79"/>
        <v>1.8188077737365902</v>
      </c>
      <c r="J190" s="42">
        <f t="shared" si="79"/>
        <v>2.6335034677530134</v>
      </c>
      <c r="K190" s="42">
        <f t="shared" si="79"/>
        <v>3.7427442693824706</v>
      </c>
      <c r="L190" s="42">
        <f t="shared" si="79"/>
        <v>5.2328460774373964</v>
      </c>
      <c r="M190" s="42">
        <f t="shared" si="79"/>
        <v>7.0626856258016426</v>
      </c>
      <c r="N190" s="42">
        <f t="shared" si="79"/>
        <v>9.2589367754490208</v>
      </c>
      <c r="O190" s="42">
        <f t="shared" si="79"/>
        <v>11.848904940022697</v>
      </c>
    </row>
    <row r="191" spans="1:15" x14ac:dyDescent="0.3">
      <c r="B191" t="s">
        <v>119</v>
      </c>
      <c r="C191" s="21" t="s">
        <v>57</v>
      </c>
      <c r="E191" s="41">
        <f t="shared" ref="E191:O191" si="80">E118/((E132+D132)/2)</f>
        <v>0.25511143294611349</v>
      </c>
      <c r="F191" s="41">
        <f t="shared" si="80"/>
        <v>0.28936440002144231</v>
      </c>
      <c r="G191" s="41">
        <f t="shared" si="80"/>
        <v>0.29882435142443603</v>
      </c>
      <c r="H191" s="41">
        <f t="shared" si="80"/>
        <v>0.29356304631719321</v>
      </c>
      <c r="I191" s="41">
        <f t="shared" si="80"/>
        <v>0.34559499464464877</v>
      </c>
      <c r="J191" s="41">
        <f t="shared" si="80"/>
        <v>0.29956586614691155</v>
      </c>
      <c r="K191" s="41">
        <f t="shared" si="80"/>
        <v>0.26765759971623254</v>
      </c>
      <c r="L191" s="41">
        <f t="shared" si="80"/>
        <v>0.24419917265302812</v>
      </c>
      <c r="M191" s="41">
        <f t="shared" si="80"/>
        <v>0.22631560254839</v>
      </c>
      <c r="N191" s="41">
        <f t="shared" si="80"/>
        <v>0.21222309281800636</v>
      </c>
      <c r="O191" s="41">
        <f t="shared" si="80"/>
        <v>0.20083194529365242</v>
      </c>
    </row>
    <row r="192" spans="1:15" x14ac:dyDescent="0.3">
      <c r="B192" t="s">
        <v>120</v>
      </c>
      <c r="C192" s="21" t="s">
        <v>57</v>
      </c>
      <c r="E192" s="41">
        <f>E118/((E130+D130)/2)</f>
        <v>0.13569947648475666</v>
      </c>
      <c r="F192" s="41">
        <f t="shared" ref="F192:O192" si="81">F118/((F130+E130)/2)</f>
        <v>0.17966785051033193</v>
      </c>
      <c r="G192" s="41">
        <f t="shared" si="81"/>
        <v>0.20654202530883756</v>
      </c>
      <c r="H192" s="41">
        <f t="shared" si="81"/>
        <v>0.22278215517171343</v>
      </c>
      <c r="I192" s="41">
        <f t="shared" si="81"/>
        <v>0.28342697610615247</v>
      </c>
      <c r="J192" s="41">
        <f t="shared" si="81"/>
        <v>0.26002454976575351</v>
      </c>
      <c r="K192" s="41">
        <f t="shared" si="81"/>
        <v>0.2404680282623983</v>
      </c>
      <c r="L192" s="41">
        <f t="shared" si="81"/>
        <v>0.22417912956160252</v>
      </c>
      <c r="M192" s="41">
        <f t="shared" si="81"/>
        <v>0.21110022266059261</v>
      </c>
      <c r="N192" s="41">
        <f t="shared" si="81"/>
        <v>0.20036646997085827</v>
      </c>
      <c r="O192" s="41">
        <f t="shared" si="81"/>
        <v>0.19140280512295699</v>
      </c>
    </row>
    <row r="193" spans="2:15" x14ac:dyDescent="0.3">
      <c r="B193" t="s">
        <v>222</v>
      </c>
      <c r="C193" s="21" t="s">
        <v>121</v>
      </c>
      <c r="E193" s="2">
        <f>E118/1000000</f>
        <v>1.4620500000000001</v>
      </c>
      <c r="F193" s="2">
        <f t="shared" ref="F193:O193" si="82">F118/1000000</f>
        <v>2.1861899999999999</v>
      </c>
      <c r="G193" s="2">
        <f t="shared" si="82"/>
        <v>3.038257350000003</v>
      </c>
      <c r="H193" s="2">
        <f t="shared" si="82"/>
        <v>4.0209206152500032</v>
      </c>
      <c r="I193" s="2">
        <f t="shared" si="82"/>
        <v>6.5623653337725045</v>
      </c>
      <c r="J193" s="2">
        <f t="shared" si="82"/>
        <v>7.8465455262992005</v>
      </c>
      <c r="K193" s="2">
        <f t="shared" si="82"/>
        <v>9.3063176013356017</v>
      </c>
      <c r="L193" s="2">
        <f t="shared" si="82"/>
        <v>10.965910815441415</v>
      </c>
      <c r="M193" s="2">
        <f t="shared" si="82"/>
        <v>12.858788982046883</v>
      </c>
      <c r="N193" s="2">
        <f t="shared" si="82"/>
        <v>15.015908723619102</v>
      </c>
      <c r="O193" s="2">
        <f t="shared" si="82"/>
        <v>17.472255240478955</v>
      </c>
    </row>
    <row r="194" spans="2:15" x14ac:dyDescent="0.3">
      <c r="B194" t="s">
        <v>190</v>
      </c>
      <c r="C194" s="21" t="s">
        <v>121</v>
      </c>
      <c r="E194" s="2">
        <f>E132/1000000</f>
        <v>6.4620499999999996</v>
      </c>
      <c r="F194" s="2">
        <f t="shared" ref="F194:O194" si="83">F132/1000000</f>
        <v>8.6482399999999995</v>
      </c>
      <c r="G194" s="2">
        <f t="shared" si="83"/>
        <v>11.686497350000003</v>
      </c>
      <c r="H194" s="2">
        <f t="shared" si="83"/>
        <v>15.707417965250007</v>
      </c>
      <c r="I194" s="2">
        <f t="shared" si="83"/>
        <v>22.26978329902251</v>
      </c>
      <c r="J194" s="2">
        <f t="shared" si="83"/>
        <v>30.116328825321713</v>
      </c>
      <c r="K194" s="2">
        <f t="shared" si="83"/>
        <v>39.422646426657309</v>
      </c>
      <c r="L194" s="2">
        <f t="shared" si="83"/>
        <v>50.388557242098727</v>
      </c>
      <c r="M194" s="2">
        <f t="shared" si="83"/>
        <v>63.247346224145609</v>
      </c>
      <c r="N194" s="2">
        <f t="shared" si="83"/>
        <v>78.263254947764707</v>
      </c>
      <c r="O194" s="2">
        <f t="shared" si="83"/>
        <v>95.735510188243651</v>
      </c>
    </row>
    <row r="210" spans="2:2" x14ac:dyDescent="0.3">
      <c r="B210" s="13"/>
    </row>
  </sheetData>
  <phoneticPr fontId="6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ED36F-6E88-46B4-A003-7A130F66D992}">
  <dimension ref="A1:T210"/>
  <sheetViews>
    <sheetView zoomScale="80" zoomScaleNormal="80" workbookViewId="0">
      <pane xSplit="3" ySplit="1" topLeftCell="D183" activePane="bottomRight" state="frozen"/>
      <selection pane="topRight" activeCell="D1" sqref="D1"/>
      <selection pane="bottomLeft" activeCell="A2" sqref="A2"/>
      <selection pane="bottomRight" activeCell="B215" sqref="B215"/>
    </sheetView>
  </sheetViews>
  <sheetFormatPr defaultRowHeight="14.4" outlineLevelRow="1" x14ac:dyDescent="0.3"/>
  <cols>
    <col min="1" max="1" width="3" customWidth="1"/>
    <col min="2" max="2" width="56.77734375" customWidth="1"/>
    <col min="3" max="3" width="11.21875" style="21" customWidth="1"/>
    <col min="4" max="4" width="11.6640625" customWidth="1"/>
    <col min="5" max="5" width="11.88671875" customWidth="1"/>
    <col min="6" max="10" width="12" customWidth="1"/>
    <col min="11" max="15" width="12.77734375" customWidth="1"/>
  </cols>
  <sheetData>
    <row r="1" spans="1:15" s="40" customFormat="1" ht="23.4" customHeight="1" x14ac:dyDescent="0.3">
      <c r="B1" s="40" t="s">
        <v>115</v>
      </c>
      <c r="C1" s="40" t="s">
        <v>51</v>
      </c>
      <c r="D1" s="40" t="s">
        <v>18</v>
      </c>
      <c r="E1" s="40" t="s">
        <v>19</v>
      </c>
      <c r="F1" s="40" t="s">
        <v>20</v>
      </c>
      <c r="G1" s="40" t="s">
        <v>21</v>
      </c>
      <c r="H1" s="40" t="s">
        <v>22</v>
      </c>
      <c r="I1" s="40" t="s">
        <v>23</v>
      </c>
      <c r="J1" s="40" t="s">
        <v>24</v>
      </c>
      <c r="K1" s="40" t="s">
        <v>25</v>
      </c>
      <c r="L1" s="40" t="s">
        <v>26</v>
      </c>
      <c r="M1" s="40" t="s">
        <v>27</v>
      </c>
      <c r="N1" s="40" t="s">
        <v>28</v>
      </c>
      <c r="O1" s="40" t="s">
        <v>29</v>
      </c>
    </row>
    <row r="3" spans="1:15" s="9" customFormat="1" x14ac:dyDescent="0.3">
      <c r="A3" s="14" t="s">
        <v>17</v>
      </c>
      <c r="C3" s="20"/>
    </row>
    <row r="4" spans="1:15" x14ac:dyDescent="0.3">
      <c r="A4" s="15"/>
    </row>
    <row r="5" spans="1:15" x14ac:dyDescent="0.3">
      <c r="A5" s="15"/>
      <c r="B5" t="s">
        <v>30</v>
      </c>
      <c r="D5" s="10">
        <v>2.5000000000000001E-2</v>
      </c>
      <c r="E5" s="10">
        <v>2.5000000000000001E-2</v>
      </c>
      <c r="F5" s="10">
        <v>2.5000000000000001E-2</v>
      </c>
      <c r="G5" s="10">
        <v>2.5000000000000001E-2</v>
      </c>
      <c r="H5" s="10">
        <v>2.5000000000000001E-2</v>
      </c>
      <c r="I5" s="10">
        <v>2.5000000000000001E-2</v>
      </c>
      <c r="J5" s="10">
        <v>2.5000000000000001E-2</v>
      </c>
      <c r="K5" s="10">
        <v>2.5000000000000001E-2</v>
      </c>
      <c r="L5" s="10">
        <v>2.5000000000000001E-2</v>
      </c>
      <c r="M5" s="10">
        <v>2.5000000000000001E-2</v>
      </c>
      <c r="N5" s="10">
        <v>2.5000000000000001E-2</v>
      </c>
      <c r="O5" s="10">
        <v>2.5000000000000001E-2</v>
      </c>
    </row>
    <row r="6" spans="1:15" x14ac:dyDescent="0.3">
      <c r="A6" s="15"/>
      <c r="B6" t="s">
        <v>32</v>
      </c>
      <c r="D6" s="11">
        <v>1</v>
      </c>
      <c r="E6" s="11">
        <v>1</v>
      </c>
      <c r="F6" s="11">
        <f>E6*(1+F5)</f>
        <v>1.0249999999999999</v>
      </c>
      <c r="G6" s="11">
        <f t="shared" ref="G6:O6" si="0">F6*(1+G5)</f>
        <v>1.0506249999999999</v>
      </c>
      <c r="H6" s="11">
        <f t="shared" si="0"/>
        <v>1.0768906249999999</v>
      </c>
      <c r="I6" s="11">
        <f t="shared" si="0"/>
        <v>1.1038128906249998</v>
      </c>
      <c r="J6" s="11">
        <f t="shared" si="0"/>
        <v>1.1314082128906247</v>
      </c>
      <c r="K6" s="11">
        <f t="shared" si="0"/>
        <v>1.1596934182128902</v>
      </c>
      <c r="L6" s="11">
        <f t="shared" si="0"/>
        <v>1.1886857536682123</v>
      </c>
      <c r="M6" s="11">
        <f t="shared" si="0"/>
        <v>1.2184028975099175</v>
      </c>
      <c r="N6" s="11">
        <f t="shared" si="0"/>
        <v>1.2488629699476652</v>
      </c>
      <c r="O6" s="11">
        <f t="shared" si="0"/>
        <v>1.2800845441963566</v>
      </c>
    </row>
    <row r="7" spans="1:15" x14ac:dyDescent="0.3">
      <c r="A7" s="15"/>
    </row>
    <row r="8" spans="1:15" s="9" customFormat="1" x14ac:dyDescent="0.3">
      <c r="A8" s="14" t="s">
        <v>33</v>
      </c>
      <c r="C8" s="20"/>
    </row>
    <row r="9" spans="1:15" x14ac:dyDescent="0.3">
      <c r="A9" s="15"/>
    </row>
    <row r="10" spans="1:15" x14ac:dyDescent="0.3">
      <c r="A10" s="27"/>
      <c r="B10" s="30" t="s">
        <v>71</v>
      </c>
      <c r="C10" s="29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</row>
    <row r="11" spans="1:15" hidden="1" outlineLevel="1" x14ac:dyDescent="0.3">
      <c r="A11" s="15"/>
      <c r="B11" t="s">
        <v>34</v>
      </c>
      <c r="C11" s="21" t="s">
        <v>57</v>
      </c>
      <c r="D11" s="13">
        <v>0.1</v>
      </c>
      <c r="E11" s="13">
        <v>0.1</v>
      </c>
      <c r="F11" s="13">
        <v>0.1</v>
      </c>
      <c r="G11" s="13">
        <v>0.1</v>
      </c>
      <c r="H11" s="13">
        <v>0.1</v>
      </c>
      <c r="I11" s="13">
        <v>0.1</v>
      </c>
      <c r="J11" s="13">
        <v>0.1</v>
      </c>
      <c r="K11" s="13">
        <v>0.1</v>
      </c>
      <c r="L11" s="13">
        <v>0.1</v>
      </c>
      <c r="M11" s="13">
        <v>0.1</v>
      </c>
      <c r="N11" s="13">
        <v>0.1</v>
      </c>
      <c r="O11" s="13">
        <v>0.1</v>
      </c>
    </row>
    <row r="12" spans="1:15" hidden="1" outlineLevel="1" x14ac:dyDescent="0.3">
      <c r="A12" s="15"/>
      <c r="B12" t="s">
        <v>54</v>
      </c>
      <c r="C12" s="21" t="s">
        <v>55</v>
      </c>
      <c r="D12" s="16"/>
      <c r="E12" s="19">
        <v>3000000</v>
      </c>
      <c r="F12" s="19">
        <f>E12*(1+F11)</f>
        <v>3300000.0000000005</v>
      </c>
      <c r="G12" s="19">
        <f t="shared" ref="G12:O12" si="1">F12*(1+G11)</f>
        <v>3630000.0000000009</v>
      </c>
      <c r="H12" s="19">
        <f t="shared" si="1"/>
        <v>3993000.0000000014</v>
      </c>
      <c r="I12" s="19">
        <f t="shared" si="1"/>
        <v>4392300.0000000019</v>
      </c>
      <c r="J12" s="19">
        <f t="shared" si="1"/>
        <v>4831530.0000000028</v>
      </c>
      <c r="K12" s="19">
        <f t="shared" si="1"/>
        <v>5314683.0000000037</v>
      </c>
      <c r="L12" s="19">
        <f t="shared" si="1"/>
        <v>5846151.3000000045</v>
      </c>
      <c r="M12" s="19">
        <f t="shared" si="1"/>
        <v>6430766.4300000053</v>
      </c>
      <c r="N12" s="19">
        <f t="shared" si="1"/>
        <v>7073843.0730000064</v>
      </c>
      <c r="O12" s="19">
        <f t="shared" si="1"/>
        <v>7781227.3803000078</v>
      </c>
    </row>
    <row r="13" spans="1:15" hidden="1" outlineLevel="1" x14ac:dyDescent="0.3">
      <c r="A13" s="15"/>
      <c r="B13" t="s">
        <v>62</v>
      </c>
      <c r="C13" s="21" t="s">
        <v>56</v>
      </c>
      <c r="E13" s="11">
        <v>3.2</v>
      </c>
      <c r="F13" s="11">
        <f>$E$13*F6</f>
        <v>3.28</v>
      </c>
      <c r="G13" s="11">
        <f>$E$13*G6</f>
        <v>3.3620000000000001</v>
      </c>
      <c r="H13" s="11">
        <f t="shared" ref="H13:O13" si="2">$E$13*H6</f>
        <v>3.4460499999999996</v>
      </c>
      <c r="I13" s="11">
        <f t="shared" si="2"/>
        <v>3.5322012499999995</v>
      </c>
      <c r="J13" s="11">
        <f t="shared" si="2"/>
        <v>3.6205062812499991</v>
      </c>
      <c r="K13" s="11">
        <f t="shared" si="2"/>
        <v>3.7110189382812488</v>
      </c>
      <c r="L13" s="11">
        <f t="shared" si="2"/>
        <v>3.8037944117382794</v>
      </c>
      <c r="M13" s="11">
        <f t="shared" si="2"/>
        <v>3.8988892720317363</v>
      </c>
      <c r="N13" s="11">
        <f t="shared" si="2"/>
        <v>3.9963615038325289</v>
      </c>
      <c r="O13" s="11">
        <f t="shared" si="2"/>
        <v>4.0962705414283418</v>
      </c>
    </row>
    <row r="14" spans="1:15" collapsed="1" x14ac:dyDescent="0.3">
      <c r="A14" s="15"/>
      <c r="B14" s="16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</row>
    <row r="15" spans="1:15" x14ac:dyDescent="0.3">
      <c r="A15" s="27"/>
      <c r="B15" s="30" t="s">
        <v>73</v>
      </c>
      <c r="C15" s="29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</row>
    <row r="16" spans="1:15" x14ac:dyDescent="0.3">
      <c r="A16" s="15"/>
      <c r="B16" t="s">
        <v>75</v>
      </c>
      <c r="C16" s="21" t="s">
        <v>61</v>
      </c>
      <c r="E16" s="19">
        <f>E12*E13</f>
        <v>9600000</v>
      </c>
      <c r="F16" s="19">
        <f t="shared" ref="F16:O16" si="3">F12*F13</f>
        <v>10824000</v>
      </c>
      <c r="G16" s="19">
        <f>G12*G13</f>
        <v>12204060.000000004</v>
      </c>
      <c r="H16" s="19">
        <f t="shared" si="3"/>
        <v>13760077.650000004</v>
      </c>
      <c r="I16" s="19">
        <f t="shared" si="3"/>
        <v>15514487.550375005</v>
      </c>
      <c r="J16" s="19">
        <f t="shared" si="3"/>
        <v>17492584.713047817</v>
      </c>
      <c r="K16" s="19">
        <f t="shared" si="3"/>
        <v>19722889.263961416</v>
      </c>
      <c r="L16" s="19">
        <f t="shared" si="3"/>
        <v>22237557.645116493</v>
      </c>
      <c r="M16" s="19">
        <f t="shared" si="3"/>
        <v>25072846.244868848</v>
      </c>
      <c r="N16" s="19">
        <f t="shared" si="3"/>
        <v>28269634.141089622</v>
      </c>
      <c r="O16" s="19">
        <f t="shared" si="3"/>
        <v>31874012.49407855</v>
      </c>
    </row>
    <row r="17" spans="1:15" x14ac:dyDescent="0.3">
      <c r="A17" s="15"/>
      <c r="B17" s="12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</row>
    <row r="18" spans="1:15" s="9" customFormat="1" x14ac:dyDescent="0.3">
      <c r="A18" s="14" t="s">
        <v>66</v>
      </c>
      <c r="C18" s="20"/>
    </row>
    <row r="19" spans="1:15" x14ac:dyDescent="0.3">
      <c r="A19" s="15"/>
      <c r="B19" s="12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</row>
    <row r="20" spans="1:15" x14ac:dyDescent="0.3">
      <c r="A20" s="27"/>
      <c r="B20" s="30" t="s">
        <v>71</v>
      </c>
      <c r="C20" s="29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</row>
    <row r="21" spans="1:15" hidden="1" outlineLevel="1" x14ac:dyDescent="0.3">
      <c r="A21" s="15"/>
      <c r="B21" s="16" t="s">
        <v>42</v>
      </c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</row>
    <row r="22" spans="1:15" hidden="1" outlineLevel="1" x14ac:dyDescent="0.3">
      <c r="A22" s="15"/>
      <c r="B22" s="16" t="s">
        <v>41</v>
      </c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</row>
    <row r="23" spans="1:15" collapsed="1" x14ac:dyDescent="0.3">
      <c r="A23" s="15"/>
      <c r="B23" s="12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</row>
    <row r="24" spans="1:15" x14ac:dyDescent="0.3">
      <c r="A24" s="27"/>
      <c r="B24" s="30"/>
      <c r="C24" s="29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</row>
    <row r="25" spans="1:15" x14ac:dyDescent="0.3">
      <c r="A25" s="15"/>
      <c r="B25" t="s">
        <v>67</v>
      </c>
      <c r="C25" s="21" t="s">
        <v>61</v>
      </c>
      <c r="D25" s="2">
        <f>D26/0.8</f>
        <v>8750000</v>
      </c>
      <c r="E25" s="2">
        <f>D25</f>
        <v>8750000</v>
      </c>
      <c r="F25" s="2">
        <f>E25</f>
        <v>8750000</v>
      </c>
      <c r="G25" s="2">
        <f>F25</f>
        <v>8750000</v>
      </c>
      <c r="H25" s="2">
        <f>G25</f>
        <v>8750000</v>
      </c>
      <c r="I25" s="13"/>
      <c r="J25" s="13"/>
      <c r="K25" s="13"/>
      <c r="L25" s="13"/>
      <c r="M25" s="13"/>
      <c r="N25" s="13"/>
      <c r="O25" s="13"/>
    </row>
    <row r="26" spans="1:15" x14ac:dyDescent="0.3">
      <c r="A26" s="15"/>
      <c r="B26" t="s">
        <v>65</v>
      </c>
      <c r="C26" s="21" t="s">
        <v>61</v>
      </c>
      <c r="D26" s="2">
        <f>D123</f>
        <v>7000000</v>
      </c>
      <c r="E26" s="2">
        <f>D26-E28</f>
        <v>5250000</v>
      </c>
      <c r="F26" s="2">
        <f>E26-F28</f>
        <v>3500000</v>
      </c>
      <c r="G26" s="2">
        <f>F26-G28</f>
        <v>1750000</v>
      </c>
      <c r="H26" s="2">
        <f>G26-H28</f>
        <v>0</v>
      </c>
      <c r="I26" s="13"/>
      <c r="J26" s="13"/>
      <c r="K26" s="13"/>
      <c r="L26" s="13"/>
      <c r="M26" s="13"/>
      <c r="N26" s="13"/>
      <c r="O26" s="13"/>
    </row>
    <row r="27" spans="1:15" x14ac:dyDescent="0.3">
      <c r="A27" s="15"/>
      <c r="D27" s="2"/>
      <c r="E27" s="2"/>
      <c r="F27" s="2"/>
      <c r="G27" s="2"/>
      <c r="H27" s="2"/>
      <c r="I27" s="13"/>
      <c r="J27" s="13"/>
      <c r="K27" s="13"/>
      <c r="L27" s="13"/>
      <c r="M27" s="13"/>
      <c r="N27" s="13"/>
      <c r="O27" s="13"/>
    </row>
    <row r="28" spans="1:15" x14ac:dyDescent="0.3">
      <c r="A28" s="15"/>
      <c r="B28" t="s">
        <v>72</v>
      </c>
      <c r="C28" s="21" t="s">
        <v>61</v>
      </c>
      <c r="D28" s="2">
        <f>D25*0.2</f>
        <v>1750000</v>
      </c>
      <c r="E28" s="2">
        <f>E25*0.2</f>
        <v>1750000</v>
      </c>
      <c r="F28" s="2">
        <f>F25*0.2</f>
        <v>1750000</v>
      </c>
      <c r="G28" s="2">
        <f>G25*0.2</f>
        <v>1750000</v>
      </c>
      <c r="H28" s="2">
        <f>H25*0.2</f>
        <v>1750000</v>
      </c>
      <c r="I28" s="13"/>
      <c r="J28" s="13"/>
      <c r="K28" s="13"/>
      <c r="L28" s="13"/>
      <c r="M28" s="13"/>
      <c r="N28" s="13"/>
      <c r="O28" s="13"/>
    </row>
    <row r="29" spans="1:15" x14ac:dyDescent="0.3">
      <c r="A29" s="15"/>
      <c r="B29" s="12"/>
      <c r="D29" s="2"/>
      <c r="E29" s="2"/>
      <c r="F29" s="2"/>
      <c r="G29" s="13"/>
      <c r="H29" s="13"/>
      <c r="I29" s="13"/>
      <c r="J29" s="13"/>
      <c r="K29" s="13"/>
      <c r="L29" s="13"/>
      <c r="M29" s="13"/>
      <c r="N29" s="13"/>
      <c r="O29" s="13"/>
    </row>
    <row r="30" spans="1:15" x14ac:dyDescent="0.3">
      <c r="A30" s="15"/>
      <c r="B30" s="12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</row>
    <row r="31" spans="1:15" x14ac:dyDescent="0.3">
      <c r="A31" s="15"/>
    </row>
    <row r="32" spans="1:15" s="9" customFormat="1" x14ac:dyDescent="0.3">
      <c r="A32" s="14" t="s">
        <v>35</v>
      </c>
      <c r="C32" s="20"/>
    </row>
    <row r="33" spans="1:15" x14ac:dyDescent="0.3">
      <c r="A33" s="15"/>
    </row>
    <row r="34" spans="1:15" x14ac:dyDescent="0.3">
      <c r="A34" s="27"/>
      <c r="B34" s="30" t="s">
        <v>71</v>
      </c>
      <c r="C34" s="29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</row>
    <row r="35" spans="1:15" hidden="1" outlineLevel="1" x14ac:dyDescent="0.3">
      <c r="A35" s="15"/>
      <c r="B35" t="s">
        <v>68</v>
      </c>
      <c r="C35" s="21" t="s">
        <v>57</v>
      </c>
      <c r="E35" s="13">
        <v>0.6</v>
      </c>
    </row>
    <row r="36" spans="1:15" hidden="1" outlineLevel="1" x14ac:dyDescent="0.3">
      <c r="A36" s="15"/>
      <c r="B36" t="s">
        <v>58</v>
      </c>
      <c r="C36" s="21" t="s">
        <v>61</v>
      </c>
      <c r="D36" s="16"/>
      <c r="E36" s="19">
        <v>3000000</v>
      </c>
    </row>
    <row r="37" spans="1:15" hidden="1" outlineLevel="1" x14ac:dyDescent="0.3">
      <c r="A37" s="15"/>
      <c r="B37" t="s">
        <v>43</v>
      </c>
      <c r="C37" s="21" t="s">
        <v>57</v>
      </c>
      <c r="E37" s="13">
        <v>0.05</v>
      </c>
      <c r="F37" s="13">
        <v>0.05</v>
      </c>
      <c r="G37" s="13">
        <v>0.05</v>
      </c>
      <c r="H37" s="13">
        <v>0.05</v>
      </c>
      <c r="I37" s="13">
        <v>0.05</v>
      </c>
      <c r="J37" s="13">
        <v>0.05</v>
      </c>
      <c r="K37" s="13">
        <v>0.05</v>
      </c>
      <c r="L37" s="13">
        <v>0.05</v>
      </c>
      <c r="M37" s="13">
        <v>0.05</v>
      </c>
      <c r="N37" s="13">
        <v>0.05</v>
      </c>
      <c r="O37" s="13">
        <v>0.05</v>
      </c>
    </row>
    <row r="38" spans="1:15" hidden="1" outlineLevel="1" x14ac:dyDescent="0.3">
      <c r="A38" s="15"/>
      <c r="B38" t="s">
        <v>60</v>
      </c>
      <c r="C38" s="21" t="s">
        <v>61</v>
      </c>
      <c r="E38" s="19">
        <v>3000000</v>
      </c>
      <c r="F38" s="19">
        <f>E38*(1+F37)</f>
        <v>3150000</v>
      </c>
      <c r="G38" s="19">
        <f t="shared" ref="G38:O38" si="4">F38*(1+G37)</f>
        <v>3307500</v>
      </c>
      <c r="H38" s="19">
        <f t="shared" si="4"/>
        <v>3472875</v>
      </c>
      <c r="I38" s="19">
        <f t="shared" si="4"/>
        <v>3646518.75</v>
      </c>
      <c r="J38" s="19">
        <f t="shared" si="4"/>
        <v>3828844.6875</v>
      </c>
      <c r="K38" s="19">
        <f t="shared" si="4"/>
        <v>4020286.921875</v>
      </c>
      <c r="L38" s="19">
        <f t="shared" si="4"/>
        <v>4221301.2679687506</v>
      </c>
      <c r="M38" s="19">
        <f t="shared" si="4"/>
        <v>4432366.3313671881</v>
      </c>
      <c r="N38" s="19">
        <f t="shared" si="4"/>
        <v>4653984.6479355479</v>
      </c>
      <c r="O38" s="19">
        <f t="shared" si="4"/>
        <v>4886683.8803323256</v>
      </c>
    </row>
    <row r="39" spans="1:15" collapsed="1" x14ac:dyDescent="0.3">
      <c r="A39" s="15"/>
    </row>
    <row r="40" spans="1:15" x14ac:dyDescent="0.3">
      <c r="A40" s="27"/>
      <c r="B40" s="30" t="s">
        <v>35</v>
      </c>
      <c r="C40" s="29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</row>
    <row r="41" spans="1:15" x14ac:dyDescent="0.3">
      <c r="A41" s="15"/>
      <c r="B41" s="3" t="s">
        <v>35</v>
      </c>
      <c r="C41" s="22" t="s">
        <v>61</v>
      </c>
      <c r="D41" s="37"/>
      <c r="E41" s="31">
        <f t="shared" ref="E41:O41" si="5">SUM(E42:E44)</f>
        <v>6550000</v>
      </c>
      <c r="F41" s="31">
        <f t="shared" si="5"/>
        <v>6745000</v>
      </c>
      <c r="G41" s="31">
        <f t="shared" si="5"/>
        <v>6948625</v>
      </c>
      <c r="H41" s="31">
        <f t="shared" si="5"/>
        <v>7161278.125</v>
      </c>
      <c r="I41" s="31">
        <f t="shared" si="5"/>
        <v>5633381.953125</v>
      </c>
      <c r="J41" s="31">
        <f t="shared" si="5"/>
        <v>5865379.4707031241</v>
      </c>
      <c r="K41" s="31">
        <f t="shared" si="5"/>
        <v>6107735.074658202</v>
      </c>
      <c r="L41" s="31">
        <f t="shared" si="5"/>
        <v>6360935.624571532</v>
      </c>
      <c r="M41" s="31">
        <f t="shared" si="5"/>
        <v>6625491.5468850397</v>
      </c>
      <c r="N41" s="31">
        <f t="shared" si="5"/>
        <v>6901937.9938413454</v>
      </c>
      <c r="O41" s="31">
        <f t="shared" si="5"/>
        <v>7190836.0598857682</v>
      </c>
    </row>
    <row r="42" spans="1:15" x14ac:dyDescent="0.3">
      <c r="A42" s="15"/>
      <c r="B42" s="26" t="s">
        <v>66</v>
      </c>
      <c r="C42" s="21" t="s">
        <v>61</v>
      </c>
      <c r="D42" s="37"/>
      <c r="E42" s="2">
        <f t="shared" ref="E42:O42" si="6">E28</f>
        <v>1750000</v>
      </c>
      <c r="F42" s="2">
        <f t="shared" si="6"/>
        <v>1750000</v>
      </c>
      <c r="G42" s="2">
        <f t="shared" si="6"/>
        <v>1750000</v>
      </c>
      <c r="H42" s="2">
        <f t="shared" si="6"/>
        <v>1750000</v>
      </c>
      <c r="I42" s="2">
        <f t="shared" si="6"/>
        <v>0</v>
      </c>
      <c r="J42" s="2">
        <f t="shared" si="6"/>
        <v>0</v>
      </c>
      <c r="K42" s="2">
        <f t="shared" si="6"/>
        <v>0</v>
      </c>
      <c r="L42" s="2">
        <f t="shared" si="6"/>
        <v>0</v>
      </c>
      <c r="M42" s="2">
        <f t="shared" si="6"/>
        <v>0</v>
      </c>
      <c r="N42" s="2">
        <f t="shared" si="6"/>
        <v>0</v>
      </c>
      <c r="O42" s="2">
        <f t="shared" si="6"/>
        <v>0</v>
      </c>
    </row>
    <row r="43" spans="1:15" x14ac:dyDescent="0.3">
      <c r="A43" s="15"/>
      <c r="B43" s="26" t="s">
        <v>9</v>
      </c>
      <c r="C43" s="21" t="s">
        <v>61</v>
      </c>
      <c r="D43" s="37"/>
      <c r="E43" s="25">
        <f t="shared" ref="E43:O43" si="7">E38</f>
        <v>3000000</v>
      </c>
      <c r="F43" s="25">
        <f t="shared" si="7"/>
        <v>3150000</v>
      </c>
      <c r="G43" s="25">
        <f t="shared" si="7"/>
        <v>3307500</v>
      </c>
      <c r="H43" s="25">
        <f t="shared" si="7"/>
        <v>3472875</v>
      </c>
      <c r="I43" s="25">
        <f t="shared" si="7"/>
        <v>3646518.75</v>
      </c>
      <c r="J43" s="25">
        <f t="shared" si="7"/>
        <v>3828844.6875</v>
      </c>
      <c r="K43" s="25">
        <f t="shared" si="7"/>
        <v>4020286.921875</v>
      </c>
      <c r="L43" s="25">
        <f t="shared" si="7"/>
        <v>4221301.2679687506</v>
      </c>
      <c r="M43" s="25">
        <f t="shared" si="7"/>
        <v>4432366.3313671881</v>
      </c>
      <c r="N43" s="25">
        <f t="shared" si="7"/>
        <v>4653984.6479355479</v>
      </c>
      <c r="O43" s="25">
        <f t="shared" si="7"/>
        <v>4886683.8803323256</v>
      </c>
    </row>
    <row r="44" spans="1:15" x14ac:dyDescent="0.3">
      <c r="A44" s="15"/>
      <c r="B44" s="26" t="s">
        <v>70</v>
      </c>
      <c r="C44" s="21" t="s">
        <v>61</v>
      </c>
      <c r="D44" s="37"/>
      <c r="E44" s="25">
        <f>E35*E36</f>
        <v>1800000</v>
      </c>
      <c r="F44" s="25">
        <f t="shared" ref="F44:O44" si="8">$E$44*F6</f>
        <v>1844999.9999999998</v>
      </c>
      <c r="G44" s="25">
        <f t="shared" si="8"/>
        <v>1891124.9999999998</v>
      </c>
      <c r="H44" s="25">
        <f t="shared" si="8"/>
        <v>1938403.1249999998</v>
      </c>
      <c r="I44" s="25">
        <f t="shared" si="8"/>
        <v>1986863.2031249995</v>
      </c>
      <c r="J44" s="25">
        <f t="shared" si="8"/>
        <v>2036534.7832031243</v>
      </c>
      <c r="K44" s="25">
        <f t="shared" si="8"/>
        <v>2087448.1527832022</v>
      </c>
      <c r="L44" s="25">
        <f t="shared" si="8"/>
        <v>2139634.3566027819</v>
      </c>
      <c r="M44" s="25">
        <f t="shared" si="8"/>
        <v>2193125.2155178515</v>
      </c>
      <c r="N44" s="25">
        <f t="shared" si="8"/>
        <v>2247953.3459057976</v>
      </c>
      <c r="O44" s="25">
        <f t="shared" si="8"/>
        <v>2304152.1795534422</v>
      </c>
    </row>
    <row r="45" spans="1:15" x14ac:dyDescent="0.3">
      <c r="A45" s="15"/>
    </row>
    <row r="46" spans="1:15" x14ac:dyDescent="0.3">
      <c r="A46" s="15"/>
    </row>
    <row r="47" spans="1:15" s="9" customFormat="1" x14ac:dyDescent="0.3">
      <c r="A47" s="14" t="s">
        <v>36</v>
      </c>
      <c r="C47" s="20"/>
    </row>
    <row r="48" spans="1:15" x14ac:dyDescent="0.3">
      <c r="A48" s="15"/>
    </row>
    <row r="49" spans="1:15" x14ac:dyDescent="0.3">
      <c r="A49" s="27"/>
      <c r="B49" s="30" t="s">
        <v>71</v>
      </c>
      <c r="C49" s="29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</row>
    <row r="50" spans="1:15" hidden="1" outlineLevel="1" x14ac:dyDescent="0.3">
      <c r="B50" t="s">
        <v>69</v>
      </c>
    </row>
    <row r="51" spans="1:15" hidden="1" outlineLevel="1" x14ac:dyDescent="0.3">
      <c r="B51" t="s">
        <v>63</v>
      </c>
      <c r="C51" s="21" t="s">
        <v>57</v>
      </c>
      <c r="E51" s="13">
        <v>0.4</v>
      </c>
    </row>
    <row r="52" spans="1:15" hidden="1" outlineLevel="1" x14ac:dyDescent="0.3">
      <c r="B52" t="s">
        <v>58</v>
      </c>
      <c r="C52" s="21" t="s">
        <v>61</v>
      </c>
      <c r="D52" s="16"/>
      <c r="E52" s="19">
        <v>3000000</v>
      </c>
    </row>
    <row r="53" spans="1:15" collapsed="1" x14ac:dyDescent="0.3">
      <c r="B53" s="16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</row>
    <row r="54" spans="1:15" x14ac:dyDescent="0.3">
      <c r="A54" s="27"/>
      <c r="B54" s="30" t="s">
        <v>36</v>
      </c>
      <c r="C54" s="29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</row>
    <row r="55" spans="1:15" x14ac:dyDescent="0.3">
      <c r="B55" t="s">
        <v>64</v>
      </c>
      <c r="C55" s="21" t="s">
        <v>61</v>
      </c>
      <c r="D55" s="37"/>
      <c r="E55" s="19">
        <f>E51*E52</f>
        <v>1200000</v>
      </c>
      <c r="F55" s="19">
        <f>E55*(1+F11)</f>
        <v>1320000</v>
      </c>
      <c r="G55" s="19">
        <f t="shared" ref="G55:O55" si="9">F55*(1+G11)</f>
        <v>1452000.0000000002</v>
      </c>
      <c r="H55" s="19">
        <f t="shared" si="9"/>
        <v>1597200.0000000005</v>
      </c>
      <c r="I55" s="19">
        <f t="shared" si="9"/>
        <v>1756920.0000000007</v>
      </c>
      <c r="J55" s="19">
        <f t="shared" si="9"/>
        <v>1932612.0000000009</v>
      </c>
      <c r="K55" s="19">
        <f t="shared" si="9"/>
        <v>2125873.2000000011</v>
      </c>
      <c r="L55" s="19">
        <f t="shared" si="9"/>
        <v>2338460.5200000014</v>
      </c>
      <c r="M55" s="19">
        <f t="shared" si="9"/>
        <v>2572306.5720000016</v>
      </c>
      <c r="N55" s="19">
        <f t="shared" si="9"/>
        <v>2829537.2292000018</v>
      </c>
      <c r="O55" s="19">
        <f t="shared" si="9"/>
        <v>3112490.9521200024</v>
      </c>
    </row>
    <row r="57" spans="1:15" s="9" customFormat="1" x14ac:dyDescent="0.3">
      <c r="A57" s="14" t="s">
        <v>37</v>
      </c>
      <c r="C57" s="20"/>
    </row>
    <row r="59" spans="1:15" x14ac:dyDescent="0.3">
      <c r="A59" s="27"/>
      <c r="B59" s="30" t="s">
        <v>71</v>
      </c>
      <c r="C59" s="29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</row>
    <row r="60" spans="1:15" hidden="1" outlineLevel="1" x14ac:dyDescent="0.3">
      <c r="B60" t="s">
        <v>39</v>
      </c>
    </row>
    <row r="61" spans="1:15" hidden="1" outlineLevel="1" x14ac:dyDescent="0.3">
      <c r="B61" t="s">
        <v>40</v>
      </c>
    </row>
    <row r="62" spans="1:15" hidden="1" outlineLevel="1" x14ac:dyDescent="0.3">
      <c r="B62" t="s">
        <v>44</v>
      </c>
    </row>
    <row r="63" spans="1:15" collapsed="1" x14ac:dyDescent="0.3">
      <c r="B63" s="12"/>
    </row>
    <row r="64" spans="1:15" x14ac:dyDescent="0.3">
      <c r="A64" s="27"/>
      <c r="B64" s="30" t="s">
        <v>112</v>
      </c>
      <c r="C64" s="29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</row>
    <row r="66" spans="2:20" x14ac:dyDescent="0.3">
      <c r="B66" s="3" t="s">
        <v>77</v>
      </c>
      <c r="C66" s="22" t="s">
        <v>61</v>
      </c>
      <c r="D66" s="18">
        <f>D128</f>
        <v>1500000</v>
      </c>
      <c r="E66" s="18">
        <f>E67/E68*E69</f>
        <v>789041.09589041094</v>
      </c>
      <c r="F66" s="18">
        <f t="shared" ref="F66:K66" si="10">F67/F68*F69</f>
        <v>889643.8356164383</v>
      </c>
      <c r="G66" s="18">
        <f t="shared" si="10"/>
        <v>1003073.4246575346</v>
      </c>
      <c r="H66" s="18">
        <f t="shared" si="10"/>
        <v>1130965.2863013702</v>
      </c>
      <c r="I66" s="18">
        <f t="shared" si="10"/>
        <v>1275163.360304795</v>
      </c>
      <c r="J66" s="18">
        <f t="shared" si="10"/>
        <v>1437746.6887436563</v>
      </c>
      <c r="K66" s="18">
        <f t="shared" si="10"/>
        <v>1621059.3915584725</v>
      </c>
      <c r="L66" s="18">
        <f>L67/L68*L69</f>
        <v>1827744.4639821774</v>
      </c>
      <c r="M66" s="18">
        <f>M67/M68*M69</f>
        <v>2060781.8831399055</v>
      </c>
      <c r="N66" s="18">
        <f>N67/N68*N69</f>
        <v>2323531.5732402429</v>
      </c>
      <c r="O66" s="18">
        <f>O67/O68*O69</f>
        <v>2619781.8488283739</v>
      </c>
      <c r="P66" s="1"/>
      <c r="Q66" s="1"/>
      <c r="R66" s="1"/>
      <c r="S66" s="1"/>
      <c r="T66" s="1"/>
    </row>
    <row r="67" spans="2:20" x14ac:dyDescent="0.3">
      <c r="B67" s="17" t="s">
        <v>74</v>
      </c>
      <c r="C67" s="21" t="s">
        <v>61</v>
      </c>
      <c r="D67" s="37"/>
      <c r="E67" s="32">
        <f>E16</f>
        <v>9600000</v>
      </c>
      <c r="F67" s="32">
        <f t="shared" ref="F67:K67" si="11">F16</f>
        <v>10824000</v>
      </c>
      <c r="G67" s="32">
        <f t="shared" si="11"/>
        <v>12204060.000000004</v>
      </c>
      <c r="H67" s="32">
        <f t="shared" si="11"/>
        <v>13760077.650000004</v>
      </c>
      <c r="I67" s="32">
        <f t="shared" si="11"/>
        <v>15514487.550375005</v>
      </c>
      <c r="J67" s="32">
        <f t="shared" si="11"/>
        <v>17492584.713047817</v>
      </c>
      <c r="K67" s="32">
        <f t="shared" si="11"/>
        <v>19722889.263961416</v>
      </c>
      <c r="L67" s="32">
        <f>L16</f>
        <v>22237557.645116493</v>
      </c>
      <c r="M67" s="32">
        <f>M16</f>
        <v>25072846.244868848</v>
      </c>
      <c r="N67" s="32">
        <f>N16</f>
        <v>28269634.141089622</v>
      </c>
      <c r="O67" s="32">
        <f>O16</f>
        <v>31874012.49407855</v>
      </c>
    </row>
    <row r="68" spans="2:20" x14ac:dyDescent="0.3">
      <c r="B68" s="17" t="s">
        <v>78</v>
      </c>
      <c r="C68" s="21" t="s">
        <v>81</v>
      </c>
      <c r="D68" s="37"/>
      <c r="E68" s="32">
        <v>365</v>
      </c>
      <c r="F68" s="32">
        <v>365</v>
      </c>
      <c r="G68" s="32">
        <v>365</v>
      </c>
      <c r="H68" s="32">
        <v>365</v>
      </c>
      <c r="I68" s="32">
        <v>365</v>
      </c>
      <c r="J68" s="32">
        <v>365</v>
      </c>
      <c r="K68" s="32">
        <v>365</v>
      </c>
      <c r="L68" s="32">
        <v>365</v>
      </c>
      <c r="M68" s="32">
        <v>365</v>
      </c>
      <c r="N68" s="32">
        <v>365</v>
      </c>
      <c r="O68" s="32">
        <v>365</v>
      </c>
    </row>
    <row r="69" spans="2:20" x14ac:dyDescent="0.3">
      <c r="B69" s="17" t="s">
        <v>79</v>
      </c>
      <c r="C69" s="21" t="s">
        <v>80</v>
      </c>
      <c r="D69" s="37"/>
      <c r="E69" s="32">
        <v>30</v>
      </c>
      <c r="F69" s="32">
        <v>30</v>
      </c>
      <c r="G69" s="32">
        <v>30</v>
      </c>
      <c r="H69" s="32">
        <v>30</v>
      </c>
      <c r="I69" s="32">
        <v>30</v>
      </c>
      <c r="J69" s="32">
        <v>30</v>
      </c>
      <c r="K69" s="32">
        <v>30</v>
      </c>
      <c r="L69" s="32">
        <v>30</v>
      </c>
      <c r="M69" s="32">
        <v>30</v>
      </c>
      <c r="N69" s="32">
        <v>30</v>
      </c>
      <c r="O69" s="32">
        <v>30</v>
      </c>
    </row>
    <row r="70" spans="2:20" x14ac:dyDescent="0.3">
      <c r="B70" s="12"/>
    </row>
    <row r="71" spans="2:20" x14ac:dyDescent="0.3">
      <c r="B71" s="3" t="s">
        <v>110</v>
      </c>
      <c r="C71" s="22" t="s">
        <v>61</v>
      </c>
      <c r="D71" s="18">
        <f>D142</f>
        <v>2500000</v>
      </c>
      <c r="E71" s="18">
        <f>E72/E73*E74</f>
        <v>739726.02739726019</v>
      </c>
      <c r="F71" s="18">
        <f t="shared" ref="F71:K71" si="12">F72/F73*F74</f>
        <v>780410.95890410966</v>
      </c>
      <c r="G71" s="18">
        <f t="shared" si="12"/>
        <v>824332.19178082189</v>
      </c>
      <c r="H71" s="18">
        <f t="shared" si="12"/>
        <v>871792.5513698631</v>
      </c>
      <c r="I71" s="18">
        <f t="shared" si="12"/>
        <v>923124.62542808207</v>
      </c>
      <c r="J71" s="18">
        <f t="shared" si="12"/>
        <v>978693.72736515407</v>
      </c>
      <c r="K71" s="18">
        <f t="shared" si="12"/>
        <v>1038901.1554807898</v>
      </c>
      <c r="L71" s="18">
        <f>L72/L73*L74</f>
        <v>1104187.7777924673</v>
      </c>
      <c r="M71" s="18">
        <f>M72/M73*M74</f>
        <v>1175037.975004402</v>
      </c>
      <c r="N71" s="18">
        <f>N72/N73*N74</f>
        <v>1251983.9774233478</v>
      </c>
      <c r="O71" s="18">
        <f>O72/O73*O74</f>
        <v>1335610.6352071506</v>
      </c>
      <c r="P71" s="1"/>
      <c r="Q71" s="1"/>
      <c r="R71" s="1"/>
      <c r="S71" s="1"/>
      <c r="T71" s="1"/>
    </row>
    <row r="72" spans="2:20" x14ac:dyDescent="0.3">
      <c r="B72" s="17" t="s">
        <v>111</v>
      </c>
      <c r="C72" s="21" t="s">
        <v>61</v>
      </c>
      <c r="D72" s="37"/>
      <c r="E72" s="25">
        <f>E44+E55</f>
        <v>3000000</v>
      </c>
      <c r="F72" s="25">
        <f t="shared" ref="F72:K72" si="13">F44+F55</f>
        <v>3165000</v>
      </c>
      <c r="G72" s="25">
        <f t="shared" si="13"/>
        <v>3343125</v>
      </c>
      <c r="H72" s="25">
        <f t="shared" si="13"/>
        <v>3535603.125</v>
      </c>
      <c r="I72" s="25">
        <f t="shared" si="13"/>
        <v>3743783.203125</v>
      </c>
      <c r="J72" s="25">
        <f t="shared" si="13"/>
        <v>3969146.783203125</v>
      </c>
      <c r="K72" s="25">
        <f t="shared" si="13"/>
        <v>4213321.3527832031</v>
      </c>
      <c r="L72" s="25">
        <f>L44+L55</f>
        <v>4478094.8766027838</v>
      </c>
      <c r="M72" s="25">
        <f>M44+M55</f>
        <v>4765431.7875178531</v>
      </c>
      <c r="N72" s="25">
        <f>N44+N55</f>
        <v>5077490.5751057994</v>
      </c>
      <c r="O72" s="25">
        <f>O44+O55</f>
        <v>5416643.1316734441</v>
      </c>
    </row>
    <row r="73" spans="2:20" x14ac:dyDescent="0.3">
      <c r="B73" s="17" t="s">
        <v>78</v>
      </c>
      <c r="C73" s="21" t="s">
        <v>81</v>
      </c>
      <c r="D73" s="37"/>
      <c r="E73">
        <v>365</v>
      </c>
      <c r="F73">
        <v>365</v>
      </c>
      <c r="G73">
        <v>365</v>
      </c>
      <c r="H73">
        <v>365</v>
      </c>
      <c r="I73">
        <v>365</v>
      </c>
      <c r="J73">
        <v>365</v>
      </c>
      <c r="K73">
        <v>365</v>
      </c>
      <c r="L73">
        <v>365</v>
      </c>
      <c r="M73">
        <v>365</v>
      </c>
      <c r="N73">
        <v>365</v>
      </c>
      <c r="O73">
        <v>365</v>
      </c>
    </row>
    <row r="74" spans="2:20" x14ac:dyDescent="0.3">
      <c r="B74" s="17" t="s">
        <v>79</v>
      </c>
      <c r="C74" s="21" t="s">
        <v>80</v>
      </c>
      <c r="D74" s="37"/>
      <c r="E74">
        <v>90</v>
      </c>
      <c r="F74">
        <v>90</v>
      </c>
      <c r="G74">
        <v>90</v>
      </c>
      <c r="H74">
        <v>90</v>
      </c>
      <c r="I74">
        <v>90</v>
      </c>
      <c r="J74">
        <v>90</v>
      </c>
      <c r="K74">
        <v>90</v>
      </c>
      <c r="L74">
        <v>90</v>
      </c>
      <c r="M74">
        <v>90</v>
      </c>
      <c r="N74">
        <v>90</v>
      </c>
      <c r="O74">
        <v>90</v>
      </c>
    </row>
    <row r="76" spans="2:20" x14ac:dyDescent="0.3">
      <c r="B76" s="3" t="s">
        <v>82</v>
      </c>
      <c r="C76" s="22" t="s">
        <v>61</v>
      </c>
      <c r="D76" s="18">
        <f>D141</f>
        <v>400000</v>
      </c>
      <c r="E76" s="18">
        <f>E77/E78*E79</f>
        <v>246575.34246575341</v>
      </c>
      <c r="F76" s="18">
        <f t="shared" ref="F76:K76" si="14">F77/F78*F79</f>
        <v>258904.10958904109</v>
      </c>
      <c r="G76" s="18">
        <f t="shared" si="14"/>
        <v>271849.31506849313</v>
      </c>
      <c r="H76" s="18">
        <f t="shared" si="14"/>
        <v>285441.78082191781</v>
      </c>
      <c r="I76" s="18">
        <f t="shared" si="14"/>
        <v>299713.86986301374</v>
      </c>
      <c r="J76" s="18">
        <f t="shared" si="14"/>
        <v>314699.56335616438</v>
      </c>
      <c r="K76" s="18">
        <f t="shared" si="14"/>
        <v>330434.54152397258</v>
      </c>
      <c r="L76" s="18">
        <f>L77/L78*L79</f>
        <v>346956.26860017126</v>
      </c>
      <c r="M76" s="18">
        <f>M77/M78*M79</f>
        <v>364304.08203017985</v>
      </c>
      <c r="N76" s="18">
        <f>N77/N78*N79</f>
        <v>382519.28613168886</v>
      </c>
      <c r="O76" s="18">
        <f>O77/O78*O79</f>
        <v>401645.2504382733</v>
      </c>
      <c r="P76" s="1"/>
      <c r="Q76" s="1"/>
      <c r="R76" s="1"/>
      <c r="S76" s="1"/>
      <c r="T76" s="1"/>
    </row>
    <row r="77" spans="2:20" x14ac:dyDescent="0.3">
      <c r="B77" s="17" t="str">
        <f>B43</f>
        <v>Wynagrodzenia</v>
      </c>
      <c r="C77" s="21" t="s">
        <v>61</v>
      </c>
      <c r="D77" s="37"/>
      <c r="E77" s="25">
        <f>E43</f>
        <v>3000000</v>
      </c>
      <c r="F77" s="25">
        <f t="shared" ref="F77:K77" si="15">F43</f>
        <v>3150000</v>
      </c>
      <c r="G77" s="25">
        <f t="shared" si="15"/>
        <v>3307500</v>
      </c>
      <c r="H77" s="25">
        <f t="shared" si="15"/>
        <v>3472875</v>
      </c>
      <c r="I77" s="25">
        <f t="shared" si="15"/>
        <v>3646518.75</v>
      </c>
      <c r="J77" s="25">
        <f t="shared" si="15"/>
        <v>3828844.6875</v>
      </c>
      <c r="K77" s="25">
        <f t="shared" si="15"/>
        <v>4020286.921875</v>
      </c>
      <c r="L77" s="25">
        <f>L43</f>
        <v>4221301.2679687506</v>
      </c>
      <c r="M77" s="25">
        <f>M43</f>
        <v>4432366.3313671881</v>
      </c>
      <c r="N77" s="25">
        <f>N43</f>
        <v>4653984.6479355479</v>
      </c>
      <c r="O77" s="25">
        <f>O43</f>
        <v>4886683.8803323256</v>
      </c>
    </row>
    <row r="78" spans="2:20" x14ac:dyDescent="0.3">
      <c r="B78" s="17" t="s">
        <v>78</v>
      </c>
      <c r="C78" s="21" t="s">
        <v>81</v>
      </c>
      <c r="D78" s="37"/>
      <c r="E78">
        <v>365</v>
      </c>
      <c r="F78">
        <v>365</v>
      </c>
      <c r="G78">
        <v>365</v>
      </c>
      <c r="H78">
        <v>365</v>
      </c>
      <c r="I78">
        <v>365</v>
      </c>
      <c r="J78">
        <v>365</v>
      </c>
      <c r="K78">
        <v>365</v>
      </c>
      <c r="L78">
        <v>365</v>
      </c>
      <c r="M78">
        <v>365</v>
      </c>
      <c r="N78">
        <v>365</v>
      </c>
      <c r="O78">
        <v>365</v>
      </c>
    </row>
    <row r="79" spans="2:20" x14ac:dyDescent="0.3">
      <c r="B79" s="17" t="s">
        <v>79</v>
      </c>
      <c r="C79" s="21" t="s">
        <v>80</v>
      </c>
      <c r="D79" s="37"/>
      <c r="E79">
        <v>30</v>
      </c>
      <c r="F79">
        <v>30</v>
      </c>
      <c r="G79">
        <v>30</v>
      </c>
      <c r="H79">
        <v>30</v>
      </c>
      <c r="I79">
        <v>30</v>
      </c>
      <c r="J79">
        <v>30</v>
      </c>
      <c r="K79">
        <v>30</v>
      </c>
      <c r="L79">
        <v>30</v>
      </c>
      <c r="M79">
        <v>30</v>
      </c>
      <c r="N79">
        <v>30</v>
      </c>
      <c r="O79">
        <v>30</v>
      </c>
    </row>
    <row r="81" spans="1:20" s="9" customFormat="1" x14ac:dyDescent="0.3">
      <c r="A81" s="14" t="s">
        <v>38</v>
      </c>
      <c r="C81" s="20"/>
    </row>
    <row r="83" spans="1:20" hidden="1" outlineLevel="1" x14ac:dyDescent="0.3">
      <c r="B83" t="s">
        <v>113</v>
      </c>
    </row>
    <row r="84" spans="1:20" collapsed="1" x14ac:dyDescent="0.3"/>
    <row r="85" spans="1:20" x14ac:dyDescent="0.3">
      <c r="B85" t="s">
        <v>59</v>
      </c>
      <c r="C85" s="21" t="s">
        <v>61</v>
      </c>
      <c r="D85" s="37"/>
      <c r="E85" s="19">
        <v>3000000</v>
      </c>
      <c r="F85" s="25">
        <f>E85</f>
        <v>3000000</v>
      </c>
      <c r="G85" s="25">
        <f t="shared" ref="G85:O85" si="16">F85</f>
        <v>3000000</v>
      </c>
      <c r="H85" s="25">
        <f t="shared" si="16"/>
        <v>3000000</v>
      </c>
      <c r="I85" s="25">
        <f t="shared" si="16"/>
        <v>3000000</v>
      </c>
      <c r="J85" s="25">
        <f t="shared" si="16"/>
        <v>3000000</v>
      </c>
      <c r="K85" s="25">
        <f t="shared" si="16"/>
        <v>3000000</v>
      </c>
      <c r="L85" s="25">
        <f t="shared" si="16"/>
        <v>3000000</v>
      </c>
      <c r="M85" s="25">
        <f t="shared" si="16"/>
        <v>3000000</v>
      </c>
      <c r="N85" s="25">
        <f t="shared" si="16"/>
        <v>3000000</v>
      </c>
      <c r="O85" s="25">
        <f t="shared" si="16"/>
        <v>3000000</v>
      </c>
    </row>
    <row r="87" spans="1:20" s="9" customFormat="1" x14ac:dyDescent="0.3">
      <c r="A87" s="14" t="s">
        <v>45</v>
      </c>
      <c r="C87" s="20"/>
    </row>
    <row r="89" spans="1:20" x14ac:dyDescent="0.3">
      <c r="B89" s="3" t="s">
        <v>46</v>
      </c>
      <c r="C89" s="22" t="s">
        <v>61</v>
      </c>
      <c r="D89" s="37"/>
      <c r="E89" s="18">
        <f>D92</f>
        <v>0</v>
      </c>
      <c r="F89" s="18">
        <f>E92</f>
        <v>1000000</v>
      </c>
      <c r="G89" s="18">
        <f t="shared" ref="G89:O89" si="17">F92</f>
        <v>1000000</v>
      </c>
      <c r="H89" s="18">
        <f t="shared" si="17"/>
        <v>750000</v>
      </c>
      <c r="I89" s="18">
        <f t="shared" si="17"/>
        <v>500000</v>
      </c>
      <c r="J89" s="18">
        <f t="shared" si="17"/>
        <v>250000</v>
      </c>
      <c r="K89" s="18">
        <f t="shared" si="17"/>
        <v>0</v>
      </c>
      <c r="L89" s="18">
        <f t="shared" si="17"/>
        <v>0</v>
      </c>
      <c r="M89" s="18">
        <f t="shared" si="17"/>
        <v>0</v>
      </c>
      <c r="N89" s="18">
        <f t="shared" si="17"/>
        <v>0</v>
      </c>
      <c r="O89" s="18">
        <f t="shared" si="17"/>
        <v>0</v>
      </c>
      <c r="P89" s="1"/>
      <c r="Q89" s="1"/>
      <c r="R89" s="1"/>
      <c r="S89" s="1"/>
      <c r="T89" s="1"/>
    </row>
    <row r="90" spans="1:20" x14ac:dyDescent="0.3">
      <c r="B90" s="17" t="s">
        <v>47</v>
      </c>
      <c r="C90" s="21" t="s">
        <v>61</v>
      </c>
      <c r="D90" s="37"/>
      <c r="E90" s="19">
        <v>1000000</v>
      </c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"/>
      <c r="Q90" s="1"/>
      <c r="R90" s="1"/>
      <c r="S90" s="1"/>
      <c r="T90" s="1"/>
    </row>
    <row r="91" spans="1:20" x14ac:dyDescent="0.3">
      <c r="B91" s="17" t="s">
        <v>48</v>
      </c>
      <c r="C91" s="21" t="s">
        <v>61</v>
      </c>
      <c r="D91" s="37"/>
      <c r="E91" s="19"/>
      <c r="F91" s="19"/>
      <c r="G91" s="19">
        <v>-250000</v>
      </c>
      <c r="H91" s="19">
        <v>-250000</v>
      </c>
      <c r="I91" s="19">
        <v>-250000</v>
      </c>
      <c r="J91" s="19">
        <v>-250000</v>
      </c>
      <c r="K91" s="19"/>
      <c r="L91" s="19"/>
      <c r="M91" s="19"/>
      <c r="N91" s="19"/>
      <c r="O91" s="19"/>
      <c r="P91" s="1"/>
      <c r="Q91" s="1"/>
      <c r="R91" s="1"/>
      <c r="S91" s="1"/>
      <c r="T91" s="1"/>
    </row>
    <row r="92" spans="1:20" x14ac:dyDescent="0.3">
      <c r="B92" s="3" t="s">
        <v>49</v>
      </c>
      <c r="C92" s="22" t="s">
        <v>61</v>
      </c>
      <c r="D92" s="37"/>
      <c r="E92" s="18">
        <f>SUM(E89:E91)</f>
        <v>1000000</v>
      </c>
      <c r="F92" s="18">
        <f>SUM(F89:F91)</f>
        <v>1000000</v>
      </c>
      <c r="G92" s="18">
        <f t="shared" ref="G92:O92" si="18">SUM(G89:G91)</f>
        <v>750000</v>
      </c>
      <c r="H92" s="18">
        <f t="shared" si="18"/>
        <v>500000</v>
      </c>
      <c r="I92" s="18">
        <f t="shared" si="18"/>
        <v>250000</v>
      </c>
      <c r="J92" s="18">
        <f t="shared" si="18"/>
        <v>0</v>
      </c>
      <c r="K92" s="18">
        <f t="shared" si="18"/>
        <v>0</v>
      </c>
      <c r="L92" s="18">
        <f t="shared" si="18"/>
        <v>0</v>
      </c>
      <c r="M92" s="18">
        <f t="shared" si="18"/>
        <v>0</v>
      </c>
      <c r="N92" s="18">
        <f t="shared" si="18"/>
        <v>0</v>
      </c>
      <c r="O92" s="18">
        <f t="shared" si="18"/>
        <v>0</v>
      </c>
      <c r="P92" s="1"/>
      <c r="Q92" s="1"/>
      <c r="R92" s="1"/>
      <c r="S92" s="1"/>
      <c r="T92" s="1"/>
    </row>
    <row r="94" spans="1:20" s="3" customFormat="1" x14ac:dyDescent="0.3">
      <c r="B94" s="3" t="s">
        <v>50</v>
      </c>
      <c r="C94" s="22" t="s">
        <v>61</v>
      </c>
      <c r="D94" s="37"/>
      <c r="E94" s="31">
        <f>E95+E97</f>
        <v>45000</v>
      </c>
      <c r="F94" s="31">
        <f t="shared" ref="F94:L94" si="19">F95+F97</f>
        <v>60000</v>
      </c>
      <c r="G94" s="31">
        <f t="shared" si="19"/>
        <v>52500</v>
      </c>
      <c r="H94" s="31">
        <f t="shared" si="19"/>
        <v>37500</v>
      </c>
      <c r="I94" s="31">
        <f t="shared" si="19"/>
        <v>22500</v>
      </c>
      <c r="J94" s="31">
        <f t="shared" si="19"/>
        <v>7500</v>
      </c>
      <c r="K94" s="31">
        <f t="shared" si="19"/>
        <v>0</v>
      </c>
      <c r="L94" s="31">
        <f t="shared" si="19"/>
        <v>0</v>
      </c>
      <c r="P94" s="4"/>
      <c r="Q94" s="4"/>
      <c r="R94" s="4"/>
      <c r="S94" s="4"/>
      <c r="T94" s="4"/>
    </row>
    <row r="95" spans="1:20" x14ac:dyDescent="0.3">
      <c r="B95" s="17" t="s">
        <v>53</v>
      </c>
      <c r="C95" s="21" t="s">
        <v>61</v>
      </c>
      <c r="D95" s="37"/>
      <c r="E95" s="1">
        <f t="shared" ref="E95:O95" si="20">SUM(E89,E92)/2*E96</f>
        <v>30000</v>
      </c>
      <c r="F95" s="1">
        <f t="shared" si="20"/>
        <v>60000</v>
      </c>
      <c r="G95" s="1">
        <f t="shared" si="20"/>
        <v>52500</v>
      </c>
      <c r="H95" s="1">
        <f t="shared" si="20"/>
        <v>37500</v>
      </c>
      <c r="I95" s="1">
        <f t="shared" si="20"/>
        <v>22500</v>
      </c>
      <c r="J95" s="1">
        <f t="shared" si="20"/>
        <v>7500</v>
      </c>
      <c r="K95" s="1">
        <f t="shared" si="20"/>
        <v>0</v>
      </c>
      <c r="L95" s="1">
        <f t="shared" si="20"/>
        <v>0</v>
      </c>
      <c r="M95" s="1">
        <f t="shared" si="20"/>
        <v>0</v>
      </c>
      <c r="N95" s="1">
        <f t="shared" si="20"/>
        <v>0</v>
      </c>
      <c r="O95" s="1">
        <f t="shared" si="20"/>
        <v>0</v>
      </c>
      <c r="P95" s="1"/>
      <c r="Q95" s="1"/>
      <c r="R95" s="1"/>
      <c r="S95" s="1"/>
      <c r="T95" s="1"/>
    </row>
    <row r="96" spans="1:20" x14ac:dyDescent="0.3">
      <c r="B96" s="17" t="s">
        <v>53</v>
      </c>
      <c r="C96" s="21" t="s">
        <v>57</v>
      </c>
      <c r="D96" s="37"/>
      <c r="E96" s="13">
        <v>0.06</v>
      </c>
      <c r="F96" s="13">
        <v>0.06</v>
      </c>
      <c r="G96" s="13">
        <v>0.06</v>
      </c>
      <c r="H96" s="13">
        <v>0.06</v>
      </c>
      <c r="I96" s="13">
        <v>0.06</v>
      </c>
      <c r="J96" s="13">
        <v>0.06</v>
      </c>
      <c r="K96" s="13">
        <v>0.06</v>
      </c>
      <c r="L96" s="13">
        <v>0.06</v>
      </c>
      <c r="M96" s="13">
        <v>0.06</v>
      </c>
      <c r="N96" s="13">
        <v>0.06</v>
      </c>
      <c r="O96" s="13">
        <v>0.06</v>
      </c>
      <c r="P96" s="1"/>
      <c r="Q96" s="1"/>
      <c r="R96" s="1"/>
      <c r="S96" s="1"/>
      <c r="T96" s="1"/>
    </row>
    <row r="97" spans="1:20" x14ac:dyDescent="0.3">
      <c r="B97" s="17" t="s">
        <v>52</v>
      </c>
      <c r="C97" s="21" t="s">
        <v>61</v>
      </c>
      <c r="D97" s="37"/>
      <c r="E97" s="19">
        <v>15000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3"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s="9" customFormat="1" x14ac:dyDescent="0.3">
      <c r="A99" s="14" t="s">
        <v>76</v>
      </c>
      <c r="C99" s="20"/>
    </row>
    <row r="101" spans="1:20" x14ac:dyDescent="0.3">
      <c r="B101" s="3" t="s">
        <v>74</v>
      </c>
      <c r="C101" s="22" t="s">
        <v>61</v>
      </c>
      <c r="D101" s="37"/>
      <c r="E101" s="33">
        <f t="shared" ref="E101:O101" si="21">E16</f>
        <v>9600000</v>
      </c>
      <c r="F101" s="33">
        <f t="shared" si="21"/>
        <v>10824000</v>
      </c>
      <c r="G101" s="33">
        <f t="shared" si="21"/>
        <v>12204060.000000004</v>
      </c>
      <c r="H101" s="33">
        <f t="shared" si="21"/>
        <v>13760077.650000004</v>
      </c>
      <c r="I101" s="33">
        <f t="shared" si="21"/>
        <v>15514487.550375005</v>
      </c>
      <c r="J101" s="33">
        <f t="shared" si="21"/>
        <v>17492584.713047817</v>
      </c>
      <c r="K101" s="33">
        <f t="shared" si="21"/>
        <v>19722889.263961416</v>
      </c>
      <c r="L101" s="33">
        <f t="shared" si="21"/>
        <v>22237557.645116493</v>
      </c>
      <c r="M101" s="33">
        <f t="shared" si="21"/>
        <v>25072846.244868848</v>
      </c>
      <c r="N101" s="33">
        <f t="shared" si="21"/>
        <v>28269634.141089622</v>
      </c>
      <c r="O101" s="33">
        <f t="shared" si="21"/>
        <v>31874012.49407855</v>
      </c>
    </row>
    <row r="103" spans="1:20" x14ac:dyDescent="0.3">
      <c r="B103" s="3" t="s">
        <v>83</v>
      </c>
      <c r="C103" s="22" t="s">
        <v>61</v>
      </c>
      <c r="D103" s="37"/>
      <c r="E103" s="31">
        <f t="shared" ref="E103:O103" si="22">SUM(E104:E106)</f>
        <v>7750000</v>
      </c>
      <c r="F103" s="31">
        <f t="shared" si="22"/>
        <v>8065000</v>
      </c>
      <c r="G103" s="31">
        <f t="shared" si="22"/>
        <v>8400625</v>
      </c>
      <c r="H103" s="31">
        <f t="shared" si="22"/>
        <v>8758478.125</v>
      </c>
      <c r="I103" s="31">
        <f t="shared" si="22"/>
        <v>7390301.953125</v>
      </c>
      <c r="J103" s="31">
        <f t="shared" si="22"/>
        <v>7797991.470703125</v>
      </c>
      <c r="K103" s="31">
        <f t="shared" si="22"/>
        <v>8233608.2746582031</v>
      </c>
      <c r="L103" s="31">
        <f t="shared" si="22"/>
        <v>8699396.1445715353</v>
      </c>
      <c r="M103" s="31">
        <f t="shared" si="22"/>
        <v>9197798.1188850403</v>
      </c>
      <c r="N103" s="31">
        <f t="shared" si="22"/>
        <v>9731475.2230413482</v>
      </c>
      <c r="O103" s="31">
        <f t="shared" si="22"/>
        <v>10303327.012005769</v>
      </c>
    </row>
    <row r="104" spans="1:20" x14ac:dyDescent="0.3">
      <c r="B104" s="17" t="s">
        <v>66</v>
      </c>
      <c r="C104" s="21" t="s">
        <v>61</v>
      </c>
      <c r="D104" s="37"/>
      <c r="E104" s="2">
        <f t="shared" ref="E104:O105" si="23">E42</f>
        <v>1750000</v>
      </c>
      <c r="F104" s="2">
        <f t="shared" si="23"/>
        <v>1750000</v>
      </c>
      <c r="G104" s="2">
        <f t="shared" si="23"/>
        <v>1750000</v>
      </c>
      <c r="H104" s="2">
        <f t="shared" si="23"/>
        <v>1750000</v>
      </c>
      <c r="I104" s="2">
        <f t="shared" si="23"/>
        <v>0</v>
      </c>
      <c r="J104" s="2">
        <f t="shared" si="23"/>
        <v>0</v>
      </c>
      <c r="K104" s="2">
        <f t="shared" si="23"/>
        <v>0</v>
      </c>
      <c r="L104" s="2">
        <f t="shared" si="23"/>
        <v>0</v>
      </c>
      <c r="M104" s="2">
        <f t="shared" si="23"/>
        <v>0</v>
      </c>
      <c r="N104" s="2">
        <f t="shared" si="23"/>
        <v>0</v>
      </c>
      <c r="O104" s="2">
        <f t="shared" si="23"/>
        <v>0</v>
      </c>
    </row>
    <row r="105" spans="1:20" x14ac:dyDescent="0.3">
      <c r="B105" s="17" t="s">
        <v>84</v>
      </c>
      <c r="C105" s="21" t="s">
        <v>61</v>
      </c>
      <c r="D105" s="37"/>
      <c r="E105" s="25">
        <f t="shared" si="23"/>
        <v>3000000</v>
      </c>
      <c r="F105" s="25">
        <f t="shared" si="23"/>
        <v>3150000</v>
      </c>
      <c r="G105" s="25">
        <f t="shared" si="23"/>
        <v>3307500</v>
      </c>
      <c r="H105" s="25">
        <f t="shared" si="23"/>
        <v>3472875</v>
      </c>
      <c r="I105" s="25">
        <f t="shared" si="23"/>
        <v>3646518.75</v>
      </c>
      <c r="J105" s="25">
        <f t="shared" si="23"/>
        <v>3828844.6875</v>
      </c>
      <c r="K105" s="25">
        <f t="shared" si="23"/>
        <v>4020286.921875</v>
      </c>
      <c r="L105" s="25">
        <f t="shared" si="23"/>
        <v>4221301.2679687506</v>
      </c>
      <c r="M105" s="25">
        <f t="shared" si="23"/>
        <v>4432366.3313671881</v>
      </c>
      <c r="N105" s="25">
        <f t="shared" si="23"/>
        <v>4653984.6479355479</v>
      </c>
      <c r="O105" s="25">
        <f t="shared" si="23"/>
        <v>4886683.8803323256</v>
      </c>
    </row>
    <row r="106" spans="1:20" x14ac:dyDescent="0.3">
      <c r="B106" s="17" t="s">
        <v>85</v>
      </c>
      <c r="C106" s="21" t="s">
        <v>61</v>
      </c>
      <c r="D106" s="37"/>
      <c r="E106" s="25">
        <f t="shared" ref="E106:O106" si="24">E44+E55</f>
        <v>3000000</v>
      </c>
      <c r="F106" s="25">
        <f t="shared" si="24"/>
        <v>3165000</v>
      </c>
      <c r="G106" s="25">
        <f t="shared" si="24"/>
        <v>3343125</v>
      </c>
      <c r="H106" s="25">
        <f t="shared" si="24"/>
        <v>3535603.125</v>
      </c>
      <c r="I106" s="25">
        <f t="shared" si="24"/>
        <v>3743783.203125</v>
      </c>
      <c r="J106" s="25">
        <f t="shared" si="24"/>
        <v>3969146.783203125</v>
      </c>
      <c r="K106" s="25">
        <f t="shared" si="24"/>
        <v>4213321.3527832031</v>
      </c>
      <c r="L106" s="25">
        <f t="shared" si="24"/>
        <v>4478094.8766027838</v>
      </c>
      <c r="M106" s="25">
        <f t="shared" si="24"/>
        <v>4765431.7875178531</v>
      </c>
      <c r="N106" s="25">
        <f t="shared" si="24"/>
        <v>5077490.5751057994</v>
      </c>
      <c r="O106" s="25">
        <f t="shared" si="24"/>
        <v>5416643.1316734441</v>
      </c>
    </row>
    <row r="108" spans="1:20" x14ac:dyDescent="0.3">
      <c r="B108" s="3" t="s">
        <v>86</v>
      </c>
      <c r="C108" s="22" t="s">
        <v>61</v>
      </c>
      <c r="D108" s="37"/>
      <c r="E108" s="31">
        <f t="shared" ref="E108:O108" si="25">E101-E103+E104</f>
        <v>3600000</v>
      </c>
      <c r="F108" s="31">
        <f t="shared" si="25"/>
        <v>4509000</v>
      </c>
      <c r="G108" s="31">
        <f t="shared" si="25"/>
        <v>5553435.0000000037</v>
      </c>
      <c r="H108" s="31">
        <f t="shared" si="25"/>
        <v>6751599.5250000041</v>
      </c>
      <c r="I108" s="31">
        <f t="shared" si="25"/>
        <v>8124185.5972500052</v>
      </c>
      <c r="J108" s="31">
        <f t="shared" si="25"/>
        <v>9694593.2423446923</v>
      </c>
      <c r="K108" s="31">
        <f t="shared" si="25"/>
        <v>11489280.989303213</v>
      </c>
      <c r="L108" s="31">
        <f t="shared" si="25"/>
        <v>13538161.500544958</v>
      </c>
      <c r="M108" s="31">
        <f t="shared" si="25"/>
        <v>15875048.125983808</v>
      </c>
      <c r="N108" s="31">
        <f t="shared" si="25"/>
        <v>18538158.918048274</v>
      </c>
      <c r="O108" s="31">
        <f t="shared" si="25"/>
        <v>21570685.482072782</v>
      </c>
    </row>
    <row r="110" spans="1:20" x14ac:dyDescent="0.3">
      <c r="B110" s="3" t="s">
        <v>87</v>
      </c>
      <c r="C110" s="22" t="s">
        <v>61</v>
      </c>
      <c r="D110" s="37"/>
      <c r="E110" s="31">
        <f t="shared" ref="E110:O110" si="26">E101-E103</f>
        <v>1850000</v>
      </c>
      <c r="F110" s="31">
        <f t="shared" si="26"/>
        <v>2759000</v>
      </c>
      <c r="G110" s="31">
        <f t="shared" si="26"/>
        <v>3803435.0000000037</v>
      </c>
      <c r="H110" s="31">
        <f t="shared" si="26"/>
        <v>5001599.5250000041</v>
      </c>
      <c r="I110" s="31">
        <f t="shared" si="26"/>
        <v>8124185.5972500052</v>
      </c>
      <c r="J110" s="31">
        <f t="shared" si="26"/>
        <v>9694593.2423446923</v>
      </c>
      <c r="K110" s="31">
        <f t="shared" si="26"/>
        <v>11489280.989303213</v>
      </c>
      <c r="L110" s="31">
        <f t="shared" si="26"/>
        <v>13538161.500544958</v>
      </c>
      <c r="M110" s="31">
        <f t="shared" si="26"/>
        <v>15875048.125983808</v>
      </c>
      <c r="N110" s="31">
        <f t="shared" si="26"/>
        <v>18538158.918048274</v>
      </c>
      <c r="O110" s="31">
        <f t="shared" si="26"/>
        <v>21570685.482072782</v>
      </c>
    </row>
    <row r="112" spans="1:20" x14ac:dyDescent="0.3">
      <c r="B112" s="17" t="s">
        <v>91</v>
      </c>
      <c r="C112" s="21" t="s">
        <v>61</v>
      </c>
      <c r="D112" s="37"/>
      <c r="E112" s="2">
        <f t="shared" ref="E112:O112" si="27">E94</f>
        <v>45000</v>
      </c>
      <c r="F112" s="2">
        <f t="shared" si="27"/>
        <v>60000</v>
      </c>
      <c r="G112" s="2">
        <f t="shared" si="27"/>
        <v>52500</v>
      </c>
      <c r="H112" s="2">
        <f t="shared" si="27"/>
        <v>37500</v>
      </c>
      <c r="I112" s="2">
        <f t="shared" si="27"/>
        <v>22500</v>
      </c>
      <c r="J112" s="2">
        <f t="shared" si="27"/>
        <v>7500</v>
      </c>
      <c r="K112" s="2">
        <f t="shared" si="27"/>
        <v>0</v>
      </c>
      <c r="L112" s="2">
        <f t="shared" si="27"/>
        <v>0</v>
      </c>
      <c r="M112" s="2">
        <f t="shared" si="27"/>
        <v>0</v>
      </c>
      <c r="N112" s="2">
        <f t="shared" si="27"/>
        <v>0</v>
      </c>
      <c r="O112" s="2">
        <f t="shared" si="27"/>
        <v>0</v>
      </c>
    </row>
    <row r="114" spans="1:15" x14ac:dyDescent="0.3">
      <c r="B114" s="3" t="s">
        <v>88</v>
      </c>
      <c r="C114" s="22" t="s">
        <v>61</v>
      </c>
      <c r="D114" s="37"/>
      <c r="E114" s="31">
        <f t="shared" ref="E114:O114" si="28">E110-E112</f>
        <v>1805000</v>
      </c>
      <c r="F114" s="31">
        <f t="shared" si="28"/>
        <v>2699000</v>
      </c>
      <c r="G114" s="31">
        <f t="shared" si="28"/>
        <v>3750935.0000000037</v>
      </c>
      <c r="H114" s="31">
        <f t="shared" si="28"/>
        <v>4964099.5250000041</v>
      </c>
      <c r="I114" s="31">
        <f t="shared" si="28"/>
        <v>8101685.5972500052</v>
      </c>
      <c r="J114" s="31">
        <f t="shared" si="28"/>
        <v>9687093.2423446923</v>
      </c>
      <c r="K114" s="31">
        <f t="shared" si="28"/>
        <v>11489280.989303213</v>
      </c>
      <c r="L114" s="31">
        <f t="shared" si="28"/>
        <v>13538161.500544958</v>
      </c>
      <c r="M114" s="31">
        <f t="shared" si="28"/>
        <v>15875048.125983808</v>
      </c>
      <c r="N114" s="31">
        <f t="shared" si="28"/>
        <v>18538158.918048274</v>
      </c>
      <c r="O114" s="31">
        <f t="shared" si="28"/>
        <v>21570685.482072782</v>
      </c>
    </row>
    <row r="116" spans="1:15" x14ac:dyDescent="0.3">
      <c r="B116" t="s">
        <v>89</v>
      </c>
      <c r="C116" s="21" t="s">
        <v>61</v>
      </c>
      <c r="D116" s="37"/>
      <c r="E116" s="2">
        <f t="shared" ref="E116:O116" si="29">E114*19%</f>
        <v>342950</v>
      </c>
      <c r="F116" s="2">
        <f t="shared" si="29"/>
        <v>512810</v>
      </c>
      <c r="G116" s="2">
        <f t="shared" si="29"/>
        <v>712677.65000000072</v>
      </c>
      <c r="H116" s="2">
        <f t="shared" si="29"/>
        <v>943178.90975000081</v>
      </c>
      <c r="I116" s="2">
        <f t="shared" si="29"/>
        <v>1539320.263477501</v>
      </c>
      <c r="J116" s="2">
        <f t="shared" si="29"/>
        <v>1840547.7160454916</v>
      </c>
      <c r="K116" s="2">
        <f t="shared" si="29"/>
        <v>2182963.3879676103</v>
      </c>
      <c r="L116" s="2">
        <f t="shared" si="29"/>
        <v>2572250.6851035422</v>
      </c>
      <c r="M116" s="2">
        <f t="shared" si="29"/>
        <v>3016259.1439369237</v>
      </c>
      <c r="N116" s="2">
        <f t="shared" si="29"/>
        <v>3522250.1944291722</v>
      </c>
      <c r="O116" s="2">
        <f t="shared" si="29"/>
        <v>4098430.2415938284</v>
      </c>
    </row>
    <row r="118" spans="1:15" x14ac:dyDescent="0.3">
      <c r="B118" s="3" t="s">
        <v>90</v>
      </c>
      <c r="C118" s="22" t="s">
        <v>61</v>
      </c>
      <c r="D118" s="37"/>
      <c r="E118" s="31">
        <f t="shared" ref="E118:O118" si="30">E114-E116</f>
        <v>1462050</v>
      </c>
      <c r="F118" s="31">
        <f t="shared" si="30"/>
        <v>2186190</v>
      </c>
      <c r="G118" s="31">
        <f t="shared" si="30"/>
        <v>3038257.3500000029</v>
      </c>
      <c r="H118" s="31">
        <f t="shared" si="30"/>
        <v>4020920.6152500035</v>
      </c>
      <c r="I118" s="31">
        <f t="shared" si="30"/>
        <v>6562365.3337725047</v>
      </c>
      <c r="J118" s="31">
        <f t="shared" si="30"/>
        <v>7846545.526299201</v>
      </c>
      <c r="K118" s="31">
        <f t="shared" si="30"/>
        <v>9306317.6013356019</v>
      </c>
      <c r="L118" s="31">
        <f t="shared" si="30"/>
        <v>10965910.815441415</v>
      </c>
      <c r="M118" s="31">
        <f t="shared" si="30"/>
        <v>12858788.982046884</v>
      </c>
      <c r="N118" s="31">
        <f t="shared" si="30"/>
        <v>15015908.723619102</v>
      </c>
      <c r="O118" s="31">
        <f t="shared" si="30"/>
        <v>17472255.240478955</v>
      </c>
    </row>
    <row r="120" spans="1:15" s="9" customFormat="1" x14ac:dyDescent="0.3">
      <c r="A120" s="14" t="s">
        <v>31</v>
      </c>
      <c r="C120" s="20"/>
    </row>
    <row r="122" spans="1:15" s="3" customFormat="1" x14ac:dyDescent="0.3">
      <c r="B122" s="3" t="s">
        <v>92</v>
      </c>
      <c r="C122" s="22" t="s">
        <v>61</v>
      </c>
      <c r="D122" s="31">
        <f t="shared" ref="D122:O122" si="31">SUM(D123:D124)</f>
        <v>7000000</v>
      </c>
      <c r="E122" s="31">
        <f t="shared" si="31"/>
        <v>8250000</v>
      </c>
      <c r="F122" s="31">
        <f t="shared" si="31"/>
        <v>9500000</v>
      </c>
      <c r="G122" s="31">
        <f t="shared" si="31"/>
        <v>10750000</v>
      </c>
      <c r="H122" s="31">
        <f t="shared" si="31"/>
        <v>12000000</v>
      </c>
      <c r="I122" s="31">
        <f t="shared" si="31"/>
        <v>15000000</v>
      </c>
      <c r="J122" s="31">
        <f t="shared" si="31"/>
        <v>18000000</v>
      </c>
      <c r="K122" s="31">
        <f t="shared" si="31"/>
        <v>21000000</v>
      </c>
      <c r="L122" s="31">
        <f t="shared" si="31"/>
        <v>24000000</v>
      </c>
      <c r="M122" s="31">
        <f t="shared" si="31"/>
        <v>27000000</v>
      </c>
      <c r="N122" s="31">
        <f t="shared" si="31"/>
        <v>30000000</v>
      </c>
      <c r="O122" s="31">
        <f t="shared" si="31"/>
        <v>33000000</v>
      </c>
    </row>
    <row r="123" spans="1:15" x14ac:dyDescent="0.3">
      <c r="B123" s="17" t="s">
        <v>94</v>
      </c>
      <c r="C123" s="22" t="s">
        <v>61</v>
      </c>
      <c r="D123" s="4">
        <v>7000000</v>
      </c>
      <c r="E123" s="2">
        <f t="shared" ref="E123:O123" si="32">E26</f>
        <v>5250000</v>
      </c>
      <c r="F123" s="2">
        <f t="shared" si="32"/>
        <v>3500000</v>
      </c>
      <c r="G123" s="2">
        <f t="shared" si="32"/>
        <v>1750000</v>
      </c>
      <c r="H123" s="2">
        <f t="shared" si="32"/>
        <v>0</v>
      </c>
      <c r="I123" s="2">
        <f t="shared" si="32"/>
        <v>0</v>
      </c>
      <c r="J123" s="2">
        <f t="shared" si="32"/>
        <v>0</v>
      </c>
      <c r="K123" s="2">
        <f t="shared" si="32"/>
        <v>0</v>
      </c>
      <c r="L123" s="2">
        <f t="shared" si="32"/>
        <v>0</v>
      </c>
      <c r="M123" s="2">
        <f t="shared" si="32"/>
        <v>0</v>
      </c>
      <c r="N123" s="2">
        <f t="shared" si="32"/>
        <v>0</v>
      </c>
      <c r="O123" s="2">
        <f t="shared" si="32"/>
        <v>0</v>
      </c>
    </row>
    <row r="124" spans="1:15" x14ac:dyDescent="0.3">
      <c r="B124" s="17" t="s">
        <v>93</v>
      </c>
      <c r="C124" s="21" t="s">
        <v>61</v>
      </c>
      <c r="D124" s="37"/>
      <c r="E124" s="25">
        <f>E85</f>
        <v>3000000</v>
      </c>
      <c r="F124" s="25">
        <f t="shared" ref="F124:O124" si="33">F85+E124</f>
        <v>6000000</v>
      </c>
      <c r="G124" s="25">
        <f t="shared" si="33"/>
        <v>9000000</v>
      </c>
      <c r="H124" s="25">
        <f t="shared" si="33"/>
        <v>12000000</v>
      </c>
      <c r="I124" s="25">
        <f t="shared" si="33"/>
        <v>15000000</v>
      </c>
      <c r="J124" s="25">
        <f t="shared" si="33"/>
        <v>18000000</v>
      </c>
      <c r="K124" s="25">
        <f t="shared" si="33"/>
        <v>21000000</v>
      </c>
      <c r="L124" s="25">
        <f t="shared" si="33"/>
        <v>24000000</v>
      </c>
      <c r="M124" s="25">
        <f t="shared" si="33"/>
        <v>27000000</v>
      </c>
      <c r="N124" s="25">
        <f t="shared" si="33"/>
        <v>30000000</v>
      </c>
      <c r="O124" s="25">
        <f t="shared" si="33"/>
        <v>33000000</v>
      </c>
    </row>
    <row r="125" spans="1:15" x14ac:dyDescent="0.3">
      <c r="B125" s="17"/>
      <c r="E125" s="25"/>
      <c r="F125" s="25"/>
      <c r="G125" s="25"/>
      <c r="H125" s="25"/>
      <c r="I125" s="25"/>
      <c r="J125" s="25"/>
      <c r="K125" s="25"/>
      <c r="L125" s="25"/>
      <c r="M125" s="25"/>
      <c r="N125" s="25"/>
      <c r="O125" s="25"/>
    </row>
    <row r="126" spans="1:15" x14ac:dyDescent="0.3">
      <c r="B126" s="3" t="s">
        <v>0</v>
      </c>
      <c r="C126" s="22" t="s">
        <v>61</v>
      </c>
      <c r="D126" s="4">
        <f>SUM(D127:D129)</f>
        <v>3500000</v>
      </c>
      <c r="E126" s="4">
        <f t="shared" ref="E126:J126" si="34">SUM(E127:E129)</f>
        <v>2798351.3698630137</v>
      </c>
      <c r="F126" s="4">
        <f t="shared" si="34"/>
        <v>3787555.0684931506</v>
      </c>
      <c r="G126" s="4">
        <f t="shared" si="34"/>
        <v>5382678.8568493184</v>
      </c>
      <c r="H126" s="4">
        <f t="shared" si="34"/>
        <v>7964652.297441788</v>
      </c>
      <c r="I126" s="4">
        <f t="shared" si="34"/>
        <v>11342621.794313608</v>
      </c>
      <c r="J126" s="4">
        <f t="shared" si="34"/>
        <v>16009722.116043031</v>
      </c>
      <c r="K126" s="4">
        <f>SUM(K127:K129)</f>
        <v>22391982.123662077</v>
      </c>
      <c r="L126" s="4">
        <f>SUM(L127:L129)</f>
        <v>30439701.288491365</v>
      </c>
      <c r="M126" s="4">
        <f>SUM(M127:M129)</f>
        <v>40386688.281180196</v>
      </c>
      <c r="N126" s="4">
        <f>SUM(N127:N129)</f>
        <v>52497758.211319752</v>
      </c>
      <c r="O126" s="4">
        <f>SUM(O127:O129)</f>
        <v>67072766.073889092</v>
      </c>
    </row>
    <row r="127" spans="1:15" x14ac:dyDescent="0.3">
      <c r="B127" t="s">
        <v>1</v>
      </c>
      <c r="C127" s="21" t="s">
        <v>61</v>
      </c>
      <c r="D127" s="1">
        <v>2000000</v>
      </c>
      <c r="E127" s="25">
        <f t="shared" ref="E127:O127" si="35">E178</f>
        <v>2009310.2739726026</v>
      </c>
      <c r="F127" s="25">
        <f t="shared" si="35"/>
        <v>2897911.2328767125</v>
      </c>
      <c r="G127" s="25">
        <f t="shared" si="35"/>
        <v>4379605.4321917836</v>
      </c>
      <c r="H127" s="25">
        <f t="shared" si="35"/>
        <v>6833687.0111404173</v>
      </c>
      <c r="I127" s="25">
        <f t="shared" si="35"/>
        <v>10067458.434008813</v>
      </c>
      <c r="J127" s="25">
        <f t="shared" si="35"/>
        <v>14571975.427299375</v>
      </c>
      <c r="K127" s="25">
        <f t="shared" si="35"/>
        <v>20770922.732103605</v>
      </c>
      <c r="L127" s="25">
        <f t="shared" si="35"/>
        <v>28611956.824509189</v>
      </c>
      <c r="M127" s="25">
        <f t="shared" si="35"/>
        <v>38325906.398040287</v>
      </c>
      <c r="N127" s="25">
        <f t="shared" si="35"/>
        <v>50174226.638079509</v>
      </c>
      <c r="O127" s="25">
        <f t="shared" si="35"/>
        <v>64452984.225060716</v>
      </c>
    </row>
    <row r="128" spans="1:15" x14ac:dyDescent="0.3">
      <c r="B128" t="s">
        <v>2</v>
      </c>
      <c r="C128" s="21" t="s">
        <v>61</v>
      </c>
      <c r="D128" s="1">
        <v>1500000</v>
      </c>
      <c r="E128" s="25">
        <f t="shared" ref="E128:O128" si="36">E66</f>
        <v>789041.09589041094</v>
      </c>
      <c r="F128" s="25">
        <f t="shared" si="36"/>
        <v>889643.8356164383</v>
      </c>
      <c r="G128" s="25">
        <f t="shared" si="36"/>
        <v>1003073.4246575346</v>
      </c>
      <c r="H128" s="25">
        <f t="shared" si="36"/>
        <v>1130965.2863013702</v>
      </c>
      <c r="I128" s="25">
        <f t="shared" si="36"/>
        <v>1275163.360304795</v>
      </c>
      <c r="J128" s="25">
        <f t="shared" si="36"/>
        <v>1437746.6887436563</v>
      </c>
      <c r="K128" s="25">
        <f t="shared" si="36"/>
        <v>1621059.3915584725</v>
      </c>
      <c r="L128" s="25">
        <f t="shared" si="36"/>
        <v>1827744.4639821774</v>
      </c>
      <c r="M128" s="25">
        <f t="shared" si="36"/>
        <v>2060781.8831399055</v>
      </c>
      <c r="N128" s="25">
        <f t="shared" si="36"/>
        <v>2323531.5732402429</v>
      </c>
      <c r="O128" s="25">
        <f t="shared" si="36"/>
        <v>2619781.8488283739</v>
      </c>
    </row>
    <row r="130" spans="2:15" x14ac:dyDescent="0.3">
      <c r="B130" s="5" t="s">
        <v>10</v>
      </c>
      <c r="C130" s="23" t="s">
        <v>61</v>
      </c>
      <c r="D130" s="6">
        <f>D122+D126</f>
        <v>10500000</v>
      </c>
      <c r="E130" s="6">
        <f t="shared" ref="E130:J130" si="37">E122+E126</f>
        <v>11048351.369863015</v>
      </c>
      <c r="F130" s="6">
        <f t="shared" si="37"/>
        <v>13287555.06849315</v>
      </c>
      <c r="G130" s="6">
        <f t="shared" si="37"/>
        <v>16132678.856849318</v>
      </c>
      <c r="H130" s="6">
        <f t="shared" si="37"/>
        <v>19964652.297441788</v>
      </c>
      <c r="I130" s="6">
        <f t="shared" si="37"/>
        <v>26342621.79431361</v>
      </c>
      <c r="J130" s="6">
        <f t="shared" si="37"/>
        <v>34009722.116043031</v>
      </c>
      <c r="K130" s="6">
        <f>K122+K126</f>
        <v>43391982.123662077</v>
      </c>
      <c r="L130" s="6">
        <f>L122+L126</f>
        <v>54439701.288491368</v>
      </c>
      <c r="M130" s="6">
        <f>M122+M126</f>
        <v>67386688.281180203</v>
      </c>
      <c r="N130" s="6">
        <f>N122+N126</f>
        <v>82497758.211319745</v>
      </c>
      <c r="O130" s="6">
        <f>O122+O126</f>
        <v>100072766.07388909</v>
      </c>
    </row>
    <row r="132" spans="2:15" x14ac:dyDescent="0.3">
      <c r="B132" s="3" t="s">
        <v>3</v>
      </c>
      <c r="C132" s="22" t="s">
        <v>61</v>
      </c>
      <c r="D132" s="4">
        <f t="shared" ref="D132:O132" si="38">SUM(D133:D135)</f>
        <v>5000000</v>
      </c>
      <c r="E132" s="4">
        <f t="shared" si="38"/>
        <v>6462050</v>
      </c>
      <c r="F132" s="4">
        <f t="shared" si="38"/>
        <v>8648240</v>
      </c>
      <c r="G132" s="4">
        <f t="shared" si="38"/>
        <v>11686497.350000003</v>
      </c>
      <c r="H132" s="4">
        <f t="shared" si="38"/>
        <v>15707417.965250008</v>
      </c>
      <c r="I132" s="4">
        <f t="shared" si="38"/>
        <v>22269783.299022511</v>
      </c>
      <c r="J132" s="4">
        <f t="shared" si="38"/>
        <v>30116328.825321712</v>
      </c>
      <c r="K132" s="4">
        <f t="shared" si="38"/>
        <v>39422646.426657312</v>
      </c>
      <c r="L132" s="4">
        <f t="shared" si="38"/>
        <v>50388557.242098726</v>
      </c>
      <c r="M132" s="4">
        <f t="shared" si="38"/>
        <v>63247346.224145606</v>
      </c>
      <c r="N132" s="4">
        <f t="shared" si="38"/>
        <v>78263254.94776471</v>
      </c>
      <c r="O132" s="4">
        <f t="shared" si="38"/>
        <v>95735510.188243657</v>
      </c>
    </row>
    <row r="133" spans="2:15" x14ac:dyDescent="0.3">
      <c r="B133" s="17" t="s">
        <v>4</v>
      </c>
      <c r="C133" s="21" t="s">
        <v>61</v>
      </c>
      <c r="D133" s="1">
        <v>2000000</v>
      </c>
      <c r="E133" s="2">
        <f t="shared" ref="E133:O133" si="39">D133</f>
        <v>2000000</v>
      </c>
      <c r="F133" s="2">
        <f t="shared" si="39"/>
        <v>2000000</v>
      </c>
      <c r="G133" s="2">
        <f t="shared" si="39"/>
        <v>2000000</v>
      </c>
      <c r="H133" s="2">
        <f t="shared" si="39"/>
        <v>2000000</v>
      </c>
      <c r="I133" s="2">
        <f t="shared" si="39"/>
        <v>2000000</v>
      </c>
      <c r="J133" s="2">
        <f t="shared" si="39"/>
        <v>2000000</v>
      </c>
      <c r="K133" s="2">
        <f t="shared" si="39"/>
        <v>2000000</v>
      </c>
      <c r="L133" s="2">
        <f t="shared" si="39"/>
        <v>2000000</v>
      </c>
      <c r="M133" s="2">
        <f t="shared" si="39"/>
        <v>2000000</v>
      </c>
      <c r="N133" s="2">
        <f t="shared" si="39"/>
        <v>2000000</v>
      </c>
      <c r="O133" s="2">
        <f t="shared" si="39"/>
        <v>2000000</v>
      </c>
    </row>
    <row r="134" spans="2:15" x14ac:dyDescent="0.3">
      <c r="B134" s="17" t="s">
        <v>5</v>
      </c>
      <c r="C134" s="21" t="s">
        <v>61</v>
      </c>
      <c r="D134" s="1">
        <v>2500000</v>
      </c>
      <c r="E134" s="2">
        <f t="shared" ref="E134:O134" si="40">D135+D134</f>
        <v>3000000</v>
      </c>
      <c r="F134" s="2">
        <f t="shared" si="40"/>
        <v>4462050</v>
      </c>
      <c r="G134" s="2">
        <f t="shared" si="40"/>
        <v>6648240</v>
      </c>
      <c r="H134" s="2">
        <f t="shared" si="40"/>
        <v>9686497.3500000034</v>
      </c>
      <c r="I134" s="2">
        <f t="shared" si="40"/>
        <v>13707417.965250008</v>
      </c>
      <c r="J134" s="2">
        <f t="shared" si="40"/>
        <v>20269783.299022511</v>
      </c>
      <c r="K134" s="2">
        <f t="shared" si="40"/>
        <v>28116328.825321712</v>
      </c>
      <c r="L134" s="2">
        <f t="shared" si="40"/>
        <v>37422646.426657312</v>
      </c>
      <c r="M134" s="2">
        <f t="shared" si="40"/>
        <v>48388557.242098726</v>
      </c>
      <c r="N134" s="2">
        <f t="shared" si="40"/>
        <v>61247346.224145606</v>
      </c>
      <c r="O134" s="2">
        <f t="shared" si="40"/>
        <v>76263254.94776471</v>
      </c>
    </row>
    <row r="135" spans="2:15" x14ac:dyDescent="0.3">
      <c r="B135" s="17" t="s">
        <v>6</v>
      </c>
      <c r="C135" s="21" t="s">
        <v>61</v>
      </c>
      <c r="D135" s="1">
        <v>500000</v>
      </c>
      <c r="E135" s="2">
        <f t="shared" ref="E135:O135" si="41">E118</f>
        <v>1462050</v>
      </c>
      <c r="F135" s="2">
        <f t="shared" si="41"/>
        <v>2186190</v>
      </c>
      <c r="G135" s="2">
        <f t="shared" si="41"/>
        <v>3038257.3500000029</v>
      </c>
      <c r="H135" s="2">
        <f t="shared" si="41"/>
        <v>4020920.6152500035</v>
      </c>
      <c r="I135" s="2">
        <f t="shared" si="41"/>
        <v>6562365.3337725047</v>
      </c>
      <c r="J135" s="2">
        <f t="shared" si="41"/>
        <v>7846545.526299201</v>
      </c>
      <c r="K135" s="2">
        <f t="shared" si="41"/>
        <v>9306317.6013356019</v>
      </c>
      <c r="L135" s="2">
        <f t="shared" si="41"/>
        <v>10965910.815441415</v>
      </c>
      <c r="M135" s="2">
        <f t="shared" si="41"/>
        <v>12858788.982046884</v>
      </c>
      <c r="N135" s="2">
        <f t="shared" si="41"/>
        <v>15015908.723619102</v>
      </c>
      <c r="O135" s="2">
        <f t="shared" si="41"/>
        <v>17472255.240478955</v>
      </c>
    </row>
    <row r="137" spans="2:15" x14ac:dyDescent="0.3">
      <c r="B137" s="3" t="s">
        <v>7</v>
      </c>
      <c r="C137" s="22" t="s">
        <v>61</v>
      </c>
      <c r="D137" s="4">
        <f>D138</f>
        <v>0</v>
      </c>
      <c r="E137" s="4">
        <f t="shared" ref="E137:J137" si="42">E138</f>
        <v>1000000</v>
      </c>
      <c r="F137" s="4">
        <f t="shared" si="42"/>
        <v>1000000</v>
      </c>
      <c r="G137" s="4">
        <f t="shared" si="42"/>
        <v>750000</v>
      </c>
      <c r="H137" s="4">
        <f t="shared" si="42"/>
        <v>500000</v>
      </c>
      <c r="I137" s="4">
        <f t="shared" si="42"/>
        <v>250000</v>
      </c>
      <c r="J137" s="4">
        <f t="shared" si="42"/>
        <v>0</v>
      </c>
      <c r="K137" s="4">
        <f>K138</f>
        <v>0</v>
      </c>
      <c r="L137" s="4">
        <f>L138</f>
        <v>0</v>
      </c>
      <c r="M137" s="4">
        <f>M138</f>
        <v>0</v>
      </c>
      <c r="N137" s="4">
        <f>N138</f>
        <v>0</v>
      </c>
      <c r="O137" s="4">
        <f>O138</f>
        <v>0</v>
      </c>
    </row>
    <row r="138" spans="2:15" x14ac:dyDescent="0.3">
      <c r="B138" s="17" t="s">
        <v>114</v>
      </c>
      <c r="C138" s="21" t="s">
        <v>61</v>
      </c>
      <c r="D138" s="4">
        <f t="shared" ref="D138:O138" si="43">D92</f>
        <v>0</v>
      </c>
      <c r="E138" s="25">
        <f t="shared" si="43"/>
        <v>1000000</v>
      </c>
      <c r="F138" s="25">
        <f t="shared" si="43"/>
        <v>1000000</v>
      </c>
      <c r="G138" s="25">
        <f t="shared" si="43"/>
        <v>750000</v>
      </c>
      <c r="H138" s="25">
        <f t="shared" si="43"/>
        <v>500000</v>
      </c>
      <c r="I138" s="25">
        <f t="shared" si="43"/>
        <v>250000</v>
      </c>
      <c r="J138" s="4">
        <f t="shared" si="43"/>
        <v>0</v>
      </c>
      <c r="K138" s="4">
        <f t="shared" si="43"/>
        <v>0</v>
      </c>
      <c r="L138" s="4">
        <f t="shared" si="43"/>
        <v>0</v>
      </c>
      <c r="M138" s="4">
        <f t="shared" si="43"/>
        <v>0</v>
      </c>
      <c r="N138" s="4">
        <f t="shared" si="43"/>
        <v>0</v>
      </c>
      <c r="O138" s="4">
        <f t="shared" si="43"/>
        <v>0</v>
      </c>
    </row>
    <row r="139" spans="2:15" x14ac:dyDescent="0.3">
      <c r="D139" s="1"/>
    </row>
    <row r="140" spans="2:15" x14ac:dyDescent="0.3">
      <c r="B140" s="3" t="s">
        <v>8</v>
      </c>
      <c r="C140" s="22" t="s">
        <v>61</v>
      </c>
      <c r="D140" s="4">
        <f t="shared" ref="D140:O140" si="44">SUM(D141:D145)</f>
        <v>5500000</v>
      </c>
      <c r="E140" s="4">
        <f t="shared" si="44"/>
        <v>3586301.3698630137</v>
      </c>
      <c r="F140" s="4">
        <f t="shared" si="44"/>
        <v>3639315.0684931506</v>
      </c>
      <c r="G140" s="4">
        <f t="shared" si="44"/>
        <v>3696181.506849315</v>
      </c>
      <c r="H140" s="4">
        <f t="shared" si="44"/>
        <v>3757234.3321917811</v>
      </c>
      <c r="I140" s="4">
        <f t="shared" si="44"/>
        <v>3822838.4952910957</v>
      </c>
      <c r="J140" s="4">
        <f t="shared" si="44"/>
        <v>3893393.2907213187</v>
      </c>
      <c r="K140" s="4">
        <f t="shared" si="44"/>
        <v>3969335.6970047625</v>
      </c>
      <c r="L140" s="4">
        <f t="shared" si="44"/>
        <v>4051144.0463926382</v>
      </c>
      <c r="M140" s="4">
        <f t="shared" si="44"/>
        <v>4139342.0570345819</v>
      </c>
      <c r="N140" s="4">
        <f t="shared" si="44"/>
        <v>4234503.2635550369</v>
      </c>
      <c r="O140" s="4">
        <f t="shared" si="44"/>
        <v>4337255.885645424</v>
      </c>
    </row>
    <row r="141" spans="2:15" x14ac:dyDescent="0.3">
      <c r="B141" s="17" t="s">
        <v>9</v>
      </c>
      <c r="C141" s="21" t="s">
        <v>61</v>
      </c>
      <c r="D141" s="1">
        <v>400000</v>
      </c>
      <c r="E141" s="25">
        <f t="shared" ref="E141:O141" si="45">E76</f>
        <v>246575.34246575341</v>
      </c>
      <c r="F141" s="25">
        <f t="shared" si="45"/>
        <v>258904.10958904109</v>
      </c>
      <c r="G141" s="25">
        <f t="shared" si="45"/>
        <v>271849.31506849313</v>
      </c>
      <c r="H141" s="25">
        <f t="shared" si="45"/>
        <v>285441.78082191781</v>
      </c>
      <c r="I141" s="25">
        <f t="shared" si="45"/>
        <v>299713.86986301374</v>
      </c>
      <c r="J141" s="25">
        <f t="shared" si="45"/>
        <v>314699.56335616438</v>
      </c>
      <c r="K141" s="25">
        <f t="shared" si="45"/>
        <v>330434.54152397258</v>
      </c>
      <c r="L141" s="25">
        <f t="shared" si="45"/>
        <v>346956.26860017126</v>
      </c>
      <c r="M141" s="25">
        <f t="shared" si="45"/>
        <v>364304.08203017985</v>
      </c>
      <c r="N141" s="25">
        <f t="shared" si="45"/>
        <v>382519.28613168886</v>
      </c>
      <c r="O141" s="25">
        <f t="shared" si="45"/>
        <v>401645.2504382733</v>
      </c>
    </row>
    <row r="142" spans="2:15" x14ac:dyDescent="0.3">
      <c r="B142" s="17" t="s">
        <v>13</v>
      </c>
      <c r="C142" s="21" t="s">
        <v>61</v>
      </c>
      <c r="D142" s="1">
        <v>2500000</v>
      </c>
      <c r="E142" s="25">
        <f t="shared" ref="E142:O142" si="46">E71</f>
        <v>739726.02739726019</v>
      </c>
      <c r="F142" s="25">
        <f t="shared" si="46"/>
        <v>780410.95890410966</v>
      </c>
      <c r="G142" s="25">
        <f t="shared" si="46"/>
        <v>824332.19178082189</v>
      </c>
      <c r="H142" s="25">
        <f t="shared" si="46"/>
        <v>871792.5513698631</v>
      </c>
      <c r="I142" s="25">
        <f t="shared" si="46"/>
        <v>923124.62542808207</v>
      </c>
      <c r="J142" s="25">
        <f t="shared" si="46"/>
        <v>978693.72736515407</v>
      </c>
      <c r="K142" s="25">
        <f t="shared" si="46"/>
        <v>1038901.1554807898</v>
      </c>
      <c r="L142" s="25">
        <f t="shared" si="46"/>
        <v>1104187.7777924673</v>
      </c>
      <c r="M142" s="25">
        <f t="shared" si="46"/>
        <v>1175037.975004402</v>
      </c>
      <c r="N142" s="25">
        <f t="shared" si="46"/>
        <v>1251983.9774233478</v>
      </c>
      <c r="O142" s="25">
        <f t="shared" si="46"/>
        <v>1335610.6352071506</v>
      </c>
    </row>
    <row r="143" spans="2:15" x14ac:dyDescent="0.3">
      <c r="B143" s="17" t="s">
        <v>14</v>
      </c>
      <c r="C143" s="21" t="s">
        <v>61</v>
      </c>
      <c r="D143" s="1">
        <v>2500000</v>
      </c>
      <c r="E143" s="2">
        <f t="shared" ref="E143:O144" si="47">D143</f>
        <v>2500000</v>
      </c>
      <c r="F143" s="2">
        <f t="shared" si="47"/>
        <v>2500000</v>
      </c>
      <c r="G143" s="2">
        <f t="shared" si="47"/>
        <v>2500000</v>
      </c>
      <c r="H143" s="2">
        <f t="shared" si="47"/>
        <v>2500000</v>
      </c>
      <c r="I143" s="2">
        <f t="shared" si="47"/>
        <v>2500000</v>
      </c>
      <c r="J143" s="2">
        <f t="shared" si="47"/>
        <v>2500000</v>
      </c>
      <c r="K143" s="2">
        <f t="shared" si="47"/>
        <v>2500000</v>
      </c>
      <c r="L143" s="2">
        <f t="shared" si="47"/>
        <v>2500000</v>
      </c>
      <c r="M143" s="2">
        <f t="shared" si="47"/>
        <v>2500000</v>
      </c>
      <c r="N143" s="2">
        <f t="shared" si="47"/>
        <v>2500000</v>
      </c>
      <c r="O143" s="2">
        <f t="shared" si="47"/>
        <v>2500000</v>
      </c>
    </row>
    <row r="144" spans="2:15" x14ac:dyDescent="0.3">
      <c r="B144" s="17" t="s">
        <v>15</v>
      </c>
      <c r="C144" s="21" t="s">
        <v>61</v>
      </c>
      <c r="D144" s="1">
        <v>100000</v>
      </c>
      <c r="E144" s="2">
        <f t="shared" si="47"/>
        <v>100000</v>
      </c>
      <c r="F144" s="2">
        <f t="shared" si="47"/>
        <v>100000</v>
      </c>
      <c r="G144" s="2">
        <f t="shared" si="47"/>
        <v>100000</v>
      </c>
      <c r="H144" s="2">
        <f t="shared" si="47"/>
        <v>100000</v>
      </c>
      <c r="I144" s="2">
        <f t="shared" si="47"/>
        <v>100000</v>
      </c>
      <c r="J144" s="2">
        <f t="shared" si="47"/>
        <v>100000</v>
      </c>
      <c r="K144" s="2">
        <f t="shared" si="47"/>
        <v>100000</v>
      </c>
      <c r="L144" s="2">
        <f t="shared" si="47"/>
        <v>100000</v>
      </c>
      <c r="M144" s="2">
        <f t="shared" si="47"/>
        <v>100000</v>
      </c>
      <c r="N144" s="2">
        <f t="shared" si="47"/>
        <v>100000</v>
      </c>
      <c r="O144" s="2">
        <f t="shared" si="47"/>
        <v>100000</v>
      </c>
    </row>
    <row r="145" spans="1:15" x14ac:dyDescent="0.3">
      <c r="B145" s="17" t="s">
        <v>11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0</v>
      </c>
    </row>
    <row r="146" spans="1:15" x14ac:dyDescent="0.3">
      <c r="B146" s="5" t="s">
        <v>12</v>
      </c>
      <c r="C146" s="23" t="s">
        <v>61</v>
      </c>
      <c r="D146" s="6">
        <f t="shared" ref="D146:O146" si="48">D132+D140+D137</f>
        <v>10500000</v>
      </c>
      <c r="E146" s="6">
        <f t="shared" si="48"/>
        <v>11048351.369863015</v>
      </c>
      <c r="F146" s="6">
        <f t="shared" si="48"/>
        <v>13287555.06849315</v>
      </c>
      <c r="G146" s="6">
        <f t="shared" si="48"/>
        <v>16132678.856849318</v>
      </c>
      <c r="H146" s="6">
        <f t="shared" si="48"/>
        <v>19964652.297441788</v>
      </c>
      <c r="I146" s="6">
        <f t="shared" si="48"/>
        <v>26342621.794313606</v>
      </c>
      <c r="J146" s="6">
        <f t="shared" si="48"/>
        <v>34009722.116043031</v>
      </c>
      <c r="K146" s="6">
        <f t="shared" si="48"/>
        <v>43391982.123662077</v>
      </c>
      <c r="L146" s="6">
        <f t="shared" si="48"/>
        <v>54439701.288491368</v>
      </c>
      <c r="M146" s="6">
        <f t="shared" si="48"/>
        <v>67386688.281180188</v>
      </c>
      <c r="N146" s="6">
        <f t="shared" si="48"/>
        <v>82497758.211319745</v>
      </c>
      <c r="O146" s="6">
        <f t="shared" si="48"/>
        <v>100072766.07388908</v>
      </c>
    </row>
    <row r="147" spans="1:15" x14ac:dyDescent="0.3">
      <c r="B147" s="7" t="s">
        <v>16</v>
      </c>
      <c r="C147" s="24"/>
      <c r="D147" s="8">
        <f>D146-D130</f>
        <v>0</v>
      </c>
      <c r="E147" s="8">
        <f t="shared" ref="E147:J147" si="49">E146-E130</f>
        <v>0</v>
      </c>
      <c r="F147" s="8">
        <f t="shared" si="49"/>
        <v>0</v>
      </c>
      <c r="G147" s="8">
        <f t="shared" si="49"/>
        <v>0</v>
      </c>
      <c r="H147" s="8">
        <f t="shared" si="49"/>
        <v>0</v>
      </c>
      <c r="I147" s="8">
        <f t="shared" si="49"/>
        <v>0</v>
      </c>
      <c r="J147" s="8">
        <f t="shared" si="49"/>
        <v>0</v>
      </c>
      <c r="K147" s="8">
        <f>K146-K130</f>
        <v>0</v>
      </c>
      <c r="L147" s="8">
        <f>L146-L130</f>
        <v>0</v>
      </c>
      <c r="M147" s="8">
        <f>M146-M130</f>
        <v>0</v>
      </c>
      <c r="N147" s="8">
        <f>N146-N130</f>
        <v>0</v>
      </c>
      <c r="O147" s="8">
        <f>O146-O130</f>
        <v>0</v>
      </c>
    </row>
    <row r="149" spans="1:15" s="9" customFormat="1" x14ac:dyDescent="0.3">
      <c r="A149" s="14" t="s">
        <v>95</v>
      </c>
      <c r="C149" s="20"/>
    </row>
    <row r="151" spans="1:15" x14ac:dyDescent="0.3">
      <c r="B151" s="3" t="s">
        <v>96</v>
      </c>
      <c r="C151" s="21" t="s">
        <v>61</v>
      </c>
      <c r="D151" s="37"/>
      <c r="E151" s="31">
        <f t="shared" ref="E151:O151" si="50">E152+E153</f>
        <v>2054310.2739726026</v>
      </c>
      <c r="F151" s="31">
        <f t="shared" si="50"/>
        <v>3948600.9589041099</v>
      </c>
      <c r="G151" s="31">
        <f t="shared" si="50"/>
        <v>4784194.1993150711</v>
      </c>
      <c r="H151" s="31">
        <f t="shared" si="50"/>
        <v>5741581.5789486337</v>
      </c>
      <c r="I151" s="31">
        <f t="shared" si="50"/>
        <v>6506271.4228683952</v>
      </c>
      <c r="J151" s="31">
        <f t="shared" si="50"/>
        <v>7762016.9932905622</v>
      </c>
      <c r="K151" s="31">
        <f t="shared" si="50"/>
        <v>9198947.3048042301</v>
      </c>
      <c r="L151" s="31">
        <f t="shared" si="50"/>
        <v>10841034.092405586</v>
      </c>
      <c r="M151" s="31">
        <f t="shared" si="50"/>
        <v>12713949.573531099</v>
      </c>
      <c r="N151" s="31">
        <f t="shared" si="50"/>
        <v>14848320.240039218</v>
      </c>
      <c r="O151" s="31">
        <f t="shared" si="50"/>
        <v>17278757.586981211</v>
      </c>
    </row>
    <row r="152" spans="1:15" x14ac:dyDescent="0.3">
      <c r="B152" s="17" t="s">
        <v>90</v>
      </c>
      <c r="C152" s="21" t="s">
        <v>61</v>
      </c>
      <c r="D152" s="37"/>
      <c r="E152" s="2">
        <f t="shared" ref="E152:O152" si="51">E118</f>
        <v>1462050</v>
      </c>
      <c r="F152" s="2">
        <f t="shared" si="51"/>
        <v>2186190</v>
      </c>
      <c r="G152" s="2">
        <f t="shared" si="51"/>
        <v>3038257.3500000029</v>
      </c>
      <c r="H152" s="2">
        <f t="shared" si="51"/>
        <v>4020920.6152500035</v>
      </c>
      <c r="I152" s="2">
        <f t="shared" si="51"/>
        <v>6562365.3337725047</v>
      </c>
      <c r="J152" s="2">
        <f t="shared" si="51"/>
        <v>7846545.526299201</v>
      </c>
      <c r="K152" s="2">
        <f t="shared" si="51"/>
        <v>9306317.6013356019</v>
      </c>
      <c r="L152" s="2">
        <f t="shared" si="51"/>
        <v>10965910.815441415</v>
      </c>
      <c r="M152" s="2">
        <f t="shared" si="51"/>
        <v>12858788.982046884</v>
      </c>
      <c r="N152" s="2">
        <f t="shared" si="51"/>
        <v>15015908.723619102</v>
      </c>
      <c r="O152" s="2">
        <f t="shared" si="51"/>
        <v>17472255.240478955</v>
      </c>
    </row>
    <row r="153" spans="1:15" x14ac:dyDescent="0.3">
      <c r="B153" s="17" t="s">
        <v>97</v>
      </c>
      <c r="C153" s="21" t="s">
        <v>61</v>
      </c>
      <c r="D153" s="37"/>
      <c r="E153" s="2">
        <f t="shared" ref="E153:O153" si="52">SUM(E154:E158)</f>
        <v>592260.27397260256</v>
      </c>
      <c r="F153" s="2">
        <f t="shared" si="52"/>
        <v>1762410.9589041097</v>
      </c>
      <c r="G153" s="2">
        <f t="shared" si="52"/>
        <v>1745936.8493150682</v>
      </c>
      <c r="H153" s="2">
        <f t="shared" si="52"/>
        <v>1720660.9636986302</v>
      </c>
      <c r="I153" s="2">
        <f t="shared" si="52"/>
        <v>-56093.910904109944</v>
      </c>
      <c r="J153" s="2">
        <f t="shared" si="52"/>
        <v>-84528.533008638653</v>
      </c>
      <c r="K153" s="2">
        <f t="shared" si="52"/>
        <v>-107370.29653137224</v>
      </c>
      <c r="L153" s="2">
        <f t="shared" si="52"/>
        <v>-124876.72303582885</v>
      </c>
      <c r="M153" s="2">
        <f t="shared" si="52"/>
        <v>-144839.40851578471</v>
      </c>
      <c r="N153" s="2">
        <f t="shared" si="52"/>
        <v>-167588.4835798826</v>
      </c>
      <c r="O153" s="2">
        <f t="shared" si="52"/>
        <v>-193497.65349774365</v>
      </c>
    </row>
    <row r="154" spans="1:15" x14ac:dyDescent="0.3">
      <c r="B154" s="34" t="s">
        <v>66</v>
      </c>
      <c r="C154" s="35" t="s">
        <v>61</v>
      </c>
      <c r="D154" s="37"/>
      <c r="E154" s="36">
        <f t="shared" ref="E154:O154" si="53">E104</f>
        <v>1750000</v>
      </c>
      <c r="F154" s="36">
        <f t="shared" si="53"/>
        <v>1750000</v>
      </c>
      <c r="G154" s="36">
        <f t="shared" si="53"/>
        <v>1750000</v>
      </c>
      <c r="H154" s="36">
        <f t="shared" si="53"/>
        <v>1750000</v>
      </c>
      <c r="I154" s="36">
        <f t="shared" si="53"/>
        <v>0</v>
      </c>
      <c r="J154" s="36">
        <f t="shared" si="53"/>
        <v>0</v>
      </c>
      <c r="K154" s="36">
        <f t="shared" si="53"/>
        <v>0</v>
      </c>
      <c r="L154" s="36">
        <f t="shared" si="53"/>
        <v>0</v>
      </c>
      <c r="M154" s="36">
        <f t="shared" si="53"/>
        <v>0</v>
      </c>
      <c r="N154" s="36">
        <f t="shared" si="53"/>
        <v>0</v>
      </c>
      <c r="O154" s="36">
        <f t="shared" si="53"/>
        <v>0</v>
      </c>
    </row>
    <row r="155" spans="1:15" x14ac:dyDescent="0.3">
      <c r="B155" s="34" t="s">
        <v>53</v>
      </c>
      <c r="C155" s="35" t="s">
        <v>61</v>
      </c>
      <c r="D155" s="37"/>
      <c r="E155" s="36">
        <f t="shared" ref="E155:O155" si="54">E112</f>
        <v>45000</v>
      </c>
      <c r="F155" s="36">
        <f t="shared" si="54"/>
        <v>60000</v>
      </c>
      <c r="G155" s="36">
        <f t="shared" si="54"/>
        <v>52500</v>
      </c>
      <c r="H155" s="36">
        <f t="shared" si="54"/>
        <v>37500</v>
      </c>
      <c r="I155" s="36">
        <f t="shared" si="54"/>
        <v>22500</v>
      </c>
      <c r="J155" s="36">
        <f t="shared" si="54"/>
        <v>7500</v>
      </c>
      <c r="K155" s="36">
        <f t="shared" si="54"/>
        <v>0</v>
      </c>
      <c r="L155" s="36">
        <f t="shared" si="54"/>
        <v>0</v>
      </c>
      <c r="M155" s="36">
        <f t="shared" si="54"/>
        <v>0</v>
      </c>
      <c r="N155" s="36">
        <f t="shared" si="54"/>
        <v>0</v>
      </c>
      <c r="O155" s="36">
        <f t="shared" si="54"/>
        <v>0</v>
      </c>
    </row>
    <row r="156" spans="1:15" x14ac:dyDescent="0.3">
      <c r="B156" s="34" t="s">
        <v>98</v>
      </c>
      <c r="C156" s="35" t="s">
        <v>61</v>
      </c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</row>
    <row r="157" spans="1:15" x14ac:dyDescent="0.3">
      <c r="B157" s="34" t="s">
        <v>99</v>
      </c>
      <c r="C157" s="35" t="s">
        <v>61</v>
      </c>
      <c r="D157" s="37"/>
      <c r="E157" s="36">
        <f t="shared" ref="E157:O157" si="55">D66-E66</f>
        <v>710958.90410958906</v>
      </c>
      <c r="F157" s="36">
        <f t="shared" si="55"/>
        <v>-100602.73972602736</v>
      </c>
      <c r="G157" s="36">
        <f t="shared" si="55"/>
        <v>-113429.58904109627</v>
      </c>
      <c r="H157" s="36">
        <f t="shared" si="55"/>
        <v>-127891.86164383567</v>
      </c>
      <c r="I157" s="36">
        <f t="shared" si="55"/>
        <v>-144198.07400342473</v>
      </c>
      <c r="J157" s="36">
        <f t="shared" si="55"/>
        <v>-162583.3284388613</v>
      </c>
      <c r="K157" s="36">
        <f t="shared" si="55"/>
        <v>-183312.70281481626</v>
      </c>
      <c r="L157" s="36">
        <f t="shared" si="55"/>
        <v>-206685.0724237049</v>
      </c>
      <c r="M157" s="36">
        <f t="shared" si="55"/>
        <v>-233037.41915772809</v>
      </c>
      <c r="N157" s="36">
        <f t="shared" si="55"/>
        <v>-262749.69010033738</v>
      </c>
      <c r="O157" s="36">
        <f t="shared" si="55"/>
        <v>-296250.27558813104</v>
      </c>
    </row>
    <row r="158" spans="1:15" x14ac:dyDescent="0.3">
      <c r="B158" s="34" t="s">
        <v>100</v>
      </c>
      <c r="C158" s="35" t="s">
        <v>61</v>
      </c>
      <c r="D158" s="37"/>
      <c r="E158" s="36">
        <f t="shared" ref="E158:O158" si="56">E71+E76-D71-D76</f>
        <v>-1913698.6301369863</v>
      </c>
      <c r="F158" s="36">
        <f t="shared" si="56"/>
        <v>53013.698630137165</v>
      </c>
      <c r="G158" s="36">
        <f t="shared" si="56"/>
        <v>56866.438356164261</v>
      </c>
      <c r="H158" s="36">
        <f t="shared" si="56"/>
        <v>61052.825342465891</v>
      </c>
      <c r="I158" s="36">
        <f t="shared" si="56"/>
        <v>65604.163099314785</v>
      </c>
      <c r="J158" s="36">
        <f t="shared" si="56"/>
        <v>70554.795430222643</v>
      </c>
      <c r="K158" s="36">
        <f t="shared" si="56"/>
        <v>75942.406283444026</v>
      </c>
      <c r="L158" s="36">
        <f t="shared" si="56"/>
        <v>81808.349387876049</v>
      </c>
      <c r="M158" s="36">
        <f t="shared" si="56"/>
        <v>88198.010641943372</v>
      </c>
      <c r="N158" s="36">
        <f t="shared" si="56"/>
        <v>95161.206520454783</v>
      </c>
      <c r="O158" s="36">
        <f t="shared" si="56"/>
        <v>102752.62209038739</v>
      </c>
    </row>
    <row r="160" spans="1:15" s="3" customFormat="1" x14ac:dyDescent="0.3">
      <c r="B160" s="3" t="s">
        <v>101</v>
      </c>
      <c r="C160" s="22" t="s">
        <v>61</v>
      </c>
      <c r="D160" s="39"/>
      <c r="E160" s="31">
        <f t="shared" ref="E160:O160" si="57">E165-E161</f>
        <v>-3000000</v>
      </c>
      <c r="F160" s="31">
        <f t="shared" si="57"/>
        <v>-3000000</v>
      </c>
      <c r="G160" s="31">
        <f t="shared" si="57"/>
        <v>-3000000</v>
      </c>
      <c r="H160" s="31">
        <f t="shared" si="57"/>
        <v>-3000000</v>
      </c>
      <c r="I160" s="31">
        <f t="shared" si="57"/>
        <v>-3000000</v>
      </c>
      <c r="J160" s="31">
        <f t="shared" si="57"/>
        <v>-3000000</v>
      </c>
      <c r="K160" s="31">
        <f t="shared" si="57"/>
        <v>-3000000</v>
      </c>
      <c r="L160" s="31">
        <f t="shared" si="57"/>
        <v>-3000000</v>
      </c>
      <c r="M160" s="31">
        <f t="shared" si="57"/>
        <v>-3000000</v>
      </c>
      <c r="N160" s="31">
        <f t="shared" si="57"/>
        <v>-3000000</v>
      </c>
      <c r="O160" s="31">
        <f t="shared" si="57"/>
        <v>-3000000</v>
      </c>
    </row>
    <row r="161" spans="2:15" x14ac:dyDescent="0.3">
      <c r="B161" s="17" t="s">
        <v>102</v>
      </c>
      <c r="C161" s="21" t="s">
        <v>61</v>
      </c>
      <c r="D161" s="37"/>
      <c r="E161" s="2">
        <f t="shared" ref="E161:O161" si="58">E162+E163</f>
        <v>3000000</v>
      </c>
      <c r="F161" s="2">
        <f t="shared" si="58"/>
        <v>3000000</v>
      </c>
      <c r="G161" s="2">
        <f t="shared" si="58"/>
        <v>3000000</v>
      </c>
      <c r="H161" s="2">
        <f t="shared" si="58"/>
        <v>3000000</v>
      </c>
      <c r="I161" s="2">
        <f t="shared" si="58"/>
        <v>3000000</v>
      </c>
      <c r="J161" s="2">
        <f t="shared" si="58"/>
        <v>3000000</v>
      </c>
      <c r="K161" s="2">
        <f t="shared" si="58"/>
        <v>3000000</v>
      </c>
      <c r="L161" s="2">
        <f t="shared" si="58"/>
        <v>3000000</v>
      </c>
      <c r="M161" s="2">
        <f t="shared" si="58"/>
        <v>3000000</v>
      </c>
      <c r="N161" s="2">
        <f t="shared" si="58"/>
        <v>3000000</v>
      </c>
      <c r="O161" s="2">
        <f t="shared" si="58"/>
        <v>3000000</v>
      </c>
    </row>
    <row r="162" spans="2:15" x14ac:dyDescent="0.3">
      <c r="B162" s="26" t="s">
        <v>38</v>
      </c>
      <c r="C162" s="21" t="s">
        <v>61</v>
      </c>
      <c r="D162" s="37"/>
      <c r="E162" s="25">
        <f t="shared" ref="E162:O162" si="59">E85</f>
        <v>3000000</v>
      </c>
      <c r="F162" s="25">
        <f t="shared" si="59"/>
        <v>3000000</v>
      </c>
      <c r="G162" s="25">
        <f t="shared" si="59"/>
        <v>3000000</v>
      </c>
      <c r="H162" s="25">
        <f t="shared" si="59"/>
        <v>3000000</v>
      </c>
      <c r="I162" s="25">
        <f t="shared" si="59"/>
        <v>3000000</v>
      </c>
      <c r="J162" s="25">
        <f t="shared" si="59"/>
        <v>3000000</v>
      </c>
      <c r="K162" s="25">
        <f t="shared" si="59"/>
        <v>3000000</v>
      </c>
      <c r="L162" s="25">
        <f t="shared" si="59"/>
        <v>3000000</v>
      </c>
      <c r="M162" s="25">
        <f t="shared" si="59"/>
        <v>3000000</v>
      </c>
      <c r="N162" s="25">
        <f t="shared" si="59"/>
        <v>3000000</v>
      </c>
      <c r="O162" s="25">
        <f t="shared" si="59"/>
        <v>3000000</v>
      </c>
    </row>
    <row r="163" spans="2:15" x14ac:dyDescent="0.3">
      <c r="B163" s="26" t="s">
        <v>103</v>
      </c>
      <c r="C163" s="21" t="s">
        <v>61</v>
      </c>
      <c r="D163" s="37"/>
      <c r="E163" s="37"/>
      <c r="F163" s="37"/>
      <c r="G163" s="37"/>
      <c r="H163" s="37"/>
      <c r="I163" s="37"/>
      <c r="J163" s="37"/>
      <c r="K163" s="37"/>
      <c r="L163" s="37"/>
      <c r="M163" s="37"/>
      <c r="N163" s="37"/>
      <c r="O163" s="37"/>
    </row>
    <row r="164" spans="2:15" x14ac:dyDescent="0.3">
      <c r="B164" s="26"/>
    </row>
    <row r="165" spans="2:15" x14ac:dyDescent="0.3">
      <c r="B165" s="17" t="s">
        <v>104</v>
      </c>
      <c r="C165" s="21" t="s">
        <v>61</v>
      </c>
      <c r="D165" s="37"/>
      <c r="E165" s="37"/>
      <c r="F165" s="37"/>
      <c r="G165" s="37"/>
      <c r="H165" s="37"/>
      <c r="I165" s="37"/>
      <c r="J165" s="37"/>
      <c r="K165" s="37"/>
      <c r="L165" s="37"/>
      <c r="M165" s="37"/>
      <c r="N165" s="37"/>
      <c r="O165" s="37"/>
    </row>
    <row r="166" spans="2:15" x14ac:dyDescent="0.3">
      <c r="B166" s="26" t="s">
        <v>105</v>
      </c>
      <c r="C166" s="21" t="s">
        <v>61</v>
      </c>
      <c r="D166" s="37"/>
      <c r="E166" s="37"/>
      <c r="F166" s="37"/>
      <c r="G166" s="37"/>
      <c r="H166" s="37"/>
      <c r="I166" s="37"/>
      <c r="J166" s="37"/>
      <c r="K166" s="37"/>
      <c r="L166" s="37"/>
      <c r="M166" s="37"/>
      <c r="N166" s="37"/>
      <c r="O166" s="37"/>
    </row>
    <row r="168" spans="2:15" s="3" customFormat="1" x14ac:dyDescent="0.3">
      <c r="B168" s="3" t="s">
        <v>106</v>
      </c>
      <c r="C168" s="22" t="s">
        <v>61</v>
      </c>
      <c r="D168" s="39"/>
      <c r="E168" s="33">
        <f t="shared" ref="E168:O168" si="60">E169-E172</f>
        <v>955000</v>
      </c>
      <c r="F168" s="33">
        <f t="shared" si="60"/>
        <v>-60000</v>
      </c>
      <c r="G168" s="33">
        <f t="shared" si="60"/>
        <v>-302500</v>
      </c>
      <c r="H168" s="33">
        <f t="shared" si="60"/>
        <v>-287500</v>
      </c>
      <c r="I168" s="33">
        <f t="shared" si="60"/>
        <v>-272500</v>
      </c>
      <c r="J168" s="33">
        <f t="shared" si="60"/>
        <v>-257500</v>
      </c>
      <c r="K168" s="33">
        <f t="shared" si="60"/>
        <v>0</v>
      </c>
      <c r="L168" s="33">
        <f t="shared" si="60"/>
        <v>0</v>
      </c>
      <c r="M168" s="33">
        <f t="shared" si="60"/>
        <v>0</v>
      </c>
      <c r="N168" s="33">
        <f t="shared" si="60"/>
        <v>0</v>
      </c>
      <c r="O168" s="33">
        <f t="shared" si="60"/>
        <v>0</v>
      </c>
    </row>
    <row r="169" spans="2:15" x14ac:dyDescent="0.3">
      <c r="B169" s="17" t="s">
        <v>104</v>
      </c>
      <c r="C169" s="21" t="s">
        <v>61</v>
      </c>
      <c r="D169" s="37"/>
      <c r="E169" s="25">
        <f t="shared" ref="E169:O169" si="61">SUM(E170)</f>
        <v>1000000</v>
      </c>
      <c r="F169" s="25">
        <f t="shared" si="61"/>
        <v>0</v>
      </c>
      <c r="G169" s="25">
        <f t="shared" si="61"/>
        <v>0</v>
      </c>
      <c r="H169" s="25">
        <f t="shared" si="61"/>
        <v>0</v>
      </c>
      <c r="I169" s="25">
        <f t="shared" si="61"/>
        <v>0</v>
      </c>
      <c r="J169" s="25">
        <f t="shared" si="61"/>
        <v>0</v>
      </c>
      <c r="K169" s="25">
        <f t="shared" si="61"/>
        <v>0</v>
      </c>
      <c r="L169" s="25">
        <f t="shared" si="61"/>
        <v>0</v>
      </c>
      <c r="M169" s="25">
        <f t="shared" si="61"/>
        <v>0</v>
      </c>
      <c r="N169" s="25">
        <f t="shared" si="61"/>
        <v>0</v>
      </c>
      <c r="O169" s="25">
        <f t="shared" si="61"/>
        <v>0</v>
      </c>
    </row>
    <row r="170" spans="2:15" x14ac:dyDescent="0.3">
      <c r="B170" s="34" t="s">
        <v>47</v>
      </c>
      <c r="C170" s="21" t="s">
        <v>61</v>
      </c>
      <c r="D170" s="37"/>
      <c r="E170" s="38">
        <f t="shared" ref="E170:O170" si="62">E90</f>
        <v>1000000</v>
      </c>
      <c r="F170" s="38">
        <f t="shared" si="62"/>
        <v>0</v>
      </c>
      <c r="G170" s="38">
        <f t="shared" si="62"/>
        <v>0</v>
      </c>
      <c r="H170" s="38">
        <f t="shared" si="62"/>
        <v>0</v>
      </c>
      <c r="I170" s="38">
        <f t="shared" si="62"/>
        <v>0</v>
      </c>
      <c r="J170" s="38">
        <f t="shared" si="62"/>
        <v>0</v>
      </c>
      <c r="K170" s="38">
        <f t="shared" si="62"/>
        <v>0</v>
      </c>
      <c r="L170" s="38">
        <f t="shared" si="62"/>
        <v>0</v>
      </c>
      <c r="M170" s="38">
        <f t="shared" si="62"/>
        <v>0</v>
      </c>
      <c r="N170" s="38">
        <f t="shared" si="62"/>
        <v>0</v>
      </c>
      <c r="O170" s="38">
        <f t="shared" si="62"/>
        <v>0</v>
      </c>
    </row>
    <row r="171" spans="2:15" x14ac:dyDescent="0.3">
      <c r="B171" s="26"/>
      <c r="C171" s="21" t="s">
        <v>61</v>
      </c>
    </row>
    <row r="172" spans="2:15" x14ac:dyDescent="0.3">
      <c r="B172" s="17" t="s">
        <v>102</v>
      </c>
      <c r="C172" s="21" t="s">
        <v>61</v>
      </c>
      <c r="D172" s="37"/>
      <c r="E172" s="25">
        <f t="shared" ref="E172:O172" si="63">SUM(E173:E174)</f>
        <v>45000</v>
      </c>
      <c r="F172" s="25">
        <f t="shared" si="63"/>
        <v>60000</v>
      </c>
      <c r="G172" s="25">
        <f t="shared" si="63"/>
        <v>302500</v>
      </c>
      <c r="H172" s="25">
        <f t="shared" si="63"/>
        <v>287500</v>
      </c>
      <c r="I172" s="25">
        <f t="shared" si="63"/>
        <v>272500</v>
      </c>
      <c r="J172" s="25">
        <f t="shared" si="63"/>
        <v>257500</v>
      </c>
      <c r="K172" s="25">
        <f t="shared" si="63"/>
        <v>0</v>
      </c>
      <c r="L172" s="25">
        <f t="shared" si="63"/>
        <v>0</v>
      </c>
      <c r="M172" s="25">
        <f t="shared" si="63"/>
        <v>0</v>
      </c>
      <c r="N172" s="25">
        <f t="shared" si="63"/>
        <v>0</v>
      </c>
      <c r="O172" s="25">
        <f t="shared" si="63"/>
        <v>0</v>
      </c>
    </row>
    <row r="173" spans="2:15" x14ac:dyDescent="0.3">
      <c r="B173" s="34" t="s">
        <v>48</v>
      </c>
      <c r="C173" s="35" t="s">
        <v>61</v>
      </c>
      <c r="D173" s="37"/>
      <c r="E173" s="38">
        <f t="shared" ref="E173:O173" si="64">-E91</f>
        <v>0</v>
      </c>
      <c r="F173" s="38">
        <f t="shared" si="64"/>
        <v>0</v>
      </c>
      <c r="G173" s="38">
        <f t="shared" si="64"/>
        <v>250000</v>
      </c>
      <c r="H173" s="38">
        <f t="shared" si="64"/>
        <v>250000</v>
      </c>
      <c r="I173" s="38">
        <f t="shared" si="64"/>
        <v>250000</v>
      </c>
      <c r="J173" s="38">
        <f t="shared" si="64"/>
        <v>250000</v>
      </c>
      <c r="K173" s="38">
        <f t="shared" si="64"/>
        <v>0</v>
      </c>
      <c r="L173" s="38">
        <f t="shared" si="64"/>
        <v>0</v>
      </c>
      <c r="M173" s="38">
        <f t="shared" si="64"/>
        <v>0</v>
      </c>
      <c r="N173" s="38">
        <f t="shared" si="64"/>
        <v>0</v>
      </c>
      <c r="O173" s="38">
        <f t="shared" si="64"/>
        <v>0</v>
      </c>
    </row>
    <row r="174" spans="2:15" x14ac:dyDescent="0.3">
      <c r="B174" s="34" t="s">
        <v>53</v>
      </c>
      <c r="C174" s="35" t="s">
        <v>61</v>
      </c>
      <c r="D174" s="37"/>
      <c r="E174" s="36">
        <f t="shared" ref="E174:O174" si="65">E94</f>
        <v>45000</v>
      </c>
      <c r="F174" s="36">
        <f t="shared" si="65"/>
        <v>60000</v>
      </c>
      <c r="G174" s="36">
        <f t="shared" si="65"/>
        <v>52500</v>
      </c>
      <c r="H174" s="36">
        <f t="shared" si="65"/>
        <v>37500</v>
      </c>
      <c r="I174" s="36">
        <f t="shared" si="65"/>
        <v>22500</v>
      </c>
      <c r="J174" s="36">
        <f t="shared" si="65"/>
        <v>7500</v>
      </c>
      <c r="K174" s="36">
        <f t="shared" si="65"/>
        <v>0</v>
      </c>
      <c r="L174" s="36">
        <f t="shared" si="65"/>
        <v>0</v>
      </c>
      <c r="M174" s="36">
        <f t="shared" si="65"/>
        <v>0</v>
      </c>
      <c r="N174" s="36">
        <f t="shared" si="65"/>
        <v>0</v>
      </c>
      <c r="O174" s="36">
        <f t="shared" si="65"/>
        <v>0</v>
      </c>
    </row>
    <row r="175" spans="2:15" x14ac:dyDescent="0.3">
      <c r="B175" s="26"/>
    </row>
    <row r="176" spans="2:15" x14ac:dyDescent="0.3">
      <c r="B176" s="3" t="s">
        <v>107</v>
      </c>
      <c r="C176" s="21" t="s">
        <v>61</v>
      </c>
      <c r="D176" s="37"/>
      <c r="E176" s="33">
        <f t="shared" ref="E176:O176" si="66">D178</f>
        <v>2000000</v>
      </c>
      <c r="F176" s="33">
        <f t="shared" si="66"/>
        <v>2009310.2739726026</v>
      </c>
      <c r="G176" s="33">
        <f t="shared" si="66"/>
        <v>2897911.2328767125</v>
      </c>
      <c r="H176" s="33">
        <f t="shared" si="66"/>
        <v>4379605.4321917836</v>
      </c>
      <c r="I176" s="33">
        <f t="shared" si="66"/>
        <v>6833687.0111404173</v>
      </c>
      <c r="J176" s="33">
        <f t="shared" si="66"/>
        <v>10067458.434008813</v>
      </c>
      <c r="K176" s="33">
        <f t="shared" si="66"/>
        <v>14571975.427299375</v>
      </c>
      <c r="L176" s="33">
        <f t="shared" si="66"/>
        <v>20770922.732103605</v>
      </c>
      <c r="M176" s="33">
        <f t="shared" si="66"/>
        <v>28611956.824509189</v>
      </c>
      <c r="N176" s="33">
        <f t="shared" si="66"/>
        <v>38325906.398040287</v>
      </c>
      <c r="O176" s="33">
        <f t="shared" si="66"/>
        <v>50174226.638079509</v>
      </c>
    </row>
    <row r="177" spans="1:15" x14ac:dyDescent="0.3">
      <c r="B177" s="17" t="s">
        <v>108</v>
      </c>
      <c r="C177" s="21" t="s">
        <v>61</v>
      </c>
      <c r="D177" s="37"/>
      <c r="E177" s="2">
        <f t="shared" ref="E177:O177" si="67">E151+E160+E168</f>
        <v>9310.2739726025611</v>
      </c>
      <c r="F177" s="2">
        <f t="shared" si="67"/>
        <v>888600.9589041099</v>
      </c>
      <c r="G177" s="2">
        <f t="shared" si="67"/>
        <v>1481694.1993150711</v>
      </c>
      <c r="H177" s="2">
        <f t="shared" si="67"/>
        <v>2454081.5789486337</v>
      </c>
      <c r="I177" s="2">
        <f t="shared" si="67"/>
        <v>3233771.4228683952</v>
      </c>
      <c r="J177" s="2">
        <f t="shared" si="67"/>
        <v>4504516.9932905622</v>
      </c>
      <c r="K177" s="2">
        <f t="shared" si="67"/>
        <v>6198947.3048042301</v>
      </c>
      <c r="L177" s="2">
        <f t="shared" si="67"/>
        <v>7841034.0924055856</v>
      </c>
      <c r="M177" s="2">
        <f t="shared" si="67"/>
        <v>9713949.5735310987</v>
      </c>
      <c r="N177" s="2">
        <f t="shared" si="67"/>
        <v>11848320.240039218</v>
      </c>
      <c r="O177" s="2">
        <f t="shared" si="67"/>
        <v>14278757.586981211</v>
      </c>
    </row>
    <row r="178" spans="1:15" x14ac:dyDescent="0.3">
      <c r="B178" s="3" t="s">
        <v>109</v>
      </c>
      <c r="C178" s="21" t="s">
        <v>61</v>
      </c>
      <c r="D178" s="33">
        <f>D127</f>
        <v>2000000</v>
      </c>
      <c r="E178" s="33">
        <f t="shared" ref="E178:O178" si="68">SUM(E176:E177)</f>
        <v>2009310.2739726026</v>
      </c>
      <c r="F178" s="33">
        <f t="shared" si="68"/>
        <v>2897911.2328767125</v>
      </c>
      <c r="G178" s="33">
        <f t="shared" si="68"/>
        <v>4379605.4321917836</v>
      </c>
      <c r="H178" s="33">
        <f t="shared" si="68"/>
        <v>6833687.0111404173</v>
      </c>
      <c r="I178" s="33">
        <f t="shared" si="68"/>
        <v>10067458.434008813</v>
      </c>
      <c r="J178" s="33">
        <f t="shared" si="68"/>
        <v>14571975.427299375</v>
      </c>
      <c r="K178" s="33">
        <f t="shared" si="68"/>
        <v>20770922.732103605</v>
      </c>
      <c r="L178" s="33">
        <f t="shared" si="68"/>
        <v>28611956.824509189</v>
      </c>
      <c r="M178" s="33">
        <f t="shared" si="68"/>
        <v>38325906.398040287</v>
      </c>
      <c r="N178" s="33">
        <f t="shared" si="68"/>
        <v>50174226.638079509</v>
      </c>
      <c r="O178" s="33">
        <f t="shared" si="68"/>
        <v>64452984.225060716</v>
      </c>
    </row>
    <row r="180" spans="1:15" s="9" customFormat="1" x14ac:dyDescent="0.3">
      <c r="A180" s="14" t="s">
        <v>116</v>
      </c>
      <c r="C180" s="20"/>
    </row>
    <row r="182" spans="1:15" x14ac:dyDescent="0.3">
      <c r="B182" t="s">
        <v>87</v>
      </c>
      <c r="C182" s="21" t="s">
        <v>121</v>
      </c>
      <c r="E182" s="2">
        <f>E110/1000000</f>
        <v>1.85</v>
      </c>
      <c r="F182" s="2">
        <f t="shared" ref="F182:O182" si="69">F110/1000000</f>
        <v>2.7589999999999999</v>
      </c>
      <c r="G182" s="2">
        <f t="shared" si="69"/>
        <v>3.8034350000000039</v>
      </c>
      <c r="H182" s="2">
        <f t="shared" si="69"/>
        <v>5.001599525000004</v>
      </c>
      <c r="I182" s="2">
        <f t="shared" si="69"/>
        <v>8.1241855972500048</v>
      </c>
      <c r="J182" s="2">
        <f t="shared" si="69"/>
        <v>9.694593242344693</v>
      </c>
      <c r="K182" s="2">
        <f t="shared" si="69"/>
        <v>11.489280989303213</v>
      </c>
      <c r="L182" s="2">
        <f t="shared" si="69"/>
        <v>13.538161500544957</v>
      </c>
      <c r="M182" s="2">
        <f t="shared" si="69"/>
        <v>15.875048125983808</v>
      </c>
      <c r="N182" s="2">
        <f t="shared" si="69"/>
        <v>18.538158918048275</v>
      </c>
      <c r="O182" s="2">
        <f t="shared" si="69"/>
        <v>21.570685482072783</v>
      </c>
    </row>
    <row r="183" spans="1:15" x14ac:dyDescent="0.3">
      <c r="B183" t="s">
        <v>123</v>
      </c>
      <c r="C183" s="21" t="s">
        <v>57</v>
      </c>
      <c r="E183" s="41">
        <f>E182/(E16/1000000)</f>
        <v>0.19270833333333334</v>
      </c>
      <c r="F183" s="41">
        <f t="shared" ref="F183:O183" si="70">F182/(F16/1000000)</f>
        <v>0.25489652623798964</v>
      </c>
      <c r="G183" s="41">
        <f t="shared" si="70"/>
        <v>0.31165325309773984</v>
      </c>
      <c r="H183" s="41">
        <f t="shared" si="70"/>
        <v>0.36348628635827518</v>
      </c>
      <c r="I183" s="41">
        <f t="shared" si="70"/>
        <v>0.52365155928425322</v>
      </c>
      <c r="J183" s="41">
        <f t="shared" si="70"/>
        <v>0.55421159316229807</v>
      </c>
      <c r="K183" s="41">
        <f t="shared" si="70"/>
        <v>0.58253538999972798</v>
      </c>
      <c r="L183" s="41">
        <f t="shared" si="70"/>
        <v>0.60879714025240639</v>
      </c>
      <c r="M183" s="41">
        <f t="shared" si="70"/>
        <v>0.63315700064298175</v>
      </c>
      <c r="N183" s="41">
        <f t="shared" si="70"/>
        <v>0.65576225095546081</v>
      </c>
      <c r="O183" s="41">
        <f t="shared" si="70"/>
        <v>0.67674835372798181</v>
      </c>
    </row>
    <row r="184" spans="1:15" ht="16.8" customHeight="1" x14ac:dyDescent="0.3">
      <c r="B184" t="s">
        <v>86</v>
      </c>
      <c r="C184" s="21" t="s">
        <v>121</v>
      </c>
      <c r="E184" s="2">
        <f>E108/1000000</f>
        <v>3.6</v>
      </c>
      <c r="F184" s="2">
        <f t="shared" ref="F184:O184" si="71">F108/1000000</f>
        <v>4.5090000000000003</v>
      </c>
      <c r="G184" s="2">
        <f t="shared" si="71"/>
        <v>5.5534350000000039</v>
      </c>
      <c r="H184" s="2">
        <f t="shared" si="71"/>
        <v>6.751599525000004</v>
      </c>
      <c r="I184" s="2">
        <f t="shared" si="71"/>
        <v>8.1241855972500048</v>
      </c>
      <c r="J184" s="2">
        <f t="shared" si="71"/>
        <v>9.694593242344693</v>
      </c>
      <c r="K184" s="2">
        <f t="shared" si="71"/>
        <v>11.489280989303213</v>
      </c>
      <c r="L184" s="2">
        <f t="shared" si="71"/>
        <v>13.538161500544957</v>
      </c>
      <c r="M184" s="2">
        <f t="shared" si="71"/>
        <v>15.875048125983808</v>
      </c>
      <c r="N184" s="2">
        <f t="shared" si="71"/>
        <v>18.538158918048275</v>
      </c>
      <c r="O184" s="2">
        <f t="shared" si="71"/>
        <v>21.570685482072783</v>
      </c>
    </row>
    <row r="185" spans="1:15" ht="16.8" customHeight="1" x14ac:dyDescent="0.3">
      <c r="B185" t="s">
        <v>124</v>
      </c>
      <c r="C185" s="21" t="s">
        <v>57</v>
      </c>
      <c r="E185" s="41">
        <f>E184/(E16/1000000)</f>
        <v>0.375</v>
      </c>
      <c r="F185" s="41">
        <f t="shared" ref="F185:O185" si="72">F184/(F16/1000000)</f>
        <v>0.41657427937915747</v>
      </c>
      <c r="G185" s="41">
        <f t="shared" si="72"/>
        <v>0.45504815610542737</v>
      </c>
      <c r="H185" s="41">
        <f t="shared" si="72"/>
        <v>0.49066580122096926</v>
      </c>
      <c r="I185" s="41">
        <f t="shared" si="72"/>
        <v>0.52365155928425322</v>
      </c>
      <c r="J185" s="41">
        <f t="shared" si="72"/>
        <v>0.55421159316229807</v>
      </c>
      <c r="K185" s="41">
        <f t="shared" si="72"/>
        <v>0.58253538999972798</v>
      </c>
      <c r="L185" s="41">
        <f t="shared" si="72"/>
        <v>0.60879714025240639</v>
      </c>
      <c r="M185" s="41">
        <f t="shared" si="72"/>
        <v>0.63315700064298175</v>
      </c>
      <c r="N185" s="41">
        <f t="shared" si="72"/>
        <v>0.65576225095546081</v>
      </c>
      <c r="O185" s="41">
        <f t="shared" si="72"/>
        <v>0.67674835372798181</v>
      </c>
    </row>
    <row r="186" spans="1:15" x14ac:dyDescent="0.3">
      <c r="B186" t="str">
        <f>A149</f>
        <v>Cash flow</v>
      </c>
      <c r="C186" s="21" t="s">
        <v>121</v>
      </c>
      <c r="E186" s="2">
        <f>E178/1000000</f>
        <v>2.0093102739726025</v>
      </c>
      <c r="F186" s="2">
        <f t="shared" ref="F186:O186" si="73">F178/1000000</f>
        <v>2.8979112328767123</v>
      </c>
      <c r="G186" s="2">
        <f t="shared" si="73"/>
        <v>4.3796054321917834</v>
      </c>
      <c r="H186" s="2">
        <f t="shared" si="73"/>
        <v>6.8336870111404169</v>
      </c>
      <c r="I186" s="2">
        <f t="shared" si="73"/>
        <v>10.067458434008813</v>
      </c>
      <c r="J186" s="2">
        <f t="shared" si="73"/>
        <v>14.571975427299375</v>
      </c>
      <c r="K186" s="2">
        <f t="shared" si="73"/>
        <v>20.770922732103603</v>
      </c>
      <c r="L186" s="2">
        <f t="shared" si="73"/>
        <v>28.611956824509189</v>
      </c>
      <c r="M186" s="2">
        <f t="shared" si="73"/>
        <v>38.325906398040289</v>
      </c>
      <c r="N186" s="2">
        <f t="shared" si="73"/>
        <v>50.17422663807951</v>
      </c>
      <c r="O186" s="2">
        <f t="shared" si="73"/>
        <v>64.452984225060717</v>
      </c>
    </row>
    <row r="187" spans="1:15" x14ac:dyDescent="0.3">
      <c r="B187" t="str">
        <f>B162</f>
        <v>CAPEX</v>
      </c>
      <c r="C187" s="21" t="s">
        <v>121</v>
      </c>
      <c r="E187" s="2">
        <f>E162/1000000</f>
        <v>3</v>
      </c>
      <c r="F187" s="2">
        <f t="shared" ref="F187:O187" si="74">F162/1000000</f>
        <v>3</v>
      </c>
      <c r="G187" s="2">
        <f t="shared" si="74"/>
        <v>3</v>
      </c>
      <c r="H187" s="2">
        <f t="shared" si="74"/>
        <v>3</v>
      </c>
      <c r="I187" s="2">
        <f t="shared" si="74"/>
        <v>3</v>
      </c>
      <c r="J187" s="2">
        <f t="shared" si="74"/>
        <v>3</v>
      </c>
      <c r="K187" s="2">
        <f t="shared" si="74"/>
        <v>3</v>
      </c>
      <c r="L187" s="2">
        <f t="shared" si="74"/>
        <v>3</v>
      </c>
      <c r="M187" s="2">
        <f t="shared" si="74"/>
        <v>3</v>
      </c>
      <c r="N187" s="2">
        <f t="shared" si="74"/>
        <v>3</v>
      </c>
      <c r="O187" s="2">
        <f t="shared" si="74"/>
        <v>3</v>
      </c>
    </row>
    <row r="188" spans="1:15" x14ac:dyDescent="0.3">
      <c r="B188" t="s">
        <v>117</v>
      </c>
      <c r="C188" s="21" t="s">
        <v>121</v>
      </c>
      <c r="E188" s="25">
        <f>(E138-E178)/1000000</f>
        <v>-1.0093102739726025</v>
      </c>
      <c r="F188" s="25">
        <f t="shared" ref="F188:O188" si="75">(F138-F178)/1000000</f>
        <v>-1.8979112328767125</v>
      </c>
      <c r="G188" s="25">
        <f t="shared" si="75"/>
        <v>-3.6296054321917834</v>
      </c>
      <c r="H188" s="25">
        <f t="shared" si="75"/>
        <v>-6.3336870111404169</v>
      </c>
      <c r="I188" s="25">
        <f t="shared" si="75"/>
        <v>-9.8174584340088131</v>
      </c>
      <c r="J188" s="25">
        <f t="shared" si="75"/>
        <v>-14.571975427299375</v>
      </c>
      <c r="K188" s="25">
        <f t="shared" si="75"/>
        <v>-20.770922732103603</v>
      </c>
      <c r="L188" s="25">
        <f t="shared" si="75"/>
        <v>-28.611956824509189</v>
      </c>
      <c r="M188" s="25">
        <f t="shared" si="75"/>
        <v>-38.325906398040289</v>
      </c>
      <c r="N188" s="25">
        <f t="shared" si="75"/>
        <v>-50.17422663807951</v>
      </c>
      <c r="O188" s="25">
        <f t="shared" si="75"/>
        <v>-64.452984225060717</v>
      </c>
    </row>
    <row r="189" spans="1:15" x14ac:dyDescent="0.3">
      <c r="B189" t="s">
        <v>125</v>
      </c>
      <c r="C189" s="21" t="s">
        <v>122</v>
      </c>
      <c r="E189" s="42">
        <f t="shared" ref="E189:O189" si="76">E126/E140</f>
        <v>0.78028896103896106</v>
      </c>
      <c r="F189" s="42">
        <f t="shared" si="76"/>
        <v>1.0407329393608613</v>
      </c>
      <c r="G189" s="42">
        <f t="shared" si="76"/>
        <v>1.4562809880615417</v>
      </c>
      <c r="H189" s="42">
        <f t="shared" si="76"/>
        <v>2.119817821635738</v>
      </c>
      <c r="I189" s="42">
        <f t="shared" si="76"/>
        <v>2.9670680067403441</v>
      </c>
      <c r="J189" s="42">
        <f t="shared" si="76"/>
        <v>4.1120228347331826</v>
      </c>
      <c r="K189" s="42">
        <f t="shared" si="76"/>
        <v>5.6412417172372029</v>
      </c>
      <c r="L189" s="42">
        <f t="shared" si="76"/>
        <v>7.5138531091227305</v>
      </c>
      <c r="M189" s="42">
        <f t="shared" si="76"/>
        <v>9.7567892975999069</v>
      </c>
      <c r="N189" s="42">
        <f t="shared" si="76"/>
        <v>12.39761902255467</v>
      </c>
      <c r="O189" s="42">
        <f t="shared" si="76"/>
        <v>15.464332251152859</v>
      </c>
    </row>
    <row r="190" spans="1:15" x14ac:dyDescent="0.3">
      <c r="B190" t="s">
        <v>118</v>
      </c>
      <c r="C190" s="21" t="s">
        <v>122</v>
      </c>
      <c r="E190" s="42">
        <f t="shared" ref="E190:O190" si="77">(D126-D128)/D140</f>
        <v>0.36363636363636365</v>
      </c>
      <c r="F190" s="42">
        <f t="shared" si="77"/>
        <v>0.56027368220015283</v>
      </c>
      <c r="G190" s="42">
        <f t="shared" si="77"/>
        <v>0.79627929386080476</v>
      </c>
      <c r="H190" s="42">
        <f t="shared" si="77"/>
        <v>1.1848999904566457</v>
      </c>
      <c r="I190" s="42">
        <f t="shared" si="77"/>
        <v>1.8188077737365902</v>
      </c>
      <c r="J190" s="42">
        <f t="shared" si="77"/>
        <v>2.6335034677530134</v>
      </c>
      <c r="K190" s="42">
        <f t="shared" si="77"/>
        <v>3.7427442693824706</v>
      </c>
      <c r="L190" s="42">
        <f t="shared" si="77"/>
        <v>5.2328460774373964</v>
      </c>
      <c r="M190" s="42">
        <f t="shared" si="77"/>
        <v>7.0626856258016426</v>
      </c>
      <c r="N190" s="42">
        <f t="shared" si="77"/>
        <v>9.2589367754490208</v>
      </c>
      <c r="O190" s="42">
        <f t="shared" si="77"/>
        <v>11.848904940022697</v>
      </c>
    </row>
    <row r="191" spans="1:15" x14ac:dyDescent="0.3">
      <c r="B191" t="s">
        <v>119</v>
      </c>
      <c r="C191" s="21" t="s">
        <v>57</v>
      </c>
      <c r="E191" s="41">
        <f t="shared" ref="E191:O191" si="78">E118/((E132+D132)/2)</f>
        <v>0.25511143294611349</v>
      </c>
      <c r="F191" s="41">
        <f t="shared" si="78"/>
        <v>0.28936440002144231</v>
      </c>
      <c r="G191" s="41">
        <f t="shared" si="78"/>
        <v>0.29882435142443603</v>
      </c>
      <c r="H191" s="41">
        <f t="shared" si="78"/>
        <v>0.29356304631719321</v>
      </c>
      <c r="I191" s="41">
        <f t="shared" si="78"/>
        <v>0.34559499464464877</v>
      </c>
      <c r="J191" s="41">
        <f t="shared" si="78"/>
        <v>0.29956586614691155</v>
      </c>
      <c r="K191" s="41">
        <f t="shared" si="78"/>
        <v>0.26765759971623254</v>
      </c>
      <c r="L191" s="41">
        <f t="shared" si="78"/>
        <v>0.24419917265302812</v>
      </c>
      <c r="M191" s="41">
        <f t="shared" si="78"/>
        <v>0.22631560254839</v>
      </c>
      <c r="N191" s="41">
        <f t="shared" si="78"/>
        <v>0.21222309281800636</v>
      </c>
      <c r="O191" s="41">
        <f t="shared" si="78"/>
        <v>0.20083194529365242</v>
      </c>
    </row>
    <row r="192" spans="1:15" x14ac:dyDescent="0.3">
      <c r="B192" t="s">
        <v>120</v>
      </c>
      <c r="C192" s="21" t="s">
        <v>57</v>
      </c>
      <c r="E192" s="41">
        <f>E118/((E130+D130)/2)</f>
        <v>0.13569947648475666</v>
      </c>
      <c r="F192" s="41">
        <f t="shared" ref="F192:O192" si="79">F118/((F130+E130)/2)</f>
        <v>0.17966785051033193</v>
      </c>
      <c r="G192" s="41">
        <f t="shared" si="79"/>
        <v>0.20654202530883756</v>
      </c>
      <c r="H192" s="41">
        <f t="shared" si="79"/>
        <v>0.22278215517171343</v>
      </c>
      <c r="I192" s="41">
        <f t="shared" si="79"/>
        <v>0.28342697610615247</v>
      </c>
      <c r="J192" s="41">
        <f t="shared" si="79"/>
        <v>0.26002454976575351</v>
      </c>
      <c r="K192" s="41">
        <f t="shared" si="79"/>
        <v>0.2404680282623983</v>
      </c>
      <c r="L192" s="41">
        <f t="shared" si="79"/>
        <v>0.22417912956160252</v>
      </c>
      <c r="M192" s="41">
        <f t="shared" si="79"/>
        <v>0.21110022266059261</v>
      </c>
      <c r="N192" s="41">
        <f t="shared" si="79"/>
        <v>0.20036646997085827</v>
      </c>
      <c r="O192" s="41">
        <f t="shared" si="79"/>
        <v>0.19140280512295699</v>
      </c>
    </row>
    <row r="193" spans="2:15" x14ac:dyDescent="0.3">
      <c r="B193" t="s">
        <v>126</v>
      </c>
      <c r="C193" s="21" t="s">
        <v>121</v>
      </c>
      <c r="E193" s="2">
        <f>E118/1000000</f>
        <v>1.4620500000000001</v>
      </c>
      <c r="F193" s="2">
        <f t="shared" ref="F193:O193" si="80">F118/1000000</f>
        <v>2.1861899999999999</v>
      </c>
      <c r="G193" s="2">
        <f t="shared" si="80"/>
        <v>3.038257350000003</v>
      </c>
      <c r="H193" s="2">
        <f t="shared" si="80"/>
        <v>4.0209206152500032</v>
      </c>
      <c r="I193" s="2">
        <f t="shared" si="80"/>
        <v>6.5623653337725045</v>
      </c>
      <c r="J193" s="2">
        <f t="shared" si="80"/>
        <v>7.8465455262992005</v>
      </c>
      <c r="K193" s="2">
        <f t="shared" si="80"/>
        <v>9.3063176013356017</v>
      </c>
      <c r="L193" s="2">
        <f t="shared" si="80"/>
        <v>10.965910815441415</v>
      </c>
      <c r="M193" s="2">
        <f t="shared" si="80"/>
        <v>12.858788982046883</v>
      </c>
      <c r="N193" s="2">
        <f t="shared" si="80"/>
        <v>15.015908723619102</v>
      </c>
      <c r="O193" s="2">
        <f t="shared" si="80"/>
        <v>17.472255240478955</v>
      </c>
    </row>
    <row r="194" spans="2:15" x14ac:dyDescent="0.3">
      <c r="B194" t="s">
        <v>3</v>
      </c>
      <c r="C194" s="21" t="s">
        <v>121</v>
      </c>
      <c r="E194" s="2">
        <f>E132/1000000</f>
        <v>6.4620499999999996</v>
      </c>
      <c r="F194" s="2">
        <f t="shared" ref="F194:O194" si="81">F132/1000000</f>
        <v>8.6482399999999995</v>
      </c>
      <c r="G194" s="2">
        <f t="shared" si="81"/>
        <v>11.686497350000003</v>
      </c>
      <c r="H194" s="2">
        <f t="shared" si="81"/>
        <v>15.707417965250007</v>
      </c>
      <c r="I194" s="2">
        <f t="shared" si="81"/>
        <v>22.26978329902251</v>
      </c>
      <c r="J194" s="2">
        <f t="shared" si="81"/>
        <v>30.116328825321713</v>
      </c>
      <c r="K194" s="2">
        <f t="shared" si="81"/>
        <v>39.422646426657309</v>
      </c>
      <c r="L194" s="2">
        <f t="shared" si="81"/>
        <v>50.388557242098727</v>
      </c>
      <c r="M194" s="2">
        <f t="shared" si="81"/>
        <v>63.247346224145609</v>
      </c>
      <c r="N194" s="2">
        <f t="shared" si="81"/>
        <v>78.263254947764707</v>
      </c>
      <c r="O194" s="2">
        <f t="shared" si="81"/>
        <v>95.735510188243651</v>
      </c>
    </row>
    <row r="210" spans="2:2" x14ac:dyDescent="0.3">
      <c r="B210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ENG_version</vt:lpstr>
      <vt:lpstr>POL_version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Lukas Podol</dc:creator>
  <cp:lastModifiedBy>Lukas Podol</cp:lastModifiedBy>
  <dcterms:created xsi:type="dcterms:W3CDTF">2023-11-27T11:40:15Z</dcterms:created>
  <dcterms:modified xsi:type="dcterms:W3CDTF">2023-12-03T12:47:32Z</dcterms:modified>
</cp:coreProperties>
</file>