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732bdf693957a48/Desktop/ENGR132/Matlab Folders/HW_A12/"/>
    </mc:Choice>
  </mc:AlternateContent>
  <xr:revisionPtr revIDLastSave="139" documentId="13_ncr:1_{D6CB91B3-E188-1B42-BEDE-B08DDA3FBC2D}" xr6:coauthVersionLast="46" xr6:coauthVersionMax="46" xr10:uidLastSave="{41FB3A4A-A2D2-4B7B-85D9-2B9AFAEAE471}"/>
  <bookViews>
    <workbookView xWindow="28830" yWindow="30" windowWidth="17820" windowHeight="15525" xr2:uid="{00000000-000D-0000-FFFF-FFFF00000000}"/>
  </bookViews>
  <sheets>
    <sheet name="CALCULATIONS" sheetId="2" r:id="rId1"/>
  </sheets>
  <definedNames>
    <definedName name="_xlnm.Print_Area" localSheetId="0">CALCULATIONS!$A$1:$O$51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2" l="1"/>
  <c r="L46" i="2"/>
  <c r="L40" i="2"/>
  <c r="M31" i="2" s="1"/>
  <c r="L32" i="2"/>
  <c r="L34" i="2"/>
  <c r="L36" i="2"/>
  <c r="L38" i="2"/>
  <c r="K31" i="2"/>
  <c r="L31" i="2" s="1"/>
  <c r="K32" i="2"/>
  <c r="K33" i="2"/>
  <c r="L33" i="2" s="1"/>
  <c r="K34" i="2"/>
  <c r="K35" i="2"/>
  <c r="K36" i="2"/>
  <c r="K37" i="2"/>
  <c r="L37" i="2" s="1"/>
  <c r="K38" i="2"/>
  <c r="K30" i="2"/>
  <c r="I16" i="2"/>
  <c r="M22" i="2" s="1"/>
  <c r="G16" i="2"/>
  <c r="G17" i="2"/>
  <c r="G18" i="2"/>
  <c r="G19" i="2"/>
  <c r="G20" i="2"/>
  <c r="G21" i="2"/>
  <c r="G22" i="2"/>
  <c r="G23" i="2"/>
  <c r="G15" i="2"/>
  <c r="I18" i="2" s="1"/>
  <c r="F16" i="2"/>
  <c r="F17" i="2"/>
  <c r="F18" i="2"/>
  <c r="F19" i="2"/>
  <c r="F20" i="2"/>
  <c r="F21" i="2"/>
  <c r="F22" i="2"/>
  <c r="F23" i="2"/>
  <c r="F15" i="2"/>
  <c r="I19" i="2" s="1"/>
  <c r="I15" i="2"/>
  <c r="M32" i="2" l="1"/>
  <c r="M30" i="2"/>
  <c r="M35" i="2"/>
  <c r="M34" i="2"/>
  <c r="M38" i="2"/>
  <c r="M36" i="2"/>
  <c r="I22" i="2"/>
  <c r="M16" i="2"/>
  <c r="L35" i="2"/>
  <c r="M17" i="2"/>
  <c r="M33" i="2"/>
  <c r="O37" i="2" s="1"/>
  <c r="O38" i="2" s="1"/>
  <c r="I17" i="2"/>
  <c r="M18" i="2"/>
  <c r="M15" i="2"/>
  <c r="O16" i="2" s="1"/>
  <c r="M19" i="2"/>
  <c r="I20" i="2"/>
  <c r="I23" i="2"/>
  <c r="M20" i="2"/>
  <c r="L30" i="2"/>
  <c r="O36" i="2" s="1"/>
  <c r="M23" i="2"/>
  <c r="M21" i="2"/>
  <c r="M37" i="2"/>
  <c r="K16" i="2" l="1"/>
  <c r="L16" i="2" s="1"/>
  <c r="K23" i="2"/>
  <c r="L23" i="2" s="1"/>
  <c r="K15" i="2"/>
  <c r="L15" i="2" s="1"/>
  <c r="K22" i="2"/>
  <c r="L22" i="2" s="1"/>
  <c r="K21" i="2"/>
  <c r="L21" i="2" s="1"/>
  <c r="K20" i="2"/>
  <c r="L20" i="2" s="1"/>
  <c r="K19" i="2"/>
  <c r="L19" i="2" s="1"/>
  <c r="K17" i="2"/>
  <c r="L17" i="2" s="1"/>
  <c r="K18" i="2"/>
  <c r="L18" i="2" s="1"/>
  <c r="O15" i="2" l="1"/>
  <c r="O17" i="2" s="1"/>
</calcChain>
</file>

<file path=xl/sharedStrings.xml><?xml version="1.0" encoding="utf-8"?>
<sst xmlns="http://schemas.openxmlformats.org/spreadsheetml/2006/main" count="60" uniqueCount="50">
  <si>
    <t>Input Section:</t>
  </si>
  <si>
    <t>Assignment</t>
  </si>
  <si>
    <t>Problem Description</t>
  </si>
  <si>
    <t xml:space="preserve">ENGR 132 </t>
  </si>
  <si>
    <t>Your Name</t>
  </si>
  <si>
    <t>Name</t>
  </si>
  <si>
    <t>Purdue Login</t>
  </si>
  <si>
    <t>Your Purdue Login</t>
  </si>
  <si>
    <t>Contributor 1</t>
  </si>
  <si>
    <t>Team-ID</t>
  </si>
  <si>
    <t>Contributor 2</t>
  </si>
  <si>
    <t>Contributor 3</t>
  </si>
  <si>
    <t>I have not used material obtained from any other unauthorized source, either modified</t>
  </si>
  <si>
    <t>The solution I am submitting is my own original work.</t>
  </si>
  <si>
    <t xml:space="preserve">or unmodified.  Neither have I provided access to my work to another. </t>
  </si>
  <si>
    <t>Number of unique bug reports</t>
  </si>
  <si>
    <r>
      <t>x</t>
    </r>
    <r>
      <rPr>
        <b/>
        <vertAlign val="subscript"/>
        <sz val="10"/>
        <rFont val="Times New Roman"/>
        <family val="1"/>
      </rPr>
      <t>i</t>
    </r>
  </si>
  <si>
    <r>
      <t>y</t>
    </r>
    <r>
      <rPr>
        <b/>
        <vertAlign val="subscript"/>
        <sz val="10"/>
        <rFont val="Times New Roman"/>
        <family val="1"/>
      </rPr>
      <t>i</t>
    </r>
  </si>
  <si>
    <r>
      <t>x</t>
    </r>
    <r>
      <rPr>
        <b/>
        <vertAlign val="subscript"/>
        <sz val="10"/>
        <rFont val="Times New Roman"/>
        <family val="1"/>
      </rPr>
      <t>i</t>
    </r>
    <r>
      <rPr>
        <b/>
        <sz val="10"/>
        <rFont val="Times New Roman"/>
        <family val="1"/>
      </rPr>
      <t>^2</t>
    </r>
  </si>
  <si>
    <r>
      <t>x</t>
    </r>
    <r>
      <rPr>
        <b/>
        <vertAlign val="subscript"/>
        <sz val="10"/>
        <rFont val="Times New Roman"/>
        <family val="1"/>
      </rPr>
      <t>i</t>
    </r>
    <r>
      <rPr>
        <b/>
        <sz val="10"/>
        <rFont val="Times New Roman"/>
        <family val="1"/>
      </rPr>
      <t>y</t>
    </r>
    <r>
      <rPr>
        <b/>
        <vertAlign val="subscript"/>
        <sz val="10"/>
        <rFont val="Times New Roman"/>
        <family val="1"/>
      </rPr>
      <t>i</t>
    </r>
  </si>
  <si>
    <r>
      <t>f(x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>)</t>
    </r>
  </si>
  <si>
    <r>
      <t>[y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 xml:space="preserve"> - f(x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>)]^2</t>
    </r>
  </si>
  <si>
    <r>
      <t>[y</t>
    </r>
    <r>
      <rPr>
        <b/>
        <i/>
        <vertAlign val="subscript"/>
        <sz val="10"/>
        <rFont val="Times New Roman"/>
        <family val="1"/>
      </rPr>
      <t>i</t>
    </r>
    <r>
      <rPr>
        <b/>
        <i/>
        <sz val="10"/>
        <rFont val="Times New Roman"/>
        <family val="1"/>
      </rPr>
      <t xml:space="preserve"> - y_bar]^2</t>
    </r>
  </si>
  <si>
    <t>Time from release (months)</t>
  </si>
  <si>
    <t>Least Squares Calculations</t>
  </si>
  <si>
    <t>Goodness of Fit (Least Squares)</t>
  </si>
  <si>
    <t>Goodness of Fit (Company Model)</t>
  </si>
  <si>
    <t>Model Predictions</t>
  </si>
  <si>
    <t>Plot with Excel Trendline</t>
  </si>
  <si>
    <t xml:space="preserve">x_bar = </t>
  </si>
  <si>
    <t xml:space="preserve">y_bar = </t>
  </si>
  <si>
    <t>x_bar*y_bar =</t>
  </si>
  <si>
    <t>xy_bar =</t>
  </si>
  <si>
    <t xml:space="preserve">x^2_bar = </t>
  </si>
  <si>
    <t>x_bar^2</t>
  </si>
  <si>
    <t xml:space="preserve">a = </t>
  </si>
  <si>
    <t xml:space="preserve">b = </t>
  </si>
  <si>
    <t>Least Squares Line</t>
  </si>
  <si>
    <t xml:space="preserve">SSE = </t>
  </si>
  <si>
    <t xml:space="preserve">SST = </t>
  </si>
  <si>
    <t xml:space="preserve">r2 = </t>
  </si>
  <si>
    <t>Luke Canfield</t>
  </si>
  <si>
    <t>lcanfiel</t>
  </si>
  <si>
    <t>A12  Problem #1</t>
  </si>
  <si>
    <t>0L7-29</t>
  </si>
  <si>
    <t>Using the data provided determine the least-square line for the data, plot the data  and display the trendline, and determine the goodness of fit for the model provided and the least-square model.</t>
  </si>
  <si>
    <t>y = -5.59x+213.45</t>
  </si>
  <si>
    <t xml:space="preserve">At 15 months = </t>
  </si>
  <si>
    <t xml:space="preserve">At 45 months = </t>
  </si>
  <si>
    <t>reported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</si>
</sst>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b/>
      <i/>
      <sz val="12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/>
    <xf numFmtId="0" fontId="3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5" borderId="0" xfId="0" applyFont="1" applyFill="1" applyBorder="1"/>
    <xf numFmtId="0" fontId="0" fillId="0" borderId="0" xfId="0" applyFill="1" applyBorder="1" applyAlignment="1">
      <alignment wrapText="1"/>
    </xf>
    <xf numFmtId="0" fontId="6" fillId="6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8" fillId="6" borderId="0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0" fontId="1" fillId="5" borderId="0" xfId="0" applyFont="1" applyFill="1" applyBorder="1" applyAlignment="1">
      <alignment horizontal="center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2" borderId="1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 vertical="center" wrapText="1"/>
      <protection locked="0"/>
    </xf>
    <xf numFmtId="0" fontId="0" fillId="3" borderId="0" xfId="0" applyFill="1" applyBorder="1" applyAlignment="1" applyProtection="1">
      <alignment horizontal="left" vertical="center" wrapText="1"/>
      <protection locked="0"/>
    </xf>
    <xf numFmtId="0" fontId="3" fillId="4" borderId="0" xfId="0" applyFont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Unique Bug Reports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577736069996111E-2"/>
                  <c:y val="-0.49593810657388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CALCULATIONS!$D$15:$D$23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  <c:pt idx="6">
                  <c:v>18</c:v>
                </c:pt>
                <c:pt idx="7">
                  <c:v>24</c:v>
                </c:pt>
                <c:pt idx="8">
                  <c:v>36</c:v>
                </c:pt>
              </c:numCache>
            </c:numRef>
          </c:xVal>
          <c:yVal>
            <c:numRef>
              <c:f>CALCULATIONS!$E$15:$E$23</c:f>
              <c:numCache>
                <c:formatCode>General</c:formatCode>
                <c:ptCount val="9"/>
                <c:pt idx="0">
                  <c:v>230</c:v>
                </c:pt>
                <c:pt idx="1">
                  <c:v>201</c:v>
                </c:pt>
                <c:pt idx="2">
                  <c:v>168</c:v>
                </c:pt>
                <c:pt idx="3">
                  <c:v>192</c:v>
                </c:pt>
                <c:pt idx="4">
                  <c:v>161</c:v>
                </c:pt>
                <c:pt idx="5">
                  <c:v>110</c:v>
                </c:pt>
                <c:pt idx="6">
                  <c:v>155</c:v>
                </c:pt>
                <c:pt idx="7">
                  <c:v>64</c:v>
                </c:pt>
                <c:pt idx="8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4-43CF-BC66-A521C8D7EB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44910767"/>
        <c:axId val="944909935"/>
      </c:scatterChart>
      <c:valAx>
        <c:axId val="94491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09935"/>
        <c:crosses val="autoZero"/>
        <c:crossBetween val="midCat"/>
      </c:valAx>
      <c:valAx>
        <c:axId val="9449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Bugs Reported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1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30</xdr:row>
      <xdr:rowOff>39687</xdr:rowOff>
    </xdr:from>
    <xdr:to>
      <xdr:col>8</xdr:col>
      <xdr:colOff>1044575</xdr:colOff>
      <xdr:row>47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0F5DF-746E-469D-8F06-61D41003A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1"/>
  <sheetViews>
    <sheetView tabSelected="1" topLeftCell="A13" zoomScaleNormal="100" workbookViewId="0">
      <selection activeCell="N45" sqref="N45"/>
    </sheetView>
  </sheetViews>
  <sheetFormatPr defaultColWidth="10.6328125" defaultRowHeight="12.5" x14ac:dyDescent="0.25"/>
  <cols>
    <col min="1" max="1" width="7.453125" customWidth="1"/>
    <col min="2" max="2" width="14.26953125" customWidth="1"/>
    <col min="3" max="3" width="4.6328125" customWidth="1"/>
    <col min="4" max="4" width="5" customWidth="1"/>
    <col min="5" max="5" width="4.6328125" customWidth="1"/>
    <col min="6" max="6" width="4.81640625" customWidth="1"/>
    <col min="7" max="7" width="12.36328125" customWidth="1"/>
    <col min="8" max="8" width="13" customWidth="1"/>
    <col min="9" max="9" width="15.453125" customWidth="1"/>
    <col min="10" max="10" width="4.36328125" customWidth="1"/>
    <col min="11" max="11" width="19.26953125" customWidth="1"/>
    <col min="12" max="12" width="11.54296875" customWidth="1"/>
    <col min="13" max="13" width="11.453125" customWidth="1"/>
    <col min="14" max="14" width="8.6328125" customWidth="1"/>
    <col min="15" max="15" width="9.1796875" customWidth="1"/>
  </cols>
  <sheetData>
    <row r="1" spans="1:26" s="1" customFormat="1" ht="17.25" customHeight="1" x14ac:dyDescent="0.35">
      <c r="A1" s="9" t="s">
        <v>3</v>
      </c>
      <c r="B1" s="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5"/>
      <c r="R1" s="5"/>
      <c r="S1" s="5"/>
    </row>
    <row r="2" spans="1:26" s="1" customFormat="1" ht="17.25" customHeight="1" x14ac:dyDescent="0.3">
      <c r="A2" s="25" t="s">
        <v>4</v>
      </c>
      <c r="B2" s="26"/>
      <c r="C2" s="27" t="s">
        <v>41</v>
      </c>
      <c r="D2" s="27"/>
      <c r="E2" s="27"/>
      <c r="F2" s="10"/>
      <c r="G2" s="28"/>
      <c r="H2" s="28"/>
      <c r="I2" s="29" t="s">
        <v>5</v>
      </c>
      <c r="J2" s="29"/>
      <c r="K2" s="29"/>
      <c r="L2" s="29" t="s">
        <v>6</v>
      </c>
      <c r="M2" s="29"/>
      <c r="N2" s="29"/>
    </row>
    <row r="3" spans="1:26" s="1" customFormat="1" ht="17.25" customHeight="1" x14ac:dyDescent="0.3">
      <c r="A3" s="25" t="s">
        <v>7</v>
      </c>
      <c r="B3" s="26"/>
      <c r="C3" s="27" t="s">
        <v>42</v>
      </c>
      <c r="D3" s="27"/>
      <c r="E3" s="27"/>
      <c r="F3" s="10"/>
      <c r="G3" s="30" t="s">
        <v>8</v>
      </c>
      <c r="H3" s="30"/>
      <c r="I3" s="31" t="s">
        <v>41</v>
      </c>
      <c r="J3" s="31"/>
      <c r="K3" s="31"/>
      <c r="L3" s="32" t="s">
        <v>42</v>
      </c>
      <c r="M3" s="32"/>
      <c r="N3" s="32"/>
    </row>
    <row r="4" spans="1:26" s="1" customFormat="1" ht="17.25" customHeight="1" x14ac:dyDescent="0.3">
      <c r="A4" s="33" t="s">
        <v>9</v>
      </c>
      <c r="B4" s="34"/>
      <c r="C4" s="27" t="s">
        <v>44</v>
      </c>
      <c r="D4" s="27"/>
      <c r="E4" s="27"/>
      <c r="F4" s="10"/>
      <c r="G4" s="30" t="s">
        <v>10</v>
      </c>
      <c r="H4" s="30"/>
      <c r="I4" s="31"/>
      <c r="J4" s="31"/>
      <c r="K4" s="31"/>
      <c r="L4" s="32"/>
      <c r="M4" s="32"/>
      <c r="N4" s="32"/>
    </row>
    <row r="5" spans="1:26" s="1" customFormat="1" ht="17.25" customHeight="1" x14ac:dyDescent="0.3">
      <c r="A5" s="33" t="s">
        <v>1</v>
      </c>
      <c r="B5" s="34"/>
      <c r="C5" s="27" t="s">
        <v>43</v>
      </c>
      <c r="D5" s="27"/>
      <c r="E5" s="27"/>
      <c r="F5" s="10"/>
      <c r="G5" s="30" t="s">
        <v>11</v>
      </c>
      <c r="H5" s="30"/>
      <c r="I5" s="31"/>
      <c r="J5" s="31"/>
      <c r="K5" s="31"/>
      <c r="L5" s="32"/>
      <c r="M5" s="32"/>
      <c r="N5" s="32"/>
    </row>
    <row r="6" spans="1:26" s="1" customFormat="1" ht="13" x14ac:dyDescent="0.3">
      <c r="A6" s="3"/>
      <c r="B6" s="3"/>
      <c r="C6" s="4"/>
      <c r="D6" s="4"/>
      <c r="E6" s="4"/>
      <c r="F6" s="5"/>
      <c r="G6" s="5"/>
      <c r="H6" s="5"/>
      <c r="I6" s="5"/>
      <c r="J6" s="5"/>
      <c r="K6" s="5"/>
      <c r="L6" s="6"/>
    </row>
    <row r="7" spans="1:26" s="1" customFormat="1" ht="15" customHeight="1" x14ac:dyDescent="0.35">
      <c r="A7" s="37" t="s">
        <v>12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6"/>
    </row>
    <row r="8" spans="1:26" s="1" customFormat="1" ht="15" customHeight="1" x14ac:dyDescent="0.35">
      <c r="A8" s="37" t="s">
        <v>14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6"/>
    </row>
    <row r="9" spans="1:26" s="1" customFormat="1" ht="15" customHeight="1" x14ac:dyDescent="0.35">
      <c r="A9" s="37" t="s">
        <v>13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6"/>
    </row>
    <row r="10" spans="1:26" s="1" customFormat="1" ht="14.5" x14ac:dyDescent="0.35">
      <c r="A10" s="8"/>
      <c r="B10" s="8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26" s="2" customFormat="1" ht="26.25" customHeight="1" x14ac:dyDescent="0.25">
      <c r="A11" s="35" t="s">
        <v>2</v>
      </c>
      <c r="B11" s="35"/>
      <c r="C11" s="36" t="s">
        <v>45</v>
      </c>
      <c r="D11" s="36"/>
      <c r="E11" s="36"/>
      <c r="F11" s="36"/>
      <c r="G11" s="36"/>
      <c r="H11" s="36"/>
      <c r="I11" s="36"/>
      <c r="J11" s="36"/>
      <c r="K11" s="36"/>
    </row>
    <row r="12" spans="1:26" x14ac:dyDescent="0.25">
      <c r="A12" s="7"/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7"/>
      <c r="M12" s="7"/>
      <c r="N12" s="7"/>
    </row>
    <row r="13" spans="1:26" ht="13" x14ac:dyDescent="0.3">
      <c r="A13" s="11" t="s">
        <v>0</v>
      </c>
      <c r="B13" s="11"/>
      <c r="C13" s="7"/>
      <c r="D13" s="24" t="s">
        <v>24</v>
      </c>
      <c r="E13" s="24"/>
      <c r="F13" s="24"/>
      <c r="G13" s="24"/>
      <c r="H13" s="24"/>
      <c r="I13" s="24"/>
      <c r="K13" s="24" t="s">
        <v>25</v>
      </c>
      <c r="L13" s="24"/>
      <c r="M13" s="24"/>
      <c r="N13" s="24"/>
      <c r="O13" s="24"/>
    </row>
    <row r="14" spans="1:26" s="16" customFormat="1" ht="38.25" customHeight="1" x14ac:dyDescent="0.3">
      <c r="A14" s="18" t="s">
        <v>23</v>
      </c>
      <c r="B14" s="18" t="s">
        <v>15</v>
      </c>
      <c r="C14" s="12"/>
      <c r="D14" s="13" t="s">
        <v>16</v>
      </c>
      <c r="E14" s="13" t="s">
        <v>17</v>
      </c>
      <c r="F14" s="13" t="s">
        <v>18</v>
      </c>
      <c r="G14" s="13" t="s">
        <v>19</v>
      </c>
      <c r="H14" s="14"/>
      <c r="I14" s="14"/>
      <c r="J14" s="14"/>
      <c r="K14" s="15" t="s">
        <v>20</v>
      </c>
      <c r="L14" s="15" t="s">
        <v>21</v>
      </c>
      <c r="M14" s="15" t="s">
        <v>22</v>
      </c>
      <c r="N14" s="14"/>
      <c r="O14" s="14"/>
      <c r="P14" s="7"/>
      <c r="R14" s="17"/>
      <c r="S14" s="12"/>
      <c r="U14" s="12"/>
      <c r="X14" s="12"/>
      <c r="Y14" s="12"/>
      <c r="Z14" s="12"/>
    </row>
    <row r="15" spans="1:26" x14ac:dyDescent="0.25">
      <c r="A15">
        <v>1</v>
      </c>
      <c r="B15">
        <v>230</v>
      </c>
      <c r="D15">
        <v>1</v>
      </c>
      <c r="E15">
        <v>230</v>
      </c>
      <c r="F15">
        <f>D15^2</f>
        <v>1</v>
      </c>
      <c r="G15">
        <f>D15*E15</f>
        <v>230</v>
      </c>
      <c r="H15" s="20" t="s">
        <v>29</v>
      </c>
      <c r="I15">
        <f>(A15+A16+A17+A18+A19+A20+A21+A22+A23)/9</f>
        <v>12.444444444444445</v>
      </c>
      <c r="K15">
        <f>I22*D15+I23</f>
        <v>207.86072965771677</v>
      </c>
      <c r="L15">
        <f>(E15-K15)^2</f>
        <v>490.14729128870164</v>
      </c>
      <c r="M15">
        <f>(E15-I16)^2</f>
        <v>7415.1234567901238</v>
      </c>
      <c r="N15" s="21" t="s">
        <v>38</v>
      </c>
      <c r="O15">
        <f>(L15+L16+L17+L18+L19+L20+L21+L22+L23)/9</f>
        <v>501.52912709799358</v>
      </c>
    </row>
    <row r="16" spans="1:26" x14ac:dyDescent="0.25">
      <c r="A16">
        <v>2</v>
      </c>
      <c r="B16">
        <v>201</v>
      </c>
      <c r="D16">
        <v>2</v>
      </c>
      <c r="E16">
        <v>201</v>
      </c>
      <c r="F16">
        <f t="shared" ref="F16:F23" si="0">D16^2</f>
        <v>4</v>
      </c>
      <c r="G16">
        <f t="shared" ref="G16:G23" si="1">D16*E16</f>
        <v>402</v>
      </c>
      <c r="H16" s="20" t="s">
        <v>30</v>
      </c>
      <c r="I16">
        <f>(E15+E16+E17+E18+E19+E20+E21+E22+E23)/9</f>
        <v>143.88888888888889</v>
      </c>
      <c r="K16">
        <f>I22*D16+I23</f>
        <v>202.27095716335316</v>
      </c>
      <c r="L16">
        <f t="shared" ref="L16:L23" si="2">(E16-K16)^2</f>
        <v>1.61533211107871</v>
      </c>
      <c r="M16">
        <f>(E16-I16)^2</f>
        <v>3261.6790123456794</v>
      </c>
      <c r="N16" s="21" t="s">
        <v>39</v>
      </c>
      <c r="O16">
        <f>(M15+M16+M17+M18+M19+M20+M21+M22+M23)/9</f>
        <v>4265.6543209876545</v>
      </c>
    </row>
    <row r="17" spans="1:15" x14ac:dyDescent="0.25">
      <c r="A17">
        <v>4</v>
      </c>
      <c r="B17">
        <v>168</v>
      </c>
      <c r="D17">
        <v>4</v>
      </c>
      <c r="E17">
        <v>168</v>
      </c>
      <c r="F17">
        <f t="shared" si="0"/>
        <v>16</v>
      </c>
      <c r="G17">
        <f t="shared" si="1"/>
        <v>672</v>
      </c>
      <c r="H17" s="20" t="s">
        <v>31</v>
      </c>
      <c r="I17">
        <f>I15*I16</f>
        <v>1790.6172839506173</v>
      </c>
      <c r="K17">
        <f>I22*D17+I23</f>
        <v>191.09141217462596</v>
      </c>
      <c r="L17">
        <f t="shared" si="2"/>
        <v>533.21331621846389</v>
      </c>
      <c r="M17">
        <f>(E17-I16)^2</f>
        <v>581.34567901234584</v>
      </c>
      <c r="N17" s="21" t="s">
        <v>40</v>
      </c>
      <c r="O17">
        <f>1-(O15/O16)</f>
        <v>0.88242621427845302</v>
      </c>
    </row>
    <row r="18" spans="1:15" x14ac:dyDescent="0.25">
      <c r="A18">
        <v>6</v>
      </c>
      <c r="B18">
        <v>192</v>
      </c>
      <c r="D18">
        <v>6</v>
      </c>
      <c r="E18">
        <v>192</v>
      </c>
      <c r="F18">
        <f t="shared" si="0"/>
        <v>36</v>
      </c>
      <c r="G18">
        <f t="shared" si="1"/>
        <v>1152</v>
      </c>
      <c r="H18" s="20" t="s">
        <v>32</v>
      </c>
      <c r="I18" s="19">
        <f>(G15+G16+G17+G18+G19+G20+G21+G22+G23)/9</f>
        <v>1117.2222222222222</v>
      </c>
      <c r="K18">
        <f>I22*D18+I23</f>
        <v>179.91186718589876</v>
      </c>
      <c r="L18">
        <f t="shared" si="2"/>
        <v>146.12295493135125</v>
      </c>
      <c r="M18">
        <f>(E18-I16)^2</f>
        <v>2314.6790123456794</v>
      </c>
      <c r="N18" s="21"/>
    </row>
    <row r="19" spans="1:15" x14ac:dyDescent="0.25">
      <c r="A19">
        <v>9</v>
      </c>
      <c r="B19">
        <v>161</v>
      </c>
      <c r="D19">
        <v>9</v>
      </c>
      <c r="E19">
        <v>161</v>
      </c>
      <c r="F19">
        <f t="shared" si="0"/>
        <v>81</v>
      </c>
      <c r="G19">
        <f t="shared" si="1"/>
        <v>1449</v>
      </c>
      <c r="H19" s="20" t="s">
        <v>33</v>
      </c>
      <c r="I19">
        <f>(F15+F16+F17+F18+F19+F20+F21+F22+F23)/9</f>
        <v>275.33333333333331</v>
      </c>
      <c r="K19">
        <f>I22*D19+I23</f>
        <v>163.14254970280797</v>
      </c>
      <c r="L19">
        <f t="shared" si="2"/>
        <v>4.5905192290025161</v>
      </c>
      <c r="M19">
        <f>(E19-I16)^2</f>
        <v>292.79012345679024</v>
      </c>
      <c r="N19" s="21"/>
    </row>
    <row r="20" spans="1:15" x14ac:dyDescent="0.25">
      <c r="A20">
        <v>12</v>
      </c>
      <c r="B20">
        <v>110</v>
      </c>
      <c r="D20">
        <v>12</v>
      </c>
      <c r="E20">
        <v>110</v>
      </c>
      <c r="F20">
        <f t="shared" si="0"/>
        <v>144</v>
      </c>
      <c r="G20">
        <f t="shared" si="1"/>
        <v>1320</v>
      </c>
      <c r="H20" s="20" t="s">
        <v>34</v>
      </c>
      <c r="I20">
        <f>I15^2</f>
        <v>154.8641975308642</v>
      </c>
      <c r="K20">
        <f>I22*D20+I23</f>
        <v>146.37323221971715</v>
      </c>
      <c r="L20">
        <f t="shared" si="2"/>
        <v>1323.0120221094701</v>
      </c>
      <c r="M20">
        <f>(E20-I16)^2</f>
        <v>1148.4567901234566</v>
      </c>
      <c r="N20" s="21"/>
    </row>
    <row r="21" spans="1:15" x14ac:dyDescent="0.25">
      <c r="A21">
        <v>18</v>
      </c>
      <c r="B21">
        <v>155</v>
      </c>
      <c r="D21">
        <v>18</v>
      </c>
      <c r="E21">
        <v>155</v>
      </c>
      <c r="F21">
        <f t="shared" si="0"/>
        <v>324</v>
      </c>
      <c r="G21">
        <f t="shared" si="1"/>
        <v>2790</v>
      </c>
      <c r="H21" s="21"/>
      <c r="K21">
        <f>I22*D21+I23</f>
        <v>112.83459725353555</v>
      </c>
      <c r="L21">
        <f t="shared" si="2"/>
        <v>1777.9211887715519</v>
      </c>
      <c r="M21">
        <f>(E21-I16)^2</f>
        <v>123.45679012345686</v>
      </c>
      <c r="N21" s="21"/>
    </row>
    <row r="22" spans="1:15" x14ac:dyDescent="0.25">
      <c r="A22">
        <v>24</v>
      </c>
      <c r="B22">
        <v>64</v>
      </c>
      <c r="D22">
        <v>24</v>
      </c>
      <c r="E22">
        <v>64</v>
      </c>
      <c r="F22">
        <f t="shared" si="0"/>
        <v>576</v>
      </c>
      <c r="G22">
        <f t="shared" si="1"/>
        <v>1536</v>
      </c>
      <c r="H22" s="20" t="s">
        <v>35</v>
      </c>
      <c r="I22">
        <f>((I15*I16)-(I18))/((I15)^2-I19)</f>
        <v>-5.5897724943636007</v>
      </c>
      <c r="K22">
        <f>I22*D22+I23</f>
        <v>79.295962287353944</v>
      </c>
      <c r="L22">
        <f t="shared" si="2"/>
        <v>233.96646229615411</v>
      </c>
      <c r="M22">
        <f>(E22-I16)^2</f>
        <v>6382.2345679012342</v>
      </c>
      <c r="N22" s="21"/>
    </row>
    <row r="23" spans="1:15" x14ac:dyDescent="0.25">
      <c r="A23">
        <v>36</v>
      </c>
      <c r="B23">
        <v>14</v>
      </c>
      <c r="D23">
        <v>36</v>
      </c>
      <c r="E23">
        <v>14</v>
      </c>
      <c r="F23">
        <f t="shared" si="0"/>
        <v>1296</v>
      </c>
      <c r="G23">
        <f t="shared" si="1"/>
        <v>504</v>
      </c>
      <c r="H23" s="20" t="s">
        <v>36</v>
      </c>
      <c r="I23">
        <f>I16-I22*I15</f>
        <v>213.45050215208036</v>
      </c>
      <c r="K23">
        <f>I22*D23+I23</f>
        <v>12.218692354990736</v>
      </c>
      <c r="L23">
        <f t="shared" si="2"/>
        <v>3.1730569261684494</v>
      </c>
      <c r="M23">
        <f>(E23-I16)^2</f>
        <v>16871.123456790123</v>
      </c>
      <c r="N23" s="21"/>
    </row>
    <row r="24" spans="1:15" x14ac:dyDescent="0.25">
      <c r="H24" s="20"/>
      <c r="N24" s="21"/>
    </row>
    <row r="25" spans="1:15" x14ac:dyDescent="0.25">
      <c r="H25" s="20" t="s">
        <v>37</v>
      </c>
      <c r="I25" t="s">
        <v>46</v>
      </c>
      <c r="N25" s="21"/>
    </row>
    <row r="26" spans="1:15" x14ac:dyDescent="0.25">
      <c r="N26" s="21"/>
    </row>
    <row r="27" spans="1:15" x14ac:dyDescent="0.25">
      <c r="H27" s="20"/>
      <c r="N27" s="21"/>
    </row>
    <row r="28" spans="1:15" ht="13" x14ac:dyDescent="0.3">
      <c r="H28" s="20"/>
      <c r="K28" s="24" t="s">
        <v>26</v>
      </c>
      <c r="L28" s="24"/>
      <c r="M28" s="24"/>
      <c r="N28" s="24"/>
      <c r="O28" s="24"/>
    </row>
    <row r="29" spans="1:15" ht="15.5" x14ac:dyDescent="0.25">
      <c r="K29" s="15" t="s">
        <v>20</v>
      </c>
      <c r="L29" s="15" t="s">
        <v>21</v>
      </c>
      <c r="M29" s="15" t="s">
        <v>22</v>
      </c>
      <c r="N29" s="14"/>
      <c r="O29" s="14"/>
    </row>
    <row r="30" spans="1:15" ht="13" x14ac:dyDescent="0.3">
      <c r="D30" s="24" t="s">
        <v>28</v>
      </c>
      <c r="E30" s="24"/>
      <c r="F30" s="24"/>
      <c r="G30" s="24"/>
      <c r="H30" s="24"/>
      <c r="I30" s="24"/>
      <c r="J30">
        <v>1</v>
      </c>
      <c r="K30">
        <f>-5.4*D15+220</f>
        <v>214.6</v>
      </c>
      <c r="L30">
        <f>(E15-K30)^2</f>
        <v>237.16000000000017</v>
      </c>
      <c r="M30">
        <f>(K30-L40)^2</f>
        <v>3819.2400000000016</v>
      </c>
      <c r="N30" s="21"/>
    </row>
    <row r="31" spans="1:15" x14ac:dyDescent="0.25">
      <c r="J31">
        <v>2</v>
      </c>
      <c r="K31">
        <f t="shared" ref="K31:K38" si="3">-5.4*D16+220</f>
        <v>209.2</v>
      </c>
      <c r="L31">
        <f t="shared" ref="L31:L38" si="4">(E16-K31)^2</f>
        <v>67.23999999999981</v>
      </c>
      <c r="M31">
        <f>(K31-L40)^2</f>
        <v>3180.9600000000005</v>
      </c>
      <c r="N31" s="21"/>
    </row>
    <row r="32" spans="1:15" x14ac:dyDescent="0.25">
      <c r="J32">
        <v>4</v>
      </c>
      <c r="K32">
        <f t="shared" si="3"/>
        <v>198.4</v>
      </c>
      <c r="L32">
        <f t="shared" si="4"/>
        <v>924.16000000000031</v>
      </c>
      <c r="M32">
        <f>(K32-L40)^2</f>
        <v>2079.3600000000019</v>
      </c>
      <c r="N32" s="21"/>
    </row>
    <row r="33" spans="10:15" x14ac:dyDescent="0.25">
      <c r="J33">
        <v>6</v>
      </c>
      <c r="K33">
        <f t="shared" si="3"/>
        <v>187.6</v>
      </c>
      <c r="L33">
        <f t="shared" si="4"/>
        <v>19.360000000000049</v>
      </c>
      <c r="M33">
        <f>(K33-L40)^2</f>
        <v>1211.0400000000009</v>
      </c>
      <c r="N33" s="21"/>
    </row>
    <row r="34" spans="10:15" x14ac:dyDescent="0.25">
      <c r="J34">
        <v>9</v>
      </c>
      <c r="K34">
        <f t="shared" si="3"/>
        <v>171.4</v>
      </c>
      <c r="L34">
        <f t="shared" si="4"/>
        <v>108.16000000000012</v>
      </c>
      <c r="M34">
        <f>(K34-L40)^2</f>
        <v>345.96000000000083</v>
      </c>
      <c r="N34" s="21"/>
    </row>
    <row r="35" spans="10:15" x14ac:dyDescent="0.25">
      <c r="J35">
        <v>12</v>
      </c>
      <c r="K35">
        <f t="shared" si="3"/>
        <v>155.19999999999999</v>
      </c>
      <c r="L35">
        <f t="shared" si="4"/>
        <v>2043.0399999999991</v>
      </c>
      <c r="M35">
        <f>(K35-L40)^2</f>
        <v>5.7600000000000273</v>
      </c>
      <c r="N35" s="21"/>
    </row>
    <row r="36" spans="10:15" x14ac:dyDescent="0.25">
      <c r="J36">
        <v>18</v>
      </c>
      <c r="K36">
        <f t="shared" si="3"/>
        <v>122.8</v>
      </c>
      <c r="L36">
        <f t="shared" si="4"/>
        <v>1036.8400000000001</v>
      </c>
      <c r="M36">
        <f>(K36-L40)^2</f>
        <v>899.99999999999909</v>
      </c>
      <c r="N36" s="21" t="s">
        <v>38</v>
      </c>
      <c r="O36">
        <f>(L30+L31+L32+L33+L34+L35+L36+L37+L38)/9</f>
        <v>585.27555555555546</v>
      </c>
    </row>
    <row r="37" spans="10:15" x14ac:dyDescent="0.25">
      <c r="J37">
        <v>24</v>
      </c>
      <c r="K37">
        <f t="shared" si="3"/>
        <v>90.399999999999977</v>
      </c>
      <c r="L37">
        <f t="shared" si="4"/>
        <v>696.95999999999879</v>
      </c>
      <c r="M37">
        <f>(K37-L40)^2</f>
        <v>3893.7600000000007</v>
      </c>
      <c r="N37" s="21" t="s">
        <v>39</v>
      </c>
      <c r="O37">
        <f>(M30+M31+M32+M33+M34+M35+M36+M37)/9</f>
        <v>1715.1200000000008</v>
      </c>
    </row>
    <row r="38" spans="10:15" x14ac:dyDescent="0.25">
      <c r="J38">
        <v>36</v>
      </c>
      <c r="K38">
        <f t="shared" si="3"/>
        <v>25.599999999999994</v>
      </c>
      <c r="L38">
        <f t="shared" si="4"/>
        <v>134.55999999999986</v>
      </c>
      <c r="M38">
        <f>(K38-L40)^2</f>
        <v>16179.839999999997</v>
      </c>
      <c r="N38" s="21" t="s">
        <v>40</v>
      </c>
      <c r="O38">
        <f>1-(O36/O37)</f>
        <v>0.65875533166451605</v>
      </c>
    </row>
    <row r="39" spans="10:15" x14ac:dyDescent="0.25">
      <c r="N39" s="21"/>
    </row>
    <row r="40" spans="10:15" x14ac:dyDescent="0.25">
      <c r="K40" t="s">
        <v>30</v>
      </c>
      <c r="L40">
        <f xml:space="preserve"> (K30+K31+K32+K33+K34+K35+K36+K37+K38)/9</f>
        <v>152.79999999999998</v>
      </c>
      <c r="N40" s="21"/>
    </row>
    <row r="41" spans="10:15" x14ac:dyDescent="0.25">
      <c r="N41" s="21"/>
    </row>
    <row r="44" spans="10:15" ht="13" x14ac:dyDescent="0.3">
      <c r="K44" s="24" t="s">
        <v>27</v>
      </c>
      <c r="L44" s="24"/>
      <c r="M44" s="24"/>
      <c r="N44" s="24"/>
      <c r="O44" s="24"/>
    </row>
    <row r="45" spans="10:15" x14ac:dyDescent="0.25">
      <c r="K45" s="19"/>
      <c r="L45" s="19"/>
    </row>
    <row r="46" spans="10:15" x14ac:dyDescent="0.25">
      <c r="K46" s="19" t="s">
        <v>47</v>
      </c>
      <c r="L46" s="22">
        <f>I22*15+I23</f>
        <v>129.60391473662634</v>
      </c>
      <c r="M46" t="s">
        <v>49</v>
      </c>
    </row>
    <row r="47" spans="10:15" x14ac:dyDescent="0.25">
      <c r="K47" t="s">
        <v>48</v>
      </c>
      <c r="L47" s="22">
        <f>I22*45+I23</f>
        <v>-38.089260094281684</v>
      </c>
      <c r="M47" t="s">
        <v>49</v>
      </c>
    </row>
    <row r="51" spans="12:12" x14ac:dyDescent="0.25">
      <c r="L51" s="23"/>
    </row>
  </sheetData>
  <mergeCells count="31">
    <mergeCell ref="C12:K12"/>
    <mergeCell ref="C11:K11"/>
    <mergeCell ref="A11:B11"/>
    <mergeCell ref="A5:B5"/>
    <mergeCell ref="C5:E5"/>
    <mergeCell ref="G5:H5"/>
    <mergeCell ref="I5:K5"/>
    <mergeCell ref="A7:K7"/>
    <mergeCell ref="A8:K8"/>
    <mergeCell ref="A9:K9"/>
    <mergeCell ref="L5:N5"/>
    <mergeCell ref="A4:B4"/>
    <mergeCell ref="C4:E4"/>
    <mergeCell ref="G4:H4"/>
    <mergeCell ref="I4:K4"/>
    <mergeCell ref="L4:N4"/>
    <mergeCell ref="A3:B3"/>
    <mergeCell ref="C3:E3"/>
    <mergeCell ref="G3:H3"/>
    <mergeCell ref="I3:K3"/>
    <mergeCell ref="L3:N3"/>
    <mergeCell ref="A2:B2"/>
    <mergeCell ref="C2:E2"/>
    <mergeCell ref="G2:H2"/>
    <mergeCell ref="I2:K2"/>
    <mergeCell ref="L2:N2"/>
    <mergeCell ref="D13:I13"/>
    <mergeCell ref="K13:O13"/>
    <mergeCell ref="K28:O28"/>
    <mergeCell ref="K44:O44"/>
    <mergeCell ref="D30:I30"/>
  </mergeCells>
  <pageMargins left="0.7" right="0.7" top="0.75" bottom="0.75" header="0.3" footer="0.3"/>
  <pageSetup scale="43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95AEEA11-8560-48FD-8A43-F8083A6496F0}">
  <ds:schemaRefs>
    <ds:schemaRef ds:uri="9e1b566f-7f43-45c5-ba82-b8518fc64f0f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CALCULATIONS</vt:lpstr>
      <vt:lpstr>CALCULATIONS!Print_Area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lukecanfield13@outlook.com</cp:lastModifiedBy>
  <cp:lastPrinted>2019-10-08T14:19:52Z</cp:lastPrinted>
  <dcterms:created xsi:type="dcterms:W3CDTF">2006-08-25T21:19:08Z</dcterms:created>
  <dcterms:modified xsi:type="dcterms:W3CDTF">2021-03-16T18:51:33Z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