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sp52\AnacondaProjects\microsim_R\Documentation\Actual Leave Data\"/>
    </mc:Choice>
  </mc:AlternateContent>
  <xr:revisionPtr revIDLastSave="0" documentId="13_ncr:1_{D1EE945B-2581-4742-B2B1-92E44FC251AB}" xr6:coauthVersionLast="45" xr6:coauthVersionMax="45" xr10:uidLastSave="{00000000-0000-0000-0000-000000000000}"/>
  <bookViews>
    <workbookView xWindow="-5490" yWindow="150" windowWidth="21600" windowHeight="11385" xr2:uid="{00000000-000D-0000-FFFF-FFFF00000000}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12" i="2"/>
  <c r="E11" i="2"/>
  <c r="E12" i="2"/>
  <c r="E13" i="2"/>
  <c r="E15" i="2"/>
  <c r="F11" i="2"/>
  <c r="F12" i="2"/>
  <c r="F13" i="2"/>
  <c r="F15" i="2"/>
  <c r="G17" i="2"/>
  <c r="B10" i="2"/>
  <c r="B14" i="2"/>
  <c r="B16" i="2"/>
  <c r="C16" i="2"/>
  <c r="D16" i="2"/>
  <c r="E16" i="2"/>
  <c r="F16" i="2"/>
  <c r="G16" i="2"/>
  <c r="G12" i="2"/>
  <c r="G11" i="2"/>
  <c r="G13" i="2"/>
  <c r="G15" i="2"/>
  <c r="B10" i="1"/>
  <c r="B11" i="1"/>
  <c r="B12" i="1"/>
  <c r="C12" i="1"/>
  <c r="D12" i="1"/>
  <c r="E12" i="1"/>
  <c r="F12" i="1"/>
  <c r="G12" i="1"/>
  <c r="B13" i="1"/>
  <c r="B14" i="1"/>
  <c r="B15" i="1"/>
  <c r="B16" i="1"/>
  <c r="B17" i="1"/>
  <c r="B13" i="2" l="1"/>
  <c r="B17" i="2"/>
  <c r="E17" i="2"/>
  <c r="F17" i="2"/>
  <c r="B15" i="2"/>
  <c r="E8" i="4"/>
  <c r="E6" i="4"/>
  <c r="E4" i="4"/>
  <c r="E5" i="4"/>
  <c r="E7" i="4"/>
  <c r="E9" i="4"/>
  <c r="F9" i="1" l="1"/>
  <c r="B9" i="1"/>
  <c r="F8" i="1"/>
  <c r="B8" i="1" s="1"/>
  <c r="F7" i="1"/>
  <c r="B7" i="1"/>
  <c r="F6" i="1"/>
  <c r="B6" i="1" s="1"/>
  <c r="F5" i="1"/>
  <c r="B5" i="1" s="1"/>
  <c r="B9" i="2"/>
  <c r="F9" i="2"/>
  <c r="F8" i="2"/>
  <c r="B8" i="2" s="1"/>
  <c r="F7" i="2"/>
  <c r="B7" i="2" s="1"/>
  <c r="F6" i="2"/>
  <c r="B6" i="2" s="1"/>
  <c r="F5" i="2"/>
  <c r="B5" i="2" s="1"/>
  <c r="B2" i="3"/>
  <c r="B3" i="3"/>
  <c r="B10" i="3"/>
  <c r="B11" i="3"/>
  <c r="B12" i="3"/>
  <c r="B13" i="3"/>
  <c r="D14" i="3"/>
  <c r="B14" i="3" s="1"/>
  <c r="E14" i="3"/>
  <c r="C14" i="3"/>
  <c r="D10" i="3"/>
  <c r="E10" i="3"/>
  <c r="C10" i="3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9" i="2" l="1"/>
  <c r="B20" i="2"/>
  <c r="B21" i="2"/>
  <c r="B22" i="2"/>
  <c r="B23" i="2"/>
  <c r="B24" i="2"/>
  <c r="B25" i="2"/>
  <c r="B27" i="2"/>
  <c r="B28" i="2"/>
  <c r="D18" i="2"/>
  <c r="E18" i="2"/>
  <c r="F18" i="2"/>
  <c r="F4" i="2" s="1"/>
  <c r="B4" i="2" s="1"/>
  <c r="G18" i="2"/>
  <c r="G29" i="2"/>
  <c r="F29" i="2"/>
  <c r="E29" i="2"/>
  <c r="D29" i="2"/>
  <c r="B29" i="2" s="1"/>
  <c r="C29" i="2"/>
  <c r="D26" i="2"/>
  <c r="E26" i="2"/>
  <c r="F26" i="2"/>
  <c r="G26" i="2"/>
  <c r="C26" i="2"/>
  <c r="B18" i="1"/>
  <c r="B21" i="1"/>
  <c r="B22" i="1"/>
  <c r="D19" i="1"/>
  <c r="D20" i="1" s="1"/>
  <c r="E19" i="1"/>
  <c r="E20" i="1" s="1"/>
  <c r="F19" i="1"/>
  <c r="F20" i="1" s="1"/>
  <c r="G19" i="1"/>
  <c r="G20" i="1" s="1"/>
  <c r="C19" i="1"/>
  <c r="F4" i="1"/>
  <c r="B4" i="1" s="1"/>
  <c r="D23" i="1"/>
  <c r="E23" i="1"/>
  <c r="F23" i="1"/>
  <c r="G23" i="1"/>
  <c r="C23" i="1"/>
  <c r="B20" i="3"/>
  <c r="B19" i="3"/>
  <c r="B16" i="3"/>
  <c r="B15" i="3"/>
  <c r="C17" i="3"/>
  <c r="C18" i="3" s="1"/>
  <c r="B18" i="3" s="1"/>
  <c r="C21" i="3"/>
  <c r="E21" i="3"/>
  <c r="E17" i="3"/>
  <c r="E18" i="3" s="1"/>
  <c r="D21" i="3"/>
  <c r="D17" i="3"/>
  <c r="D18" i="3" s="1"/>
  <c r="B23" i="1" l="1"/>
  <c r="B19" i="1"/>
  <c r="B26" i="2"/>
  <c r="B18" i="2"/>
  <c r="C20" i="1"/>
  <c r="B20" i="1" s="1"/>
  <c r="B21" i="3"/>
  <c r="B17" i="3"/>
</calcChain>
</file>

<file path=xl/sharedStrings.xml><?xml version="1.0" encoding="utf-8"?>
<sst xmlns="http://schemas.openxmlformats.org/spreadsheetml/2006/main" count="167" uniqueCount="48">
  <si>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</si>
  <si>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</si>
  <si>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</si>
  <si>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</si>
  <si>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</si>
  <si>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</si>
  <si>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</si>
  <si>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</si>
  <si>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</si>
  <si>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</si>
  <si>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</si>
  <si>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</si>
  <si>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</si>
  <si>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</si>
  <si>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</si>
  <si>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</si>
  <si>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</si>
  <si>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</si>
  <si>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</si>
  <si>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</si>
  <si>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</si>
  <si>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</si>
  <si>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</si>
  <si>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</si>
  <si>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</si>
  <si>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</si>
  <si>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</si>
  <si>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</si>
  <si>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</si>
  <si>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</si>
  <si>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</si>
  <si>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</si>
  <si>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</si>
  <si>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</si>
  <si>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</si>
  <si>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</si>
  <si>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</si>
  <si>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</si>
  <si>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</si>
  <si>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Average weeks for own illness or maternal disability leave</t>
  </si>
  <si>
    <t>Average weeks for ill relative or child bonding leave</t>
  </si>
  <si>
    <t>Average weeks for own illness leave</t>
  </si>
  <si>
    <t>Average weeks for ill spouse leave</t>
  </si>
  <si>
    <t>Average weeks for ill child leave</t>
  </si>
  <si>
    <t>Average weeks for ill parent leave</t>
  </si>
  <si>
    <t>Average weeks for maternal disability leave</t>
  </si>
  <si>
    <t>Average weeks for bonding with new child leave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</si>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</sst>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0" fillId="0" borderId="0" xfId="0" applyNumberFormat="1"/>
    <xf numFmtId="2" fontId="3" fillId="0" borderId="0" xfId="2" applyNumberFormat="1" applyFont="1"/>
    <xf numFmtId="2" fontId="0" fillId="0" borderId="0" xfId="2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9" totalsRowShown="0">
  <autoFilter ref="A1:E29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lt.ri.gov/lmi/uiadmin.ht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E17" sqref="E17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  <col min="5" max="5" width="14.42578125" bestFit="1" customWidth="1"/>
  </cols>
  <sheetData>
    <row r="1" spans="1:5" x14ac:dyDescent="0.25">
      <c r="A1" t="s">
        <v>28</v>
      </c>
      <c r="B1" t="s">
        <v>21</v>
      </c>
      <c r="C1" t="s">
        <v>22</v>
      </c>
      <c r="D1" t="s">
        <v>23</v>
      </c>
      <c r="E1" t="s">
        <v>38</v>
      </c>
    </row>
    <row r="2" spans="1:5" x14ac:dyDescent="0.25">
      <c r="A2" t="s">
        <v>29</v>
      </c>
      <c r="B2" s="12">
        <v>17282000</v>
      </c>
      <c r="C2" s="12">
        <v>2651326</v>
      </c>
      <c r="D2">
        <v>383712</v>
      </c>
    </row>
    <row r="3" spans="1:5" x14ac:dyDescent="0.25">
      <c r="A3" t="s">
        <v>30</v>
      </c>
      <c r="B3" s="12">
        <v>17282000</v>
      </c>
      <c r="C3" s="12">
        <v>3831200</v>
      </c>
      <c r="D3">
        <v>383712</v>
      </c>
    </row>
    <row r="4" spans="1:5" x14ac:dyDescent="0.25">
      <c r="A4" t="s">
        <v>31</v>
      </c>
      <c r="B4" s="13">
        <v>3.273680933919685E-2</v>
      </c>
      <c r="C4" s="13">
        <v>1.7494518688661517E-2</v>
      </c>
      <c r="D4" s="13">
        <v>8.0276187231423574E-2</v>
      </c>
      <c r="E4" s="14">
        <f>AVERAGE(Table1[[#This Row],[California]:[Rhode Island]])</f>
        <v>4.3502505086427314E-2</v>
      </c>
    </row>
    <row r="5" spans="1:5" x14ac:dyDescent="0.25">
      <c r="A5" t="s">
        <v>32</v>
      </c>
      <c r="B5" s="13">
        <v>4.0418073718319642E-3</v>
      </c>
      <c r="C5" s="13">
        <v>4.1292545416579663E-4</v>
      </c>
      <c r="D5" s="13">
        <v>1.6100847355174802E-3</v>
      </c>
      <c r="E5" s="14">
        <f>AVERAGE(Table1[[#This Row],[California]:[Rhode Island]])</f>
        <v>2.0216058538384137E-3</v>
      </c>
    </row>
    <row r="6" spans="1:5" x14ac:dyDescent="0.25">
      <c r="A6" t="s">
        <v>33</v>
      </c>
      <c r="B6" s="13">
        <v>2.578311150329823E-3</v>
      </c>
      <c r="C6" s="13">
        <v>3.5002088118605136E-4</v>
      </c>
      <c r="D6" s="13">
        <v>5.4951697457934474E-4</v>
      </c>
      <c r="E6" s="14">
        <f>AVERAGE(Table1[[#This Row],[California]:[Rhode Island]])</f>
        <v>1.1592830020317397E-3</v>
      </c>
    </row>
    <row r="7" spans="1:5" x14ac:dyDescent="0.25">
      <c r="A7" t="s">
        <v>34</v>
      </c>
      <c r="B7" s="13">
        <v>3.9694167920379594E-3</v>
      </c>
      <c r="C7" s="13">
        <v>3.7716642305282938E-4</v>
      </c>
      <c r="D7" s="13">
        <v>9.3417885678488612E-4</v>
      </c>
      <c r="E7" s="14">
        <f>AVERAGE(Table1[[#This Row],[California]:[Rhode Island]])</f>
        <v>1.7602540239585584E-3</v>
      </c>
    </row>
    <row r="8" spans="1:5" x14ac:dyDescent="0.25">
      <c r="A8" t="s">
        <v>35</v>
      </c>
      <c r="B8" s="13">
        <v>9.7343478764031939E-3</v>
      </c>
      <c r="C8" s="13">
        <v>6.3003758613489249E-3</v>
      </c>
      <c r="D8" s="13">
        <v>2.6758729077141191E-2</v>
      </c>
      <c r="E8" s="14">
        <f>AVERAGE(Table1[[#This Row],[California]:[Rhode Island]])</f>
        <v>1.4264484271631102E-2</v>
      </c>
    </row>
    <row r="9" spans="1:5" x14ac:dyDescent="0.25">
      <c r="A9" t="s">
        <v>36</v>
      </c>
      <c r="B9" s="13">
        <v>1.2065096632334221E-2</v>
      </c>
      <c r="C9" s="13">
        <v>6.597932762580915E-3</v>
      </c>
      <c r="D9" s="13">
        <v>1.0449065271626241E-2</v>
      </c>
      <c r="E9" s="14">
        <f>AVERAGE(Table1[[#This Row],[California]:[Rhode Island]])</f>
        <v>9.7040315555137913E-3</v>
      </c>
    </row>
    <row r="10" spans="1:5" x14ac:dyDescent="0.25">
      <c r="A10" t="s">
        <v>41</v>
      </c>
      <c r="B10" s="17" t="s">
        <v>12</v>
      </c>
      <c r="C10" s="17" t="s">
        <v>12</v>
      </c>
      <c r="D10" s="17" t="s">
        <v>12</v>
      </c>
      <c r="E10" s="15"/>
    </row>
    <row r="11" spans="1:5" x14ac:dyDescent="0.25">
      <c r="A11" t="s">
        <v>42</v>
      </c>
      <c r="B11" s="17" t="s">
        <v>12</v>
      </c>
      <c r="C11" s="16">
        <v>4.6290177661116543</v>
      </c>
      <c r="D11" s="17" t="s">
        <v>12</v>
      </c>
      <c r="E11" s="15"/>
    </row>
    <row r="12" spans="1:5" x14ac:dyDescent="0.25">
      <c r="A12" t="s">
        <v>43</v>
      </c>
      <c r="B12" s="17" t="s">
        <v>12</v>
      </c>
      <c r="C12" s="16">
        <v>3.6636406740449368</v>
      </c>
      <c r="D12" s="17" t="s">
        <v>12</v>
      </c>
      <c r="E12" s="15"/>
    </row>
    <row r="13" spans="1:5" x14ac:dyDescent="0.25">
      <c r="A13" t="s">
        <v>44</v>
      </c>
      <c r="B13" s="17" t="s">
        <v>12</v>
      </c>
      <c r="C13" s="16">
        <v>6.9647248977328706</v>
      </c>
      <c r="D13" s="17" t="s">
        <v>12</v>
      </c>
      <c r="E13" s="15"/>
    </row>
    <row r="14" spans="1:5" x14ac:dyDescent="0.25">
      <c r="A14" t="s">
        <v>45</v>
      </c>
      <c r="B14" s="17" t="s">
        <v>12</v>
      </c>
      <c r="C14" s="17" t="s">
        <v>12</v>
      </c>
      <c r="D14" s="17" t="s">
        <v>12</v>
      </c>
      <c r="E14" s="15"/>
    </row>
    <row r="15" spans="1:5" x14ac:dyDescent="0.25">
      <c r="A15" t="s">
        <v>46</v>
      </c>
      <c r="B15" s="17" t="s">
        <v>12</v>
      </c>
      <c r="C15" s="16">
        <v>5.7387494354965467</v>
      </c>
      <c r="D15" s="17" t="s">
        <v>12</v>
      </c>
      <c r="E15" s="15"/>
    </row>
    <row r="16" spans="1:5" x14ac:dyDescent="0.25">
      <c r="A16" t="s">
        <v>39</v>
      </c>
      <c r="B16" s="16">
        <v>15.794</v>
      </c>
      <c r="C16" s="16">
        <v>10.294390279817241</v>
      </c>
      <c r="D16" s="17" t="s">
        <v>12</v>
      </c>
      <c r="E16" s="15"/>
    </row>
    <row r="17" spans="1:5" x14ac:dyDescent="0.25">
      <c r="A17" t="s">
        <v>40</v>
      </c>
      <c r="B17" s="16">
        <v>5.33</v>
      </c>
      <c r="C17" s="16">
        <v>5.5976469902643151</v>
      </c>
      <c r="D17" s="17" t="s">
        <v>12</v>
      </c>
      <c r="E17" s="15"/>
    </row>
    <row r="18" spans="1:5" x14ac:dyDescent="0.25">
      <c r="A18" t="s">
        <v>0</v>
      </c>
      <c r="B18" s="2">
        <v>568461.23379999993</v>
      </c>
      <c r="C18" s="2">
        <v>68691.75</v>
      </c>
      <c r="D18" t="s">
        <v>27</v>
      </c>
    </row>
    <row r="19" spans="1:5" x14ac:dyDescent="0.25">
      <c r="A19" t="s">
        <v>1</v>
      </c>
      <c r="B19" s="2">
        <v>67797.255199999985</v>
      </c>
      <c r="C19" s="2">
        <v>1656.5</v>
      </c>
      <c r="D19" s="9">
        <v>565.66666666666663</v>
      </c>
    </row>
    <row r="20" spans="1:5" x14ac:dyDescent="0.25">
      <c r="A20" t="s">
        <v>2</v>
      </c>
      <c r="B20" s="2">
        <v>41997.542560000002</v>
      </c>
      <c r="C20" s="2">
        <v>1470</v>
      </c>
      <c r="D20" s="9">
        <v>204.66666666666666</v>
      </c>
    </row>
    <row r="21" spans="1:5" x14ac:dyDescent="0.25">
      <c r="A21" t="s">
        <v>3</v>
      </c>
      <c r="B21" s="2">
        <v>67550.566200000001</v>
      </c>
      <c r="C21" s="2">
        <v>1746.75</v>
      </c>
      <c r="D21" s="9">
        <v>345.33333333333331</v>
      </c>
    </row>
    <row r="22" spans="1:5" x14ac:dyDescent="0.25">
      <c r="A22" t="s">
        <v>4</v>
      </c>
      <c r="B22" s="2">
        <v>164915.79999999999</v>
      </c>
      <c r="C22" s="2">
        <v>24112</v>
      </c>
      <c r="D22" s="9" t="s">
        <v>26</v>
      </c>
    </row>
    <row r="23" spans="1:5" x14ac:dyDescent="0.25">
      <c r="A23" t="s">
        <v>5</v>
      </c>
      <c r="B23" s="2">
        <v>199723.2</v>
      </c>
      <c r="C23" s="2">
        <v>25216.75</v>
      </c>
      <c r="D23" s="9">
        <v>3778</v>
      </c>
    </row>
    <row r="24" spans="1:5" x14ac:dyDescent="0.25">
      <c r="A24" t="s">
        <v>6</v>
      </c>
      <c r="B24" s="2">
        <v>636011.80000000005</v>
      </c>
      <c r="C24" s="2">
        <v>93859.4</v>
      </c>
      <c r="D24" s="9">
        <v>40033</v>
      </c>
    </row>
    <row r="25" spans="1:5" x14ac:dyDescent="0.25">
      <c r="A25" t="s">
        <v>7</v>
      </c>
      <c r="B25" s="2">
        <v>377068.56395999994</v>
      </c>
      <c r="C25" s="2">
        <v>31865.8</v>
      </c>
      <c r="D25" s="9">
        <v>4893.666666666667</v>
      </c>
    </row>
    <row r="26" spans="1:5" x14ac:dyDescent="0.25">
      <c r="A26" t="s">
        <v>8</v>
      </c>
      <c r="B26" s="2">
        <v>1013080.36396</v>
      </c>
      <c r="C26" s="2">
        <v>125725.2</v>
      </c>
      <c r="D26" s="9">
        <v>44926.666666666664</v>
      </c>
    </row>
    <row r="27" spans="1:5" x14ac:dyDescent="0.25">
      <c r="A27" t="s">
        <v>9</v>
      </c>
      <c r="B27" s="3">
        <v>4564995820.8000002</v>
      </c>
      <c r="C27" s="6">
        <v>423460000</v>
      </c>
      <c r="D27" s="6">
        <v>166732853</v>
      </c>
    </row>
    <row r="28" spans="1:5" x14ac:dyDescent="0.25">
      <c r="A28" t="s">
        <v>10</v>
      </c>
      <c r="B28" s="3">
        <v>604813176.39999998</v>
      </c>
      <c r="C28" s="6">
        <v>83480000</v>
      </c>
      <c r="D28" s="6">
        <v>8927140.333333334</v>
      </c>
    </row>
    <row r="29" spans="1:5" x14ac:dyDescent="0.25">
      <c r="A29" t="s">
        <v>11</v>
      </c>
      <c r="B29" s="3">
        <v>5169808997.1999998</v>
      </c>
      <c r="C29" s="6">
        <v>506940000</v>
      </c>
      <c r="D29" s="6">
        <v>175659993.33333334</v>
      </c>
    </row>
    <row r="31" spans="1:5" x14ac:dyDescent="0.25">
      <c r="A31" t="s">
        <v>25</v>
      </c>
    </row>
    <row r="32" spans="1:5" x14ac:dyDescent="0.25">
      <c r="A32" s="10" t="s">
        <v>16</v>
      </c>
    </row>
    <row r="33" spans="1:1" x14ac:dyDescent="0.25">
      <c r="A33" s="10" t="s">
        <v>18</v>
      </c>
    </row>
    <row r="34" spans="1:1" x14ac:dyDescent="0.25">
      <c r="A34" s="8" t="s">
        <v>19</v>
      </c>
    </row>
    <row r="35" spans="1:1" x14ac:dyDescent="0.25">
      <c r="A35" s="8" t="s">
        <v>20</v>
      </c>
    </row>
    <row r="36" spans="1:1" x14ac:dyDescent="0.25">
      <c r="A36" s="10" t="s">
        <v>24</v>
      </c>
    </row>
    <row r="37" spans="1:1" x14ac:dyDescent="0.25">
      <c r="A37" s="10" t="s">
        <v>37</v>
      </c>
    </row>
  </sheetData>
  <hyperlinks>
    <hyperlink ref="A34" r:id="rId1" display="https://www.nj.gov/labor/forms_pdfs/tdi/FLI Summary Report for 2016.pdf" xr:uid="{00000000-0004-0000-0000-000000000000}"/>
    <hyperlink ref="A35" r:id="rId2" display="https://www.nj.gov/labor/forms_pdfs/tdi/TDI Report for 2016.pdf" xr:uid="{00000000-0004-0000-0000-000001000000}"/>
    <hyperlink ref="A36" r:id="rId3" xr:uid="{00000000-0004-0000-0000-000002000000}"/>
    <hyperlink ref="A32" r:id="rId4" xr:uid="{00000000-0004-0000-0000-000003000000}"/>
    <hyperlink ref="A33" r:id="rId5" xr:uid="{00000000-0004-0000-0000-000004000000}"/>
    <hyperlink ref="A37" r:id="rId6" xr:uid="{00000000-0004-0000-00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B10" sqref="B10:B11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29</v>
      </c>
      <c r="B2" s="2">
        <f t="shared" ref="B2:B3" si="0">AVERAGE(C2:G2)</f>
        <v>17282000</v>
      </c>
      <c r="C2" s="2"/>
      <c r="D2" s="2"/>
      <c r="E2" s="2"/>
      <c r="F2" s="2">
        <v>17282000</v>
      </c>
      <c r="G2" s="2"/>
    </row>
    <row r="3" spans="1:7" x14ac:dyDescent="0.25">
      <c r="A3" t="s">
        <v>30</v>
      </c>
      <c r="B3" s="2">
        <f t="shared" si="0"/>
        <v>17282000</v>
      </c>
      <c r="F3" s="2">
        <v>17282000</v>
      </c>
    </row>
    <row r="4" spans="1:7" x14ac:dyDescent="0.25">
      <c r="A4" t="s">
        <v>31</v>
      </c>
      <c r="B4" s="11">
        <f>AVERAGE(C4:G4)</f>
        <v>3.273680933919685E-2</v>
      </c>
      <c r="F4">
        <f>F12/F$3</f>
        <v>3.273680933919685E-2</v>
      </c>
    </row>
    <row r="5" spans="1:7" x14ac:dyDescent="0.25">
      <c r="A5" t="s">
        <v>32</v>
      </c>
      <c r="B5" s="11">
        <f t="shared" ref="B5:B11" si="1">AVERAGE(C5:G5)</f>
        <v>4.0418073718319642E-3</v>
      </c>
      <c r="F5">
        <f>F13/F$3</f>
        <v>4.0418073718319642E-3</v>
      </c>
    </row>
    <row r="6" spans="1:7" x14ac:dyDescent="0.25">
      <c r="A6" t="s">
        <v>33</v>
      </c>
      <c r="B6" s="11">
        <f t="shared" si="1"/>
        <v>2.578311150329823E-3</v>
      </c>
      <c r="F6">
        <f>F14/F$3</f>
        <v>2.578311150329823E-3</v>
      </c>
    </row>
    <row r="7" spans="1:7" x14ac:dyDescent="0.25">
      <c r="A7" t="s">
        <v>34</v>
      </c>
      <c r="B7" s="11">
        <f t="shared" si="1"/>
        <v>3.9694167920379594E-3</v>
      </c>
      <c r="F7">
        <f>F15/F$3</f>
        <v>3.9694167920379594E-3</v>
      </c>
    </row>
    <row r="8" spans="1:7" x14ac:dyDescent="0.25">
      <c r="A8" t="s">
        <v>35</v>
      </c>
      <c r="B8" s="11">
        <f t="shared" si="1"/>
        <v>9.7343478764031939E-3</v>
      </c>
      <c r="F8">
        <f>F16/F$3</f>
        <v>9.7343478764031939E-3</v>
      </c>
    </row>
    <row r="9" spans="1:7" x14ac:dyDescent="0.25">
      <c r="A9" t="s">
        <v>36</v>
      </c>
      <c r="B9" s="11">
        <f t="shared" si="1"/>
        <v>1.2065096632334221E-2</v>
      </c>
      <c r="F9">
        <f>F17/F$3</f>
        <v>1.2065096632334221E-2</v>
      </c>
    </row>
    <row r="10" spans="1:7" x14ac:dyDescent="0.25">
      <c r="A10" t="s">
        <v>39</v>
      </c>
      <c r="B10" s="11">
        <f t="shared" si="1"/>
        <v>15.794</v>
      </c>
      <c r="C10">
        <v>15.48</v>
      </c>
      <c r="D10">
        <v>15.98</v>
      </c>
      <c r="E10">
        <v>15.66</v>
      </c>
      <c r="F10">
        <v>15.9</v>
      </c>
      <c r="G10">
        <v>15.95</v>
      </c>
    </row>
    <row r="11" spans="1:7" x14ac:dyDescent="0.25">
      <c r="A11" t="s">
        <v>40</v>
      </c>
      <c r="B11" s="11">
        <f t="shared" si="1"/>
        <v>5.33</v>
      </c>
      <c r="C11">
        <v>5.3</v>
      </c>
      <c r="D11">
        <v>5.35</v>
      </c>
      <c r="E11">
        <v>5.33</v>
      </c>
      <c r="F11">
        <v>5.32</v>
      </c>
      <c r="G11">
        <v>5.35</v>
      </c>
    </row>
    <row r="12" spans="1:7" x14ac:dyDescent="0.25">
      <c r="A12" t="s">
        <v>0</v>
      </c>
      <c r="B12" s="2">
        <f>AVERAGE(C12:G12)</f>
        <v>568461.23379999993</v>
      </c>
      <c r="C12" s="2">
        <f>C18-C15</f>
        <v>591257.80799999996</v>
      </c>
      <c r="D12" s="2">
        <f t="shared" ref="D12:G12" si="2">D18-D15</f>
        <v>545121.36699999997</v>
      </c>
      <c r="E12" s="2">
        <f t="shared" si="2"/>
        <v>566410.46</v>
      </c>
      <c r="F12" s="2">
        <f t="shared" si="2"/>
        <v>565757.53899999999</v>
      </c>
      <c r="G12" s="2">
        <f t="shared" si="2"/>
        <v>573758.995</v>
      </c>
    </row>
    <row r="13" spans="1:7" x14ac:dyDescent="0.25">
      <c r="A13" t="s">
        <v>1</v>
      </c>
      <c r="B13" s="2">
        <f t="shared" ref="B13:B23" si="3">AVERAGE(C13:G13)</f>
        <v>67797.255199999985</v>
      </c>
      <c r="C13" s="5">
        <v>61812.877</v>
      </c>
      <c r="D13" s="5">
        <v>65314.364999999998</v>
      </c>
      <c r="E13" s="5">
        <v>67977.635999999999</v>
      </c>
      <c r="F13" s="5">
        <v>69850.514999999999</v>
      </c>
      <c r="G13" s="5">
        <v>74030.883000000002</v>
      </c>
    </row>
    <row r="14" spans="1:7" x14ac:dyDescent="0.25">
      <c r="A14" t="s">
        <v>2</v>
      </c>
      <c r="B14" s="2">
        <f t="shared" si="3"/>
        <v>41997.542560000002</v>
      </c>
      <c r="C14" s="5">
        <v>38518.409999999996</v>
      </c>
      <c r="D14" s="5">
        <v>39567.252999999997</v>
      </c>
      <c r="E14" s="5">
        <v>42912.135999999999</v>
      </c>
      <c r="F14" s="5">
        <v>44558.373299999999</v>
      </c>
      <c r="G14" s="5">
        <v>44431.540500000003</v>
      </c>
    </row>
    <row r="15" spans="1:7" x14ac:dyDescent="0.25">
      <c r="A15" t="s">
        <v>3</v>
      </c>
      <c r="B15" s="2">
        <f t="shared" si="3"/>
        <v>67550.566200000001</v>
      </c>
      <c r="C15" s="5">
        <v>64564.191999999995</v>
      </c>
      <c r="D15" s="5">
        <v>66071.633000000002</v>
      </c>
      <c r="E15" s="5">
        <v>67175.540000000008</v>
      </c>
      <c r="F15" s="5">
        <v>68599.46100000001</v>
      </c>
      <c r="G15" s="5">
        <v>71342.005000000005</v>
      </c>
    </row>
    <row r="16" spans="1:7" x14ac:dyDescent="0.25">
      <c r="A16" t="s">
        <v>4</v>
      </c>
      <c r="B16" s="2">
        <f t="shared" si="3"/>
        <v>164915.79999999999</v>
      </c>
      <c r="C16" s="2">
        <v>167811</v>
      </c>
      <c r="D16" s="2">
        <v>150157</v>
      </c>
      <c r="E16" s="2">
        <v>165388</v>
      </c>
      <c r="F16" s="2">
        <v>168229</v>
      </c>
      <c r="G16" s="2">
        <v>172994</v>
      </c>
    </row>
    <row r="17" spans="1:7" x14ac:dyDescent="0.25">
      <c r="A17" t="s">
        <v>5</v>
      </c>
      <c r="B17" s="2">
        <f t="shared" si="3"/>
        <v>199723.2</v>
      </c>
      <c r="C17" s="2">
        <v>183421</v>
      </c>
      <c r="D17" s="2">
        <v>189317</v>
      </c>
      <c r="E17" s="2">
        <v>200524</v>
      </c>
      <c r="F17" s="2">
        <v>208509</v>
      </c>
      <c r="G17" s="2">
        <v>216845</v>
      </c>
    </row>
    <row r="18" spans="1:7" x14ac:dyDescent="0.25">
      <c r="A18" t="s">
        <v>6</v>
      </c>
      <c r="B18" s="2">
        <f t="shared" si="3"/>
        <v>636011.80000000005</v>
      </c>
      <c r="C18" s="2">
        <v>655822</v>
      </c>
      <c r="D18" s="2">
        <v>611193</v>
      </c>
      <c r="E18" s="2">
        <v>633586</v>
      </c>
      <c r="F18" s="2">
        <v>634357</v>
      </c>
      <c r="G18" s="2">
        <v>645101</v>
      </c>
    </row>
    <row r="19" spans="1:7" x14ac:dyDescent="0.25">
      <c r="A19" t="s">
        <v>7</v>
      </c>
      <c r="B19" s="2">
        <f t="shared" si="3"/>
        <v>377068.56395999994</v>
      </c>
      <c r="C19" s="2">
        <f>SUM(C17,C13:C15)</f>
        <v>348316.47899999999</v>
      </c>
      <c r="D19" s="2">
        <f>SUM(D17,D13:D15)</f>
        <v>360270.25100000005</v>
      </c>
      <c r="E19" s="2">
        <f>SUM(E17,E13:E15)</f>
        <v>378589.31200000003</v>
      </c>
      <c r="F19" s="2">
        <f>SUM(F17,F13:F15)</f>
        <v>391517.3493</v>
      </c>
      <c r="G19" s="2">
        <f>SUM(G17,G13:G15)</f>
        <v>406649.42850000004</v>
      </c>
    </row>
    <row r="20" spans="1:7" x14ac:dyDescent="0.25">
      <c r="A20" t="s">
        <v>8</v>
      </c>
      <c r="B20" s="2">
        <f t="shared" si="3"/>
        <v>1013080.36396</v>
      </c>
      <c r="C20" s="2">
        <f>SUM(C18:C19)</f>
        <v>1004138.4790000001</v>
      </c>
      <c r="D20" s="2">
        <f t="shared" ref="D20:G20" si="4">SUM(D18:D19)</f>
        <v>971463.25100000005</v>
      </c>
      <c r="E20" s="2">
        <f t="shared" si="4"/>
        <v>1012175.312</v>
      </c>
      <c r="F20" s="2">
        <f t="shared" si="4"/>
        <v>1025874.3493</v>
      </c>
      <c r="G20" s="2">
        <f t="shared" si="4"/>
        <v>1051750.4284999999</v>
      </c>
    </row>
    <row r="21" spans="1:7" x14ac:dyDescent="0.25">
      <c r="A21" t="s">
        <v>9</v>
      </c>
      <c r="B21" s="2">
        <f t="shared" si="3"/>
        <v>4564995820.8000002</v>
      </c>
      <c r="C21" s="3">
        <v>4338421782</v>
      </c>
      <c r="D21" s="3">
        <v>4318143299</v>
      </c>
      <c r="E21" s="3">
        <v>4515361557</v>
      </c>
      <c r="F21" s="3">
        <v>4756039763</v>
      </c>
      <c r="G21" s="3">
        <v>4897012703</v>
      </c>
    </row>
    <row r="22" spans="1:7" x14ac:dyDescent="0.25">
      <c r="A22" t="s">
        <v>10</v>
      </c>
      <c r="B22" s="2">
        <f t="shared" si="3"/>
        <v>604813176.39999998</v>
      </c>
      <c r="C22" s="3">
        <v>527139889</v>
      </c>
      <c r="D22" s="3">
        <v>554144299</v>
      </c>
      <c r="E22" s="3">
        <v>599892578</v>
      </c>
      <c r="F22" s="3">
        <v>649025569</v>
      </c>
      <c r="G22" s="3">
        <v>693863547</v>
      </c>
    </row>
    <row r="23" spans="1:7" x14ac:dyDescent="0.25">
      <c r="A23" t="s">
        <v>11</v>
      </c>
      <c r="B23" s="2">
        <f t="shared" si="3"/>
        <v>5169808997.1999998</v>
      </c>
      <c r="C23" s="6">
        <f>SUM(C21:C22)</f>
        <v>4865561671</v>
      </c>
      <c r="D23" s="6">
        <f t="shared" ref="D23:G23" si="5">SUM(D21:D22)</f>
        <v>4872287598</v>
      </c>
      <c r="E23" s="6">
        <f t="shared" si="5"/>
        <v>5115254135</v>
      </c>
      <c r="F23" s="6">
        <f t="shared" si="5"/>
        <v>5405065332</v>
      </c>
      <c r="G23" s="6">
        <f t="shared" si="5"/>
        <v>5590876250</v>
      </c>
    </row>
    <row r="25" spans="1:7" x14ac:dyDescent="0.25">
      <c r="A25" t="s">
        <v>17</v>
      </c>
    </row>
    <row r="26" spans="1:7" x14ac:dyDescent="0.25">
      <c r="A26" t="s">
        <v>16</v>
      </c>
    </row>
    <row r="27" spans="1:7" x14ac:dyDescent="0.25">
      <c r="A27" t="s">
        <v>18</v>
      </c>
    </row>
    <row r="28" spans="1:7" x14ac:dyDescent="0.25">
      <c r="A28" s="10" t="s">
        <v>37</v>
      </c>
    </row>
  </sheetData>
  <hyperlinks>
    <hyperlink ref="A28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B10" sqref="B10:B17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29</v>
      </c>
      <c r="B2" s="2">
        <f t="shared" ref="B2:B3" si="0">AVERAGE(C2:G2)</f>
        <v>2651326</v>
      </c>
      <c r="C2" s="2"/>
      <c r="D2" s="2"/>
      <c r="E2" s="2"/>
      <c r="F2" s="2">
        <v>2651326</v>
      </c>
      <c r="G2" s="2"/>
    </row>
    <row r="3" spans="1:7" x14ac:dyDescent="0.25">
      <c r="A3" t="s">
        <v>30</v>
      </c>
      <c r="B3" s="2">
        <f t="shared" si="0"/>
        <v>3831200</v>
      </c>
      <c r="F3" s="2">
        <v>3831200</v>
      </c>
    </row>
    <row r="4" spans="1:7" x14ac:dyDescent="0.25">
      <c r="A4" t="s">
        <v>31</v>
      </c>
      <c r="B4" s="11">
        <f>AVERAGE(C4:G4)</f>
        <v>1.7494518688661517E-2</v>
      </c>
      <c r="F4">
        <f>F18/F$3</f>
        <v>1.7494518688661517E-2</v>
      </c>
    </row>
    <row r="5" spans="1:7" x14ac:dyDescent="0.25">
      <c r="A5" t="s">
        <v>32</v>
      </c>
      <c r="B5" s="11">
        <f t="shared" ref="B5:B17" si="1">AVERAGE(C5:G5)</f>
        <v>4.1292545416579663E-4</v>
      </c>
      <c r="F5">
        <f>F19/F$3</f>
        <v>4.1292545416579663E-4</v>
      </c>
    </row>
    <row r="6" spans="1:7" x14ac:dyDescent="0.25">
      <c r="A6" t="s">
        <v>33</v>
      </c>
      <c r="B6" s="11">
        <f t="shared" si="1"/>
        <v>3.5002088118605136E-4</v>
      </c>
      <c r="F6">
        <f>F20/F$3</f>
        <v>3.5002088118605136E-4</v>
      </c>
    </row>
    <row r="7" spans="1:7" x14ac:dyDescent="0.25">
      <c r="A7" t="s">
        <v>34</v>
      </c>
      <c r="B7" s="11">
        <f t="shared" si="1"/>
        <v>3.7716642305282938E-4</v>
      </c>
      <c r="F7">
        <f>F21/F$3</f>
        <v>3.7716642305282938E-4</v>
      </c>
    </row>
    <row r="8" spans="1:7" x14ac:dyDescent="0.25">
      <c r="A8" t="s">
        <v>35</v>
      </c>
      <c r="B8" s="11">
        <f t="shared" si="1"/>
        <v>6.3003758613489249E-3</v>
      </c>
      <c r="F8">
        <f>F22/F$3</f>
        <v>6.3003758613489249E-3</v>
      </c>
    </row>
    <row r="9" spans="1:7" x14ac:dyDescent="0.25">
      <c r="A9" t="s">
        <v>36</v>
      </c>
      <c r="B9" s="11">
        <f t="shared" si="1"/>
        <v>6.597932762580915E-3</v>
      </c>
      <c r="F9">
        <f>F23/F$3</f>
        <v>6.597932762580915E-3</v>
      </c>
    </row>
    <row r="10" spans="1:7" x14ac:dyDescent="0.25">
      <c r="A10" t="s">
        <v>41</v>
      </c>
      <c r="B10" s="11" t="e">
        <f t="shared" si="1"/>
        <v>#DIV/0!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</row>
    <row r="11" spans="1:7" x14ac:dyDescent="0.25">
      <c r="A11" t="s">
        <v>42</v>
      </c>
      <c r="B11" s="11">
        <f t="shared" si="1"/>
        <v>4.6290177661116543</v>
      </c>
      <c r="C11" t="s">
        <v>47</v>
      </c>
      <c r="D11" t="s">
        <v>47</v>
      </c>
      <c r="E11">
        <f>7473/E19</f>
        <v>6.2640402347024304</v>
      </c>
      <c r="F11">
        <f>7120/F19</f>
        <v>4.5006321112515799</v>
      </c>
      <c r="G11">
        <f>6557/G19</f>
        <v>3.1223809523809525</v>
      </c>
    </row>
    <row r="12" spans="1:7" x14ac:dyDescent="0.25">
      <c r="A12" t="s">
        <v>43</v>
      </c>
      <c r="B12" s="11">
        <f t="shared" si="1"/>
        <v>3.6636406740449368</v>
      </c>
      <c r="C12" t="s">
        <v>47</v>
      </c>
      <c r="D12" t="s">
        <v>47</v>
      </c>
      <c r="E12">
        <f>5267/E20</f>
        <v>4.6901157613535176</v>
      </c>
      <c r="F12">
        <f>4806/F20</f>
        <v>3.5838926174496644</v>
      </c>
      <c r="G12">
        <f>5317/G20</f>
        <v>2.7169136433316301</v>
      </c>
    </row>
    <row r="13" spans="1:7" x14ac:dyDescent="0.25">
      <c r="A13" t="s">
        <v>44</v>
      </c>
      <c r="B13" s="11">
        <f t="shared" si="1"/>
        <v>6.9647248977328706</v>
      </c>
      <c r="C13" t="s">
        <v>47</v>
      </c>
      <c r="D13" t="s">
        <v>47</v>
      </c>
      <c r="E13">
        <f>10130/E21</f>
        <v>9.4939081537019678</v>
      </c>
      <c r="F13">
        <f>9226/F21</f>
        <v>6.38477508650519</v>
      </c>
      <c r="G13">
        <f>9389/G21</f>
        <v>5.0154914529914532</v>
      </c>
    </row>
    <row r="14" spans="1:7" x14ac:dyDescent="0.25">
      <c r="A14" t="s">
        <v>45</v>
      </c>
      <c r="B14" s="11" t="e">
        <f t="shared" si="1"/>
        <v>#DIV/0!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1:7" x14ac:dyDescent="0.25">
      <c r="A15" t="s">
        <v>46</v>
      </c>
      <c r="B15" s="11">
        <f t="shared" si="1"/>
        <v>5.7387494354965467</v>
      </c>
      <c r="C15" t="s">
        <v>47</v>
      </c>
      <c r="D15" t="s">
        <v>47</v>
      </c>
      <c r="E15" s="16">
        <f>143305/E23</f>
        <v>5.6867063492063492</v>
      </c>
      <c r="F15" s="16">
        <f>145117/F23</f>
        <v>5.7408418387530658</v>
      </c>
      <c r="G15" s="16">
        <f>146512/G23</f>
        <v>5.7887001185302251</v>
      </c>
    </row>
    <row r="16" spans="1:7" x14ac:dyDescent="0.25">
      <c r="A16" t="s">
        <v>39</v>
      </c>
      <c r="B16" s="11">
        <f t="shared" si="1"/>
        <v>10.294390279817241</v>
      </c>
      <c r="C16" s="16">
        <f>1007471/C24</f>
        <v>10.271721620684733</v>
      </c>
      <c r="D16" s="16">
        <f>998683/D24</f>
        <v>10.182642209692384</v>
      </c>
      <c r="E16" s="15">
        <f>967718/E24</f>
        <v>10.30704342361725</v>
      </c>
      <c r="F16">
        <f>943124/F24</f>
        <v>10.34546910479032</v>
      </c>
      <c r="G16">
        <f>913018/G24</f>
        <v>10.365075040301523</v>
      </c>
    </row>
    <row r="17" spans="1:12" x14ac:dyDescent="0.25">
      <c r="A17" t="s">
        <v>40</v>
      </c>
      <c r="B17" s="11">
        <f t="shared" si="1"/>
        <v>5.5976469902643151</v>
      </c>
      <c r="C17" t="s">
        <v>47</v>
      </c>
      <c r="D17" t="s">
        <v>47</v>
      </c>
      <c r="E17">
        <f t="shared" ref="C17:F17" si="2">(E15*E23+E13*E21+E12*E20+E11*E19)/SUM(E19:E21,E23)</f>
        <v>5.8137704229786937</v>
      </c>
      <c r="F17">
        <f t="shared" si="2"/>
        <v>5.6084800647642181</v>
      </c>
      <c r="G17">
        <f>(G15*G23+G13*G21+G12*G20+G11*G19)/SUM(G19:G21,G23)</f>
        <v>5.3706904830500335</v>
      </c>
    </row>
    <row r="18" spans="1:12" x14ac:dyDescent="0.25">
      <c r="A18" t="s">
        <v>0</v>
      </c>
      <c r="B18" s="2">
        <f>AVERAGE(C18:G18)</f>
        <v>68691.75</v>
      </c>
      <c r="C18" s="2" t="s">
        <v>12</v>
      </c>
      <c r="D18" s="2">
        <f t="shared" ref="D18:G18" si="3">D24-D22</f>
        <v>73745</v>
      </c>
      <c r="E18" s="2">
        <f t="shared" si="3"/>
        <v>69788</v>
      </c>
      <c r="F18" s="2">
        <f t="shared" si="3"/>
        <v>67025</v>
      </c>
      <c r="G18" s="2">
        <f t="shared" si="3"/>
        <v>64209</v>
      </c>
    </row>
    <row r="19" spans="1:12" x14ac:dyDescent="0.25">
      <c r="A19" t="s">
        <v>1</v>
      </c>
      <c r="B19" s="2">
        <f t="shared" ref="B19:B29" si="4">AVERAGE(C19:G19)</f>
        <v>1656.5</v>
      </c>
      <c r="C19">
        <v>1751</v>
      </c>
      <c r="D19" t="s">
        <v>12</v>
      </c>
      <c r="E19" s="2">
        <v>1193</v>
      </c>
      <c r="F19" s="2">
        <v>1582</v>
      </c>
      <c r="G19" s="2">
        <v>2100</v>
      </c>
      <c r="H19" s="2"/>
      <c r="I19" s="2"/>
      <c r="J19" s="2"/>
    </row>
    <row r="20" spans="1:12" x14ac:dyDescent="0.25">
      <c r="A20" t="s">
        <v>2</v>
      </c>
      <c r="B20" s="2">
        <f t="shared" si="4"/>
        <v>1470</v>
      </c>
      <c r="C20">
        <v>1459</v>
      </c>
      <c r="D20" t="s">
        <v>12</v>
      </c>
      <c r="E20" s="2">
        <v>1123</v>
      </c>
      <c r="F20" s="2">
        <v>1341</v>
      </c>
      <c r="G20" s="2">
        <v>1957</v>
      </c>
    </row>
    <row r="21" spans="1:12" x14ac:dyDescent="0.25">
      <c r="A21" t="s">
        <v>3</v>
      </c>
      <c r="B21" s="2">
        <f t="shared" si="4"/>
        <v>1746.75</v>
      </c>
      <c r="C21">
        <v>2603</v>
      </c>
      <c r="D21" t="s">
        <v>12</v>
      </c>
      <c r="E21" s="2">
        <v>1067</v>
      </c>
      <c r="F21" s="2">
        <v>1445</v>
      </c>
      <c r="G21" s="2">
        <v>1872</v>
      </c>
      <c r="H21" s="2"/>
      <c r="I21" s="2"/>
      <c r="J21" s="2"/>
    </row>
    <row r="22" spans="1:12" x14ac:dyDescent="0.25">
      <c r="A22" t="s">
        <v>4</v>
      </c>
      <c r="B22" s="2">
        <f t="shared" si="4"/>
        <v>24112</v>
      </c>
      <c r="C22" t="s">
        <v>12</v>
      </c>
      <c r="D22" s="2">
        <v>24332</v>
      </c>
      <c r="E22" s="2">
        <v>24101</v>
      </c>
      <c r="F22" s="2">
        <v>24138</v>
      </c>
      <c r="G22" s="2">
        <v>23877</v>
      </c>
      <c r="H22" s="2"/>
      <c r="I22" s="2"/>
      <c r="J22" s="2"/>
    </row>
    <row r="23" spans="1:12" x14ac:dyDescent="0.25">
      <c r="A23" t="s">
        <v>5</v>
      </c>
      <c r="B23" s="2">
        <f t="shared" si="4"/>
        <v>25216.75</v>
      </c>
      <c r="C23">
        <v>25079</v>
      </c>
      <c r="D23" t="s">
        <v>12</v>
      </c>
      <c r="E23" s="2">
        <v>25200</v>
      </c>
      <c r="F23" s="2">
        <v>25278</v>
      </c>
      <c r="G23" s="2">
        <v>25310</v>
      </c>
    </row>
    <row r="24" spans="1:12" x14ac:dyDescent="0.25">
      <c r="A24" t="s">
        <v>6</v>
      </c>
      <c r="B24" s="2">
        <f t="shared" si="4"/>
        <v>93859.4</v>
      </c>
      <c r="C24" s="2">
        <v>98082</v>
      </c>
      <c r="D24" s="2">
        <v>98077</v>
      </c>
      <c r="E24" s="2">
        <v>93889</v>
      </c>
      <c r="F24" s="2">
        <v>91163</v>
      </c>
      <c r="G24" s="2">
        <v>88086</v>
      </c>
    </row>
    <row r="25" spans="1:12" x14ac:dyDescent="0.25">
      <c r="A25" t="s">
        <v>7</v>
      </c>
      <c r="B25" s="2">
        <f t="shared" si="4"/>
        <v>31865.8</v>
      </c>
      <c r="C25" s="2">
        <v>30892</v>
      </c>
      <c r="D25" s="2">
        <v>32065</v>
      </c>
      <c r="E25" s="2">
        <v>32168</v>
      </c>
      <c r="F25" s="2">
        <v>32033</v>
      </c>
      <c r="G25" s="2">
        <v>32171</v>
      </c>
    </row>
    <row r="26" spans="1:12" x14ac:dyDescent="0.25">
      <c r="A26" t="s">
        <v>8</v>
      </c>
      <c r="B26" s="2">
        <f t="shared" si="4"/>
        <v>125725.2</v>
      </c>
      <c r="C26" s="2">
        <f>SUM(C24:C25)</f>
        <v>128974</v>
      </c>
      <c r="D26" s="2">
        <f t="shared" ref="D26:G26" si="5">SUM(D24:D25)</f>
        <v>130142</v>
      </c>
      <c r="E26" s="2">
        <f t="shared" si="5"/>
        <v>126057</v>
      </c>
      <c r="F26" s="2">
        <f t="shared" si="5"/>
        <v>123196</v>
      </c>
      <c r="G26" s="2">
        <f t="shared" si="5"/>
        <v>120257</v>
      </c>
    </row>
    <row r="27" spans="1:12" x14ac:dyDescent="0.25">
      <c r="A27" t="s">
        <v>9</v>
      </c>
      <c r="B27" s="3">
        <f t="shared" si="4"/>
        <v>423460000</v>
      </c>
      <c r="C27" s="4">
        <v>429200000</v>
      </c>
      <c r="D27" s="4">
        <v>430800000</v>
      </c>
      <c r="E27" s="4">
        <v>422700000</v>
      </c>
      <c r="F27" s="4">
        <v>419600000</v>
      </c>
      <c r="G27" s="4">
        <v>415000000</v>
      </c>
      <c r="H27" s="7"/>
      <c r="I27" s="7"/>
      <c r="J27" s="7"/>
      <c r="K27" s="7"/>
      <c r="L27" s="7"/>
    </row>
    <row r="28" spans="1:12" x14ac:dyDescent="0.25">
      <c r="A28" t="s">
        <v>10</v>
      </c>
      <c r="B28" s="3">
        <f t="shared" si="4"/>
        <v>83480000</v>
      </c>
      <c r="C28" s="4">
        <v>77500000</v>
      </c>
      <c r="D28" s="4">
        <v>82300000</v>
      </c>
      <c r="E28" s="4">
        <v>83900000</v>
      </c>
      <c r="F28" s="4">
        <v>85800000</v>
      </c>
      <c r="G28" s="4">
        <v>87900000</v>
      </c>
      <c r="H28" s="7"/>
      <c r="I28" s="7"/>
      <c r="J28" s="7"/>
      <c r="K28" s="7"/>
      <c r="L28" s="7"/>
    </row>
    <row r="29" spans="1:12" x14ac:dyDescent="0.25">
      <c r="A29" t="s">
        <v>11</v>
      </c>
      <c r="B29" s="3">
        <f t="shared" si="4"/>
        <v>506940000</v>
      </c>
      <c r="C29" s="3">
        <f>SUM(C27:C28)</f>
        <v>506700000</v>
      </c>
      <c r="D29" s="3">
        <f t="shared" ref="D29" si="6">SUM(D27:D28)</f>
        <v>513100000</v>
      </c>
      <c r="E29" s="3">
        <f t="shared" ref="E29" si="7">SUM(E27:E28)</f>
        <v>506600000</v>
      </c>
      <c r="F29" s="3">
        <f t="shared" ref="F29" si="8">SUM(F27:F28)</f>
        <v>505400000</v>
      </c>
      <c r="G29" s="3">
        <f t="shared" ref="G29" si="9">SUM(G27:G28)</f>
        <v>502900000</v>
      </c>
    </row>
    <row r="31" spans="1:12" x14ac:dyDescent="0.25">
      <c r="A31" t="s">
        <v>17</v>
      </c>
    </row>
    <row r="32" spans="1:12" x14ac:dyDescent="0.25">
      <c r="A32" s="8" t="s">
        <v>19</v>
      </c>
    </row>
    <row r="33" spans="1:17" x14ac:dyDescent="0.25">
      <c r="A33" s="8" t="s">
        <v>20</v>
      </c>
    </row>
    <row r="34" spans="1:17" x14ac:dyDescent="0.25">
      <c r="A34" s="10" t="s">
        <v>37</v>
      </c>
    </row>
    <row r="44" spans="1:17" x14ac:dyDescent="0.25">
      <c r="M44" s="4"/>
      <c r="N44" s="4"/>
      <c r="O44" s="4"/>
      <c r="P44" s="4"/>
      <c r="Q44" s="4"/>
    </row>
  </sheetData>
  <hyperlinks>
    <hyperlink ref="A32" r:id="rId1" display="https://www.nj.gov/labor/forms_pdfs/tdi/FLI Summary Report for 2016.pdf" xr:uid="{00000000-0004-0000-0200-000000000000}"/>
    <hyperlink ref="A33" r:id="rId2" display="https://www.nj.gov/labor/forms_pdfs/tdi/TDI Report for 2016.pdf" xr:uid="{00000000-0004-0000-0200-000001000000}"/>
    <hyperlink ref="A3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D4" sqref="D4:D9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7" x14ac:dyDescent="0.25">
      <c r="B1" t="s">
        <v>14</v>
      </c>
      <c r="C1">
        <v>2014</v>
      </c>
      <c r="D1">
        <v>2015</v>
      </c>
      <c r="E1">
        <v>2016</v>
      </c>
    </row>
    <row r="2" spans="1:7" x14ac:dyDescent="0.25">
      <c r="A2" t="s">
        <v>29</v>
      </c>
      <c r="B2" s="5">
        <f t="shared" ref="B2:B14" si="0">AVERAGE(C2:E2)</f>
        <v>363956</v>
      </c>
      <c r="C2" s="2"/>
      <c r="D2">
        <v>363956</v>
      </c>
      <c r="E2" s="2"/>
      <c r="F2" s="2"/>
      <c r="G2" s="2"/>
    </row>
    <row r="3" spans="1:7" x14ac:dyDescent="0.25">
      <c r="A3" t="s">
        <v>30</v>
      </c>
      <c r="B3" s="5">
        <f t="shared" si="0"/>
        <v>363956</v>
      </c>
      <c r="D3">
        <v>363956</v>
      </c>
      <c r="F3" s="2"/>
    </row>
    <row r="4" spans="1:7" x14ac:dyDescent="0.25">
      <c r="A4" t="s">
        <v>31</v>
      </c>
      <c r="B4" s="11">
        <f t="shared" si="0"/>
        <v>8.0276187231423574E-2</v>
      </c>
      <c r="D4">
        <f>D10/D$3</f>
        <v>8.0276187231423574E-2</v>
      </c>
    </row>
    <row r="5" spans="1:7" x14ac:dyDescent="0.25">
      <c r="A5" t="s">
        <v>32</v>
      </c>
      <c r="B5" s="11">
        <f t="shared" si="0"/>
        <v>1.6100847355174802E-3</v>
      </c>
      <c r="D5">
        <f t="shared" ref="D5:D9" si="1">D11/D$3</f>
        <v>1.6100847355174802E-3</v>
      </c>
    </row>
    <row r="6" spans="1:7" x14ac:dyDescent="0.25">
      <c r="A6" t="s">
        <v>33</v>
      </c>
      <c r="B6" s="11">
        <f t="shared" si="0"/>
        <v>5.4951697457934474E-4</v>
      </c>
      <c r="D6">
        <f t="shared" si="1"/>
        <v>5.4951697457934474E-4</v>
      </c>
    </row>
    <row r="7" spans="1:7" x14ac:dyDescent="0.25">
      <c r="A7" t="s">
        <v>34</v>
      </c>
      <c r="B7" s="11">
        <f t="shared" si="0"/>
        <v>9.3417885678488612E-4</v>
      </c>
      <c r="D7">
        <f t="shared" si="1"/>
        <v>9.3417885678488612E-4</v>
      </c>
    </row>
    <row r="8" spans="1:7" x14ac:dyDescent="0.25">
      <c r="A8" t="s">
        <v>35</v>
      </c>
      <c r="B8" s="11">
        <f t="shared" si="0"/>
        <v>2.6758729077141191E-2</v>
      </c>
      <c r="D8">
        <f t="shared" si="1"/>
        <v>2.6758729077141191E-2</v>
      </c>
    </row>
    <row r="9" spans="1:7" x14ac:dyDescent="0.25">
      <c r="A9" t="s">
        <v>36</v>
      </c>
      <c r="B9" s="11">
        <f t="shared" si="0"/>
        <v>1.0449065271626241E-2</v>
      </c>
      <c r="D9">
        <f t="shared" si="1"/>
        <v>1.0449065271626241E-2</v>
      </c>
    </row>
    <row r="10" spans="1:7" x14ac:dyDescent="0.25">
      <c r="A10" t="s">
        <v>0</v>
      </c>
      <c r="B10" s="5">
        <f t="shared" si="0"/>
        <v>30024.75</v>
      </c>
      <c r="C10" s="2">
        <f>0.75*C16</f>
        <v>29760</v>
      </c>
      <c r="D10" s="2">
        <f t="shared" ref="D10:E10" si="2">0.75*D16</f>
        <v>29217</v>
      </c>
      <c r="E10" s="2">
        <f t="shared" si="2"/>
        <v>31097.25</v>
      </c>
    </row>
    <row r="11" spans="1:7" x14ac:dyDescent="0.2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2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2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25">
      <c r="A14" t="s">
        <v>4</v>
      </c>
      <c r="B14" s="5">
        <f t="shared" si="0"/>
        <v>10008.25</v>
      </c>
      <c r="C14" s="5">
        <f>0.25*C16</f>
        <v>9920</v>
      </c>
      <c r="D14" s="5">
        <f t="shared" ref="D14:E14" si="3">0.25*D16</f>
        <v>9739</v>
      </c>
      <c r="E14" s="5">
        <f t="shared" si="3"/>
        <v>10365.75</v>
      </c>
    </row>
    <row r="15" spans="1:7" x14ac:dyDescent="0.25">
      <c r="A15" t="s">
        <v>5</v>
      </c>
      <c r="B15" s="5">
        <f t="shared" ref="B15:B21" si="4">AVERAGE(C15:E15)</f>
        <v>3778</v>
      </c>
      <c r="C15" s="5">
        <v>2847</v>
      </c>
      <c r="D15" s="5">
        <v>3803</v>
      </c>
      <c r="E15" s="5">
        <v>4684</v>
      </c>
    </row>
    <row r="16" spans="1:7" x14ac:dyDescent="0.25">
      <c r="A16" t="s">
        <v>6</v>
      </c>
      <c r="B16" s="5">
        <f t="shared" si="4"/>
        <v>40033</v>
      </c>
      <c r="C16" s="5">
        <v>39680</v>
      </c>
      <c r="D16" s="5">
        <v>38956</v>
      </c>
      <c r="E16" s="5">
        <v>41463</v>
      </c>
    </row>
    <row r="17" spans="1:5" x14ac:dyDescent="0.25">
      <c r="A17" t="s">
        <v>7</v>
      </c>
      <c r="B17" s="5">
        <f t="shared" si="4"/>
        <v>4893.666666666667</v>
      </c>
      <c r="C17" s="5">
        <f t="shared" ref="C17" si="5">SUM(C15,C11:C13)</f>
        <v>3870</v>
      </c>
      <c r="D17" s="5">
        <f>SUM(D15,D11:D13)</f>
        <v>4929</v>
      </c>
      <c r="E17" s="5">
        <f>SUM(E15,E11:E13)</f>
        <v>5882</v>
      </c>
    </row>
    <row r="18" spans="1:5" x14ac:dyDescent="0.25">
      <c r="A18" t="s">
        <v>8</v>
      </c>
      <c r="B18" s="5">
        <f t="shared" si="4"/>
        <v>44926.666666666664</v>
      </c>
      <c r="C18" s="5">
        <f t="shared" ref="C18" si="6">SUM(C16:C17)</f>
        <v>43550</v>
      </c>
      <c r="D18" s="5">
        <f>SUM(D16:D17)</f>
        <v>43885</v>
      </c>
      <c r="E18" s="5">
        <f>SUM(E16:E17)</f>
        <v>47345</v>
      </c>
    </row>
    <row r="19" spans="1:5" x14ac:dyDescent="0.25">
      <c r="A19" t="s">
        <v>9</v>
      </c>
      <c r="B19" s="3">
        <f t="shared" si="4"/>
        <v>166732853</v>
      </c>
      <c r="C19" s="3">
        <v>164250030</v>
      </c>
      <c r="D19" s="1">
        <v>164172375</v>
      </c>
      <c r="E19" s="3">
        <v>171776154</v>
      </c>
    </row>
    <row r="20" spans="1:5" x14ac:dyDescent="0.25">
      <c r="A20" t="s">
        <v>10</v>
      </c>
      <c r="B20" s="3">
        <f t="shared" si="4"/>
        <v>8927140.333333334</v>
      </c>
      <c r="C20" s="3">
        <v>6336600</v>
      </c>
      <c r="D20" s="3">
        <v>9243771</v>
      </c>
      <c r="E20" s="3">
        <v>11201050</v>
      </c>
    </row>
    <row r="21" spans="1:5" x14ac:dyDescent="0.25">
      <c r="A21" t="s">
        <v>11</v>
      </c>
      <c r="B21" s="3">
        <f t="shared" si="4"/>
        <v>175659993.33333334</v>
      </c>
      <c r="C21" s="4">
        <f t="shared" ref="C21" si="7">SUM(C19:C20)</f>
        <v>170586630</v>
      </c>
      <c r="D21" s="4">
        <f>SUM(D19:D20)</f>
        <v>173416146</v>
      </c>
      <c r="E21" s="4">
        <f>SUM(E19:E20)</f>
        <v>182977204</v>
      </c>
    </row>
    <row r="23" spans="1:5" x14ac:dyDescent="0.25">
      <c r="A23" t="s">
        <v>13</v>
      </c>
    </row>
    <row r="24" spans="1:5" x14ac:dyDescent="0.25">
      <c r="A24" s="10" t="s">
        <v>37</v>
      </c>
    </row>
  </sheetData>
  <hyperlinks>
    <hyperlink ref="A24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2018-10-23T13:18:17Z</dcterms:created>
  <dcterms:modified xsi:type="dcterms:W3CDTF">2019-12-24T18:19:02Z</dcterms:modified>
</cp:coreProperties>
</file>