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c\Documents\2025 Sem 1\3422\Coding Project 1\"/>
    </mc:Choice>
  </mc:AlternateContent>
  <xr:revisionPtr revIDLastSave="0" documentId="13_ncr:1_{2B6D15F9-870E-49D8-AC26-C16005EA7512}" xr6:coauthVersionLast="47" xr6:coauthVersionMax="47" xr10:uidLastSave="{00000000-0000-0000-0000-000000000000}"/>
  <bookViews>
    <workbookView xWindow="-110" yWindow="-110" windowWidth="19420" windowHeight="11500" activeTab="1" xr2:uid="{08537CD3-3619-8047-ABC8-88A44FE65EFC}"/>
  </bookViews>
  <sheets>
    <sheet name="Getting FCFF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2" l="1"/>
  <c r="I39" i="2"/>
  <c r="I40" i="2" s="1"/>
  <c r="I41" i="2" s="1"/>
  <c r="I42" i="2" s="1"/>
  <c r="I37" i="2"/>
  <c r="I36" i="2" s="1"/>
  <c r="I35" i="2" s="1"/>
  <c r="I34" i="2" s="1"/>
  <c r="L33" i="2"/>
  <c r="K33" i="2" s="1"/>
  <c r="J33" i="2" s="1"/>
  <c r="E16" i="2"/>
  <c r="L27" i="2"/>
  <c r="M27" i="2"/>
  <c r="N27" i="2"/>
  <c r="O27" i="2"/>
  <c r="G33" i="2" s="1"/>
  <c r="K27" i="2"/>
  <c r="E20" i="2"/>
  <c r="N29" i="2"/>
  <c r="M28" i="2" l="1"/>
  <c r="L28" i="2"/>
  <c r="N33" i="2"/>
  <c r="O33" i="2" s="1"/>
  <c r="P33" i="2" s="1"/>
  <c r="G34" i="2"/>
  <c r="G35" i="2" s="1"/>
  <c r="O28" i="2"/>
  <c r="N28" i="2"/>
  <c r="N30" i="2"/>
  <c r="K29" i="2"/>
  <c r="K30" i="2" s="1"/>
  <c r="G43" i="2"/>
  <c r="O29" i="2"/>
  <c r="O30" i="2" s="1"/>
  <c r="L29" i="2"/>
  <c r="L30" i="2" s="1"/>
  <c r="M29" i="2"/>
  <c r="M30" i="2" s="1"/>
  <c r="G36" i="2" l="1"/>
  <c r="G37" i="2"/>
  <c r="G38" i="2" l="1"/>
  <c r="G44" i="2" s="1"/>
  <c r="G48" i="2" s="1"/>
  <c r="F8" i="2" s="1"/>
  <c r="I33" i="2" l="1"/>
  <c r="G49" i="2"/>
</calcChain>
</file>

<file path=xl/sharedStrings.xml><?xml version="1.0" encoding="utf-8"?>
<sst xmlns="http://schemas.openxmlformats.org/spreadsheetml/2006/main" count="50" uniqueCount="43">
  <si>
    <t>Financial Year</t>
  </si>
  <si>
    <t>FCFF</t>
  </si>
  <si>
    <t>Market Screener</t>
  </si>
  <si>
    <t>iTiger</t>
  </si>
  <si>
    <t>Sustainable growth rate</t>
  </si>
  <si>
    <t>Discount Cash Flow Model</t>
  </si>
  <si>
    <t>Valuation Date</t>
  </si>
  <si>
    <t xml:space="preserve">Shares Outstanding </t>
  </si>
  <si>
    <t xml:space="preserve">Current Share Price </t>
  </si>
  <si>
    <t xml:space="preserve">Financial Year End Date </t>
  </si>
  <si>
    <t>Units</t>
  </si>
  <si>
    <t>Assumptions</t>
  </si>
  <si>
    <t>Shares outstanding</t>
  </si>
  <si>
    <t>Cost of capital</t>
  </si>
  <si>
    <t>Terminal growth rate</t>
  </si>
  <si>
    <t>DCF</t>
  </si>
  <si>
    <t>Free Cash Flow</t>
  </si>
  <si>
    <t>FCFF growth rate</t>
  </si>
  <si>
    <t>Discount Factor</t>
  </si>
  <si>
    <t>Discounted Free Cash Flow</t>
  </si>
  <si>
    <t>Enterprise Value</t>
  </si>
  <si>
    <t>$</t>
  </si>
  <si>
    <t>Unlevered FCF in last forecast period</t>
  </si>
  <si>
    <t>Unlevered FCF in next forecast period</t>
  </si>
  <si>
    <t>Terminal value</t>
  </si>
  <si>
    <t>Present value of terminal value</t>
  </si>
  <si>
    <t>Present value of stage 1</t>
  </si>
  <si>
    <t>Equity Value</t>
  </si>
  <si>
    <t>Cash and cash equivalents</t>
  </si>
  <si>
    <t>Borrowings</t>
  </si>
  <si>
    <t>Net debt</t>
  </si>
  <si>
    <t>Equity value</t>
  </si>
  <si>
    <t>Share Price</t>
  </si>
  <si>
    <t>Share price</t>
  </si>
  <si>
    <t>Upside:</t>
  </si>
  <si>
    <t>Viva Energy</t>
  </si>
  <si>
    <t>Retention rate</t>
  </si>
  <si>
    <t>Return on equity</t>
  </si>
  <si>
    <t>Source 1 - Market screener</t>
  </si>
  <si>
    <t>Source 2- Simply Wall St</t>
  </si>
  <si>
    <t>Average</t>
  </si>
  <si>
    <t>A$'000,000</t>
  </si>
  <si>
    <t>Market value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</si>
</sst>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-* #,##0.00_-;\-* #,##0.00_-;_-* &quot;-&quot;??_-;_-@_-"/>
    <numFmt numFmtId="166" formatCode="_-* #,##0_-;\-* #,##0_-;_-* &quot;-&quot;??_-;_-@_-"/>
    <numFmt numFmtId="167" formatCode="0&quot;A&quot;"/>
    <numFmt numFmtId="168" formatCode="0&quot;E&quot;"/>
    <numFmt numFmtId="169" formatCode="#,##0.00;\(#,##0.00\);&quot;-&quot;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Garamond"/>
      <family val="1"/>
    </font>
    <font>
      <b/>
      <sz val="28"/>
      <color theme="0"/>
      <name val="Garamond"/>
      <family val="1"/>
    </font>
    <font>
      <b/>
      <sz val="11"/>
      <color theme="0"/>
      <name val="Garamond"/>
      <family val="1"/>
    </font>
    <font>
      <sz val="11"/>
      <name val="Garamond"/>
      <family val="1"/>
    </font>
    <font>
      <b/>
      <sz val="12"/>
      <color theme="3" tint="9.9978637043366805E-2"/>
      <name val="Garamond"/>
      <family val="1"/>
    </font>
    <font>
      <b/>
      <sz val="11"/>
      <name val="Garamond"/>
      <family val="1"/>
    </font>
    <font>
      <sz val="11"/>
      <color theme="9"/>
      <name val="Garamond"/>
      <family val="1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  <font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7999816888943144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5" fillId="2" borderId="0" xfId="0" applyFont="1" applyFill="1"/>
    <xf numFmtId="37" fontId="5" fillId="2" borderId="0" xfId="0" applyNumberFormat="1" applyFont="1" applyFill="1"/>
    <xf numFmtId="0" fontId="6" fillId="2" borderId="0" xfId="0" applyFont="1" applyFill="1"/>
    <xf numFmtId="0" fontId="7" fillId="2" borderId="0" xfId="0" applyFont="1" applyFill="1"/>
    <xf numFmtId="164" fontId="2" fillId="2" borderId="0" xfId="0" applyNumberFormat="1" applyFont="1" applyFill="1"/>
    <xf numFmtId="166" fontId="2" fillId="2" borderId="0" xfId="1" applyNumberFormat="1" applyFont="1" applyFill="1"/>
    <xf numFmtId="2" fontId="2" fillId="2" borderId="0" xfId="0" applyNumberFormat="1" applyFont="1" applyFill="1"/>
    <xf numFmtId="37" fontId="2" fillId="2" borderId="0" xfId="0" applyNumberFormat="1" applyFont="1" applyFill="1"/>
    <xf numFmtId="0" fontId="8" fillId="2" borderId="0" xfId="0" applyFont="1" applyFill="1"/>
    <xf numFmtId="167" fontId="2" fillId="2" borderId="0" xfId="0" applyNumberFormat="1" applyFont="1" applyFill="1" applyAlignment="1">
      <alignment horizontal="center" vertical="center"/>
    </xf>
    <xf numFmtId="168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37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/>
    <xf numFmtId="0" fontId="4" fillId="2" borderId="0" xfId="0" applyFont="1" applyFill="1"/>
    <xf numFmtId="37" fontId="2" fillId="0" borderId="0" xfId="0" applyNumberFormat="1" applyFont="1"/>
    <xf numFmtId="10" fontId="2" fillId="2" borderId="0" xfId="0" applyNumberFormat="1" applyFont="1" applyFill="1"/>
    <xf numFmtId="9" fontId="2" fillId="0" borderId="0" xfId="0" applyNumberFormat="1" applyFont="1"/>
    <xf numFmtId="0" fontId="2" fillId="0" borderId="2" xfId="0" applyFont="1" applyBorder="1"/>
    <xf numFmtId="0" fontId="9" fillId="0" borderId="0" xfId="0" applyFont="1"/>
    <xf numFmtId="0" fontId="9" fillId="0" borderId="3" xfId="0" applyFont="1" applyBorder="1"/>
    <xf numFmtId="37" fontId="9" fillId="0" borderId="3" xfId="2" applyNumberFormat="1" applyFont="1" applyBorder="1"/>
    <xf numFmtId="37" fontId="2" fillId="0" borderId="0" xfId="2" applyNumberFormat="1" applyFont="1" applyBorder="1"/>
    <xf numFmtId="9" fontId="2" fillId="0" borderId="0" xfId="3" applyFont="1"/>
    <xf numFmtId="39" fontId="10" fillId="0" borderId="0" xfId="2" applyNumberFormat="1" applyFont="1"/>
    <xf numFmtId="10" fontId="2" fillId="0" borderId="0" xfId="3" applyNumberFormat="1" applyFont="1"/>
    <xf numFmtId="0" fontId="7" fillId="4" borderId="0" xfId="0" applyFont="1" applyFill="1"/>
    <xf numFmtId="0" fontId="5" fillId="4" borderId="0" xfId="0" applyFont="1" applyFill="1"/>
    <xf numFmtId="0" fontId="7" fillId="4" borderId="0" xfId="0" applyFont="1" applyFill="1" applyAlignment="1">
      <alignment horizontal="right"/>
    </xf>
    <xf numFmtId="10" fontId="2" fillId="0" borderId="0" xfId="0" applyNumberFormat="1" applyFont="1"/>
    <xf numFmtId="3" fontId="2" fillId="0" borderId="0" xfId="0" applyNumberFormat="1" applyFont="1"/>
    <xf numFmtId="167" fontId="5" fillId="0" borderId="0" xfId="0" applyNumberFormat="1" applyFont="1" applyAlignment="1">
      <alignment horizontal="center" vertical="center"/>
    </xf>
    <xf numFmtId="3" fontId="2" fillId="0" borderId="2" xfId="0" applyNumberFormat="1" applyFont="1" applyBorder="1"/>
    <xf numFmtId="169" fontId="7" fillId="0" borderId="0" xfId="0" applyNumberFormat="1" applyFont="1" applyAlignment="1">
      <alignment horizontal="right" vertical="center"/>
    </xf>
    <xf numFmtId="0" fontId="2" fillId="0" borderId="3" xfId="0" applyFont="1" applyBorder="1"/>
    <xf numFmtId="3" fontId="2" fillId="0" borderId="3" xfId="0" applyNumberFormat="1" applyFont="1" applyBorder="1"/>
    <xf numFmtId="2" fontId="9" fillId="0" borderId="0" xfId="0" applyNumberFormat="1" applyFont="1"/>
    <xf numFmtId="2" fontId="2" fillId="0" borderId="0" xfId="0" applyNumberFormat="1" applyFont="1"/>
    <xf numFmtId="9" fontId="2" fillId="0" borderId="0" xfId="3" applyFont="1" applyBorder="1"/>
    <xf numFmtId="0" fontId="9" fillId="0" borderId="4" xfId="0" applyFont="1" applyBorder="1"/>
    <xf numFmtId="0" fontId="2" fillId="0" borderId="4" xfId="0" applyFont="1" applyBorder="1"/>
    <xf numFmtId="3" fontId="9" fillId="0" borderId="4" xfId="0" applyNumberFormat="1" applyFont="1" applyBorder="1"/>
    <xf numFmtId="37" fontId="2" fillId="0" borderId="2" xfId="0" applyNumberFormat="1" applyFont="1" applyBorder="1"/>
    <xf numFmtId="2" fontId="9" fillId="0" borderId="4" xfId="0" applyNumberFormat="1" applyFont="1" applyBorder="1"/>
    <xf numFmtId="10" fontId="8" fillId="0" borderId="0" xfId="0" applyNumberFormat="1" applyFont="1"/>
    <xf numFmtId="37" fontId="9" fillId="0" borderId="0" xfId="2" applyNumberFormat="1" applyFont="1" applyBorder="1"/>
    <xf numFmtId="2" fontId="2" fillId="0" borderId="0" xfId="2" applyNumberFormat="1" applyFont="1" applyBorder="1"/>
    <xf numFmtId="39" fontId="10" fillId="0" borderId="0" xfId="2" applyNumberFormat="1" applyFont="1" applyBorder="1"/>
    <xf numFmtId="0" fontId="0" fillId="2" borderId="0" xfId="0" applyFill="1"/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9" fillId="2" borderId="0" xfId="0" applyFont="1" applyFill="1"/>
    <xf numFmtId="4" fontId="2" fillId="2" borderId="0" xfId="0" applyNumberFormat="1" applyFont="1" applyFill="1"/>
    <xf numFmtId="2" fontId="9" fillId="2" borderId="0" xfId="0" applyNumberFormat="1" applyFont="1" applyFill="1"/>
    <xf numFmtId="4" fontId="9" fillId="2" borderId="0" xfId="0" applyNumberFormat="1" applyFont="1" applyFill="1"/>
    <xf numFmtId="10" fontId="9" fillId="2" borderId="0" xfId="0" applyNumberFormat="1" applyFont="1" applyFill="1"/>
    <xf numFmtId="10" fontId="8" fillId="2" borderId="0" xfId="0" applyNumberFormat="1" applyFont="1" applyFill="1"/>
    <xf numFmtId="9" fontId="9" fillId="2" borderId="0" xfId="0" applyNumberFormat="1" applyFont="1" applyFill="1"/>
    <xf numFmtId="39" fontId="2" fillId="0" borderId="0" xfId="2" applyNumberFormat="1" applyFont="1" applyBorder="1"/>
    <xf numFmtId="165" fontId="2" fillId="2" borderId="0" xfId="1" applyNumberFormat="1" applyFont="1" applyFill="1"/>
    <xf numFmtId="2" fontId="11" fillId="0" borderId="0" xfId="0" applyNumberFormat="1" applyFont="1"/>
    <xf numFmtId="0" fontId="2" fillId="2" borderId="0" xfId="0" applyFont="1" applyFill="1" applyAlignment="1">
      <alignment horizontal="centerContinuous"/>
    </xf>
    <xf numFmtId="10" fontId="9" fillId="0" borderId="0" xfId="0" applyNumberFormat="1" applyFont="1"/>
    <xf numFmtId="2" fontId="2" fillId="2" borderId="0" xfId="0" applyNumberFormat="1" applyFont="1" applyFill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215900</xdr:colOff>
      <xdr:row>1</xdr:row>
      <xdr:rowOff>393700</xdr:rowOff>
    </xdr:from>
    <xdr:to>
      <xdr:col>14</xdr:col>
      <xdr:colOff>558799</xdr:colOff>
      <xdr:row>7</xdr:row>
      <xdr:rowOff>152400</xdr:rowOff>
    </xdr:to>
    <xdr:pic>
      <xdr:nvPicPr>
        <xdr:cNvPr id="3" name="Picture 2" descr="Viva Energy Australia Group 2025 Company Profile: Stock Performance &amp;  Earnings | PitchBook">
          <a:extLst>
            <a:ext uri="{FF2B5EF4-FFF2-40B4-BE49-F238E27FC236}">
              <a16:creationId xmlns:a16="http://schemas.microsoft.com/office/drawing/2014/main" id="{0953EF1A-D16D-0833-3F31-C0205D9E7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0" y="584200"/>
          <a:ext cx="1206500" cy="120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B9D7-7ED9-7844-BC1D-E1C04E411F69}">
  <dimension ref="A2:G7"/>
  <sheetViews>
    <sheetView showGridLines="0" zoomScale="97" workbookViewId="0">
      <selection activeCell="G4" sqref="G4"/>
    </sheetView>
  </sheetViews>
  <sheetFormatPr defaultColWidth="10.6640625" defaultRowHeight="16" x14ac:dyDescent="0.4"/>
  <cols>
    <col min="2" max="2" width="29.5" bestFit="1" customWidth="1"/>
  </cols>
  <sheetData>
    <row r="2" spans="1:7" x14ac:dyDescent="0.4">
      <c r="B2" t="s">
        <v>0</v>
      </c>
      <c r="C2">
        <v>2025</v>
      </c>
      <c r="D2">
        <v>2026</v>
      </c>
      <c r="E2">
        <v>2027</v>
      </c>
      <c r="F2">
        <v>2028</v>
      </c>
      <c r="G2">
        <v>2029</v>
      </c>
    </row>
    <row r="3" spans="1:7" x14ac:dyDescent="0.4">
      <c r="A3" t="s">
        <v>1</v>
      </c>
      <c r="B3" t="s">
        <v>2</v>
      </c>
      <c r="C3">
        <v>168.03</v>
      </c>
      <c r="D3">
        <v>471.15</v>
      </c>
      <c r="E3">
        <v>392.1</v>
      </c>
    </row>
    <row r="4" spans="1:7" x14ac:dyDescent="0.4">
      <c r="B4" t="s">
        <v>3</v>
      </c>
      <c r="C4">
        <v>382.4</v>
      </c>
      <c r="D4">
        <v>386.6</v>
      </c>
      <c r="E4">
        <v>402.5</v>
      </c>
      <c r="F4">
        <v>390</v>
      </c>
      <c r="G4">
        <v>384.9</v>
      </c>
    </row>
    <row r="7" spans="1:7" x14ac:dyDescent="0.4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A58B-58A5-6447-8392-2E7517998A04}">
  <dimension ref="B1:Y89"/>
  <sheetViews>
    <sheetView showGridLines="0" tabSelected="1" topLeftCell="A31" zoomScale="119" workbookViewId="0">
      <selection activeCell="I45" sqref="I45"/>
    </sheetView>
  </sheetViews>
  <sheetFormatPr defaultColWidth="11" defaultRowHeight="14.5" x14ac:dyDescent="0.35"/>
  <cols>
    <col min="1" max="1" width="11" style="2"/>
    <col min="2" max="2" width="1.5" style="2" customWidth="1"/>
    <col min="3" max="3" width="11" style="2"/>
    <col min="4" max="4" width="22.1640625" style="2" customWidth="1"/>
    <col min="5" max="5" width="15.5" style="2" bestFit="1" customWidth="1"/>
    <col min="6" max="6" width="15.58203125" style="2" bestFit="1" customWidth="1"/>
    <col min="7" max="7" width="14.08203125" style="2" bestFit="1" customWidth="1"/>
    <col min="8" max="20" width="11.33203125" style="2" customWidth="1"/>
    <col min="21" max="16384" width="11" style="2"/>
  </cols>
  <sheetData>
    <row r="1" spans="2:23" x14ac:dyDescent="0.35">
      <c r="B1" s="1"/>
      <c r="C1" s="1"/>
      <c r="D1" s="1"/>
      <c r="E1" s="1"/>
      <c r="F1" s="1"/>
      <c r="G1" s="1"/>
      <c r="H1" s="1"/>
      <c r="I1" s="1"/>
    </row>
    <row r="2" spans="2:23" ht="36.5" thickBot="1" x14ac:dyDescent="0.4">
      <c r="B2" s="3" t="s">
        <v>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5"/>
      <c r="Q2" s="55"/>
      <c r="R2" s="55"/>
      <c r="S2" s="55"/>
      <c r="T2" s="55"/>
      <c r="U2" s="1"/>
      <c r="V2" s="1"/>
      <c r="W2" s="1"/>
    </row>
    <row r="3" spans="2:23" x14ac:dyDescent="0.35">
      <c r="B3" s="5"/>
      <c r="C3" s="5"/>
      <c r="D3" s="5"/>
      <c r="E3" s="5"/>
      <c r="F3" s="5"/>
      <c r="G3" s="5"/>
      <c r="H3" s="5"/>
      <c r="I3" s="5"/>
      <c r="J3" s="6"/>
      <c r="K3" s="5"/>
      <c r="L3" s="5"/>
      <c r="M3" s="5"/>
      <c r="N3" s="5"/>
      <c r="O3" s="5"/>
      <c r="P3" s="5"/>
      <c r="Q3" s="5"/>
      <c r="R3" s="5"/>
      <c r="S3" s="1"/>
      <c r="T3" s="1"/>
      <c r="U3" s="1"/>
      <c r="V3" s="1"/>
      <c r="W3" s="1"/>
    </row>
    <row r="4" spans="2:23" ht="15.5" x14ac:dyDescent="0.35">
      <c r="B4" s="7" t="s">
        <v>5</v>
      </c>
      <c r="C4" s="7"/>
      <c r="D4" s="5"/>
      <c r="E4" s="5"/>
      <c r="F4" s="8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5"/>
      <c r="S4" s="1"/>
      <c r="T4" s="1"/>
      <c r="U4" s="1"/>
      <c r="V4" s="1"/>
      <c r="W4" s="1"/>
    </row>
    <row r="5" spans="2:23" ht="16" x14ac:dyDescent="0.4">
      <c r="B5" s="5" t="s">
        <v>6</v>
      </c>
      <c r="C5" s="5"/>
      <c r="D5" s="5"/>
      <c r="E5" s="5"/>
      <c r="F5" s="9">
        <v>45773</v>
      </c>
      <c r="G5" s="5"/>
      <c r="H5" s="5"/>
      <c r="I5" s="5"/>
      <c r="J5" s="6"/>
      <c r="K5" s="5"/>
      <c r="L5" s="5"/>
      <c r="M5" s="5"/>
      <c r="N5" s="5"/>
      <c r="O5" s="5"/>
      <c r="P5" s="5"/>
      <c r="Q5" s="5"/>
      <c r="R5" s="54"/>
      <c r="S5" s="1"/>
      <c r="T5" s="1"/>
      <c r="U5" s="1"/>
      <c r="V5" s="1"/>
      <c r="W5" s="1"/>
    </row>
    <row r="6" spans="2:23" x14ac:dyDescent="0.35">
      <c r="B6" s="5" t="s">
        <v>7</v>
      </c>
      <c r="C6" s="5"/>
      <c r="D6" s="5"/>
      <c r="E6" s="5"/>
      <c r="F6" s="10">
        <v>1610000000</v>
      </c>
      <c r="G6" s="5"/>
      <c r="H6" s="5"/>
      <c r="I6" s="5"/>
      <c r="J6" s="6"/>
      <c r="K6" s="5"/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</row>
    <row r="7" spans="2:23" x14ac:dyDescent="0.35">
      <c r="B7" s="5" t="s">
        <v>42</v>
      </c>
      <c r="C7" s="5"/>
      <c r="D7" s="5"/>
      <c r="E7" s="5"/>
      <c r="F7" s="65">
        <v>2.65</v>
      </c>
      <c r="G7" s="5"/>
      <c r="H7" s="5"/>
      <c r="I7" s="5"/>
      <c r="J7" s="6"/>
      <c r="K7" s="5"/>
      <c r="L7" s="5"/>
      <c r="M7" s="5"/>
      <c r="N7" s="5"/>
      <c r="O7" s="5"/>
      <c r="P7" s="5"/>
      <c r="Q7" s="5"/>
      <c r="R7" s="5"/>
      <c r="S7" s="1"/>
      <c r="T7" s="1"/>
      <c r="U7" s="1"/>
      <c r="V7" s="1"/>
      <c r="W7" s="1"/>
    </row>
    <row r="8" spans="2:23" x14ac:dyDescent="0.35">
      <c r="B8" s="5" t="s">
        <v>8</v>
      </c>
      <c r="C8" s="5"/>
      <c r="D8" s="5"/>
      <c r="E8" s="5"/>
      <c r="F8" s="11">
        <f>G48</f>
        <v>2.6532006350370185</v>
      </c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1"/>
      <c r="T8" s="1"/>
      <c r="U8" s="1"/>
      <c r="V8" s="1"/>
      <c r="W8" s="1"/>
    </row>
    <row r="9" spans="2:23" x14ac:dyDescent="0.35">
      <c r="B9" s="1"/>
      <c r="C9" s="1"/>
      <c r="D9" s="1"/>
      <c r="E9" s="1"/>
      <c r="F9" s="1"/>
      <c r="G9" s="1"/>
      <c r="H9" s="1"/>
      <c r="I9" s="1"/>
      <c r="J9" s="12"/>
      <c r="K9" s="1"/>
      <c r="L9" s="13"/>
      <c r="M9" s="1"/>
      <c r="N9" s="1"/>
      <c r="O9" s="1"/>
      <c r="P9" s="1"/>
      <c r="Q9" s="1"/>
      <c r="R9" s="1"/>
      <c r="S9" s="1"/>
      <c r="T9" s="1"/>
    </row>
    <row r="10" spans="2:23" x14ac:dyDescent="0.35">
      <c r="B10" s="1" t="s">
        <v>0</v>
      </c>
      <c r="C10" s="1"/>
      <c r="D10" s="1"/>
      <c r="E10" s="1"/>
      <c r="F10" s="14"/>
      <c r="G10" s="14"/>
      <c r="H10" s="14"/>
      <c r="I10" s="14"/>
      <c r="J10" s="14"/>
      <c r="K10" s="15">
        <v>2025</v>
      </c>
      <c r="L10" s="15">
        <v>2026</v>
      </c>
      <c r="M10" s="15">
        <v>2027</v>
      </c>
      <c r="N10" s="15">
        <v>2028</v>
      </c>
      <c r="O10" s="15">
        <v>2029</v>
      </c>
      <c r="P10" s="15"/>
      <c r="Q10" s="15"/>
      <c r="R10" s="15"/>
      <c r="S10" s="15"/>
      <c r="T10" s="15"/>
    </row>
    <row r="11" spans="2:23" x14ac:dyDescent="0.35">
      <c r="B11" s="1" t="s">
        <v>9</v>
      </c>
      <c r="C11" s="1"/>
      <c r="D11" s="1"/>
      <c r="E11" s="1"/>
      <c r="F11" s="16"/>
      <c r="G11" s="16"/>
      <c r="H11" s="16"/>
      <c r="I11" s="16"/>
      <c r="J11" s="16"/>
      <c r="K11" s="16">
        <v>45838</v>
      </c>
      <c r="L11" s="16">
        <v>46203</v>
      </c>
      <c r="M11" s="16">
        <v>46568</v>
      </c>
      <c r="N11" s="16">
        <v>46934</v>
      </c>
      <c r="O11" s="16">
        <v>47299</v>
      </c>
      <c r="P11" s="16"/>
      <c r="Q11" s="16"/>
      <c r="R11" s="16"/>
      <c r="S11" s="16"/>
      <c r="T11" s="16"/>
    </row>
    <row r="12" spans="2:23" x14ac:dyDescent="0.35">
      <c r="B12" s="1" t="s">
        <v>10</v>
      </c>
      <c r="C12" s="1"/>
      <c r="D12" s="1"/>
      <c r="E12" s="1"/>
      <c r="F12" s="17"/>
      <c r="G12" s="17"/>
      <c r="H12" s="17"/>
      <c r="I12" s="17"/>
      <c r="J12" s="17"/>
      <c r="K12" s="18" t="s">
        <v>41</v>
      </c>
      <c r="L12" s="18" t="s">
        <v>41</v>
      </c>
      <c r="M12" s="18" t="s">
        <v>41</v>
      </c>
      <c r="N12" s="18" t="s">
        <v>41</v>
      </c>
      <c r="O12" s="18" t="s">
        <v>41</v>
      </c>
      <c r="P12" s="18"/>
      <c r="Q12" s="18"/>
      <c r="R12" s="18"/>
      <c r="S12" s="18"/>
      <c r="T12" s="18"/>
    </row>
    <row r="13" spans="2:23" x14ac:dyDescent="0.35">
      <c r="P13" s="1"/>
      <c r="Q13" s="1"/>
      <c r="R13" s="1"/>
      <c r="S13" s="1"/>
      <c r="T13" s="1"/>
    </row>
    <row r="14" spans="2:23" x14ac:dyDescent="0.35">
      <c r="B14" s="19" t="s">
        <v>11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  <c r="Q14" s="20"/>
      <c r="R14" s="20"/>
      <c r="S14" s="20"/>
      <c r="T14" s="20"/>
    </row>
    <row r="15" spans="2:23" x14ac:dyDescent="0.3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2:23" x14ac:dyDescent="0.35">
      <c r="B16" s="1" t="s">
        <v>12</v>
      </c>
      <c r="E16" s="21">
        <f>F6</f>
        <v>1610000000</v>
      </c>
      <c r="P16" s="1"/>
      <c r="Q16" s="1"/>
      <c r="R16" s="1"/>
      <c r="S16" s="1"/>
      <c r="T16" s="1"/>
    </row>
    <row r="17" spans="2:20" x14ac:dyDescent="0.35">
      <c r="B17" s="1" t="s">
        <v>13</v>
      </c>
      <c r="E17" s="22">
        <v>7.5399999999999995E-2</v>
      </c>
      <c r="P17" s="1"/>
      <c r="Q17" s="1"/>
      <c r="R17" s="1"/>
      <c r="S17" s="1"/>
      <c r="T17" s="1"/>
    </row>
    <row r="18" spans="2:20" x14ac:dyDescent="0.35">
      <c r="B18" s="1" t="s">
        <v>37</v>
      </c>
      <c r="E18" s="22">
        <v>0.12</v>
      </c>
      <c r="L18" s="1"/>
      <c r="M18" s="1"/>
      <c r="N18" s="1"/>
      <c r="P18" s="1"/>
      <c r="Q18" s="1"/>
      <c r="R18" s="1"/>
      <c r="S18" s="1"/>
      <c r="T18" s="1"/>
    </row>
    <row r="19" spans="2:20" x14ac:dyDescent="0.35">
      <c r="B19" s="2" t="s">
        <v>36</v>
      </c>
      <c r="E19" s="22">
        <v>0.1</v>
      </c>
      <c r="L19" s="1"/>
      <c r="M19" s="1"/>
      <c r="N19" s="1"/>
      <c r="P19" s="1"/>
      <c r="Q19" s="1"/>
      <c r="R19" s="1"/>
      <c r="S19" s="1"/>
      <c r="T19" s="1"/>
    </row>
    <row r="20" spans="2:20" x14ac:dyDescent="0.35">
      <c r="B20" s="1" t="s">
        <v>14</v>
      </c>
      <c r="E20" s="22">
        <f>E19*E18</f>
        <v>1.2E-2</v>
      </c>
      <c r="L20" s="1"/>
      <c r="M20" s="1"/>
      <c r="N20" s="1"/>
      <c r="P20" s="1"/>
      <c r="Q20" s="1"/>
      <c r="R20" s="1"/>
      <c r="S20" s="1"/>
      <c r="T20" s="1"/>
    </row>
    <row r="21" spans="2:20" x14ac:dyDescent="0.35">
      <c r="B21" s="1"/>
      <c r="E21" s="23"/>
      <c r="P21" s="1"/>
      <c r="Q21" s="1"/>
      <c r="R21" s="1"/>
      <c r="S21" s="1"/>
      <c r="T21" s="1"/>
    </row>
    <row r="22" spans="2:20" x14ac:dyDescent="0.35">
      <c r="B22" s="19" t="s">
        <v>15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  <c r="Q22" s="20"/>
      <c r="R22" s="20"/>
      <c r="S22" s="20"/>
      <c r="T22" s="20"/>
    </row>
    <row r="24" spans="2:20" x14ac:dyDescent="0.35">
      <c r="B24" s="26" t="s">
        <v>16</v>
      </c>
      <c r="C24" s="26"/>
      <c r="D24" s="26"/>
      <c r="E24" s="26"/>
      <c r="F24" s="26"/>
      <c r="G24" s="26"/>
      <c r="H24" s="26"/>
      <c r="I24" s="26"/>
      <c r="J24" s="26"/>
      <c r="K24" s="27"/>
      <c r="L24" s="27"/>
      <c r="M24" s="27"/>
      <c r="N24" s="27"/>
      <c r="O24" s="27"/>
      <c r="P24" s="51"/>
      <c r="Q24" s="51"/>
      <c r="R24" s="51"/>
      <c r="S24" s="51"/>
      <c r="T24" s="51"/>
    </row>
    <row r="25" spans="2:20" ht="15.5" x14ac:dyDescent="0.35">
      <c r="B25" s="25"/>
      <c r="C25" s="2" t="s">
        <v>38</v>
      </c>
      <c r="K25" s="66">
        <v>168.03</v>
      </c>
      <c r="L25" s="66">
        <v>371.15</v>
      </c>
      <c r="M25" s="66">
        <v>392.1</v>
      </c>
      <c r="N25" s="52">
        <v>387.65</v>
      </c>
      <c r="O25" s="52">
        <v>382.13</v>
      </c>
      <c r="P25" s="28"/>
      <c r="Q25" s="28"/>
      <c r="R25" s="28"/>
      <c r="S25" s="28"/>
      <c r="T25" s="28"/>
    </row>
    <row r="26" spans="2:20" ht="15.5" x14ac:dyDescent="0.35">
      <c r="B26" s="25"/>
      <c r="C26" s="2" t="s">
        <v>39</v>
      </c>
      <c r="K26" s="66">
        <v>382.4</v>
      </c>
      <c r="L26" s="66">
        <v>386.6</v>
      </c>
      <c r="M26" s="66">
        <v>402.5</v>
      </c>
      <c r="N26" s="66">
        <v>390</v>
      </c>
      <c r="O26" s="66">
        <v>384.9</v>
      </c>
      <c r="P26" s="28"/>
      <c r="Q26" s="28"/>
      <c r="R26" s="28"/>
      <c r="S26" s="28"/>
      <c r="T26" s="28"/>
    </row>
    <row r="27" spans="2:20" x14ac:dyDescent="0.35">
      <c r="B27" s="25"/>
      <c r="C27" s="2" t="s">
        <v>40</v>
      </c>
      <c r="K27" s="64">
        <f>AVERAGE(K25:K26)</f>
        <v>275.21499999999997</v>
      </c>
      <c r="L27" s="64">
        <f t="shared" ref="L27:O27" si="0">AVERAGE(L25:L26)</f>
        <v>378.875</v>
      </c>
      <c r="M27" s="64">
        <f t="shared" si="0"/>
        <v>397.3</v>
      </c>
      <c r="N27" s="64">
        <f t="shared" si="0"/>
        <v>388.82499999999999</v>
      </c>
      <c r="O27" s="64">
        <f t="shared" si="0"/>
        <v>383.51499999999999</v>
      </c>
      <c r="P27" s="28"/>
      <c r="Q27" s="28"/>
      <c r="R27" s="28"/>
      <c r="S27" s="28"/>
      <c r="T27" s="28"/>
    </row>
    <row r="28" spans="2:20" x14ac:dyDescent="0.35">
      <c r="C28" s="2" t="s">
        <v>17</v>
      </c>
      <c r="K28" s="28"/>
      <c r="L28" s="29">
        <f>L27/K27-1</f>
        <v>0.37665098195955893</v>
      </c>
      <c r="M28" s="29">
        <f t="shared" ref="M28:O28" si="1">M27/L27-1</f>
        <v>4.8630814912570042E-2</v>
      </c>
      <c r="N28" s="29">
        <f t="shared" si="1"/>
        <v>-2.1331487540901084E-2</v>
      </c>
      <c r="O28" s="29">
        <f t="shared" si="1"/>
        <v>-1.3656529286954266E-2</v>
      </c>
      <c r="P28" s="44"/>
      <c r="Q28" s="44"/>
      <c r="R28" s="44"/>
      <c r="S28" s="44"/>
      <c r="T28" s="44"/>
    </row>
    <row r="29" spans="2:20" x14ac:dyDescent="0.35">
      <c r="B29" s="2" t="s">
        <v>18</v>
      </c>
      <c r="K29" s="30">
        <f>YEARFRAC($F$5,K11)</f>
        <v>0.17777777777777778</v>
      </c>
      <c r="L29" s="30">
        <f>YEARFRAC($F$5,L11)</f>
        <v>1.1777777777777778</v>
      </c>
      <c r="M29" s="30">
        <f>YEARFRAC($F$5,M11)</f>
        <v>2.1777777777777776</v>
      </c>
      <c r="N29" s="30">
        <f>YEARFRAC($F$5,N11)</f>
        <v>3.1777777777777776</v>
      </c>
      <c r="O29" s="30">
        <f>YEARFRAC($F$5,O11)</f>
        <v>4.177777777777778</v>
      </c>
      <c r="P29" s="53"/>
      <c r="Q29" s="53"/>
      <c r="R29" s="53"/>
      <c r="S29" s="53"/>
      <c r="T29" s="53"/>
    </row>
    <row r="30" spans="2:20" x14ac:dyDescent="0.35">
      <c r="B30" s="26" t="s">
        <v>19</v>
      </c>
      <c r="C30" s="26"/>
      <c r="D30" s="26"/>
      <c r="E30" s="26"/>
      <c r="F30" s="26"/>
      <c r="G30" s="26"/>
      <c r="H30" s="26"/>
      <c r="I30" s="26"/>
      <c r="J30" s="26"/>
      <c r="K30" s="27">
        <f>K27/((1+$E$17)^K29)</f>
        <v>271.68123973159902</v>
      </c>
      <c r="L30" s="27">
        <f t="shared" ref="L30:O30" si="2">L27/((1+$E$17)^L29)</f>
        <v>347.7870982485552</v>
      </c>
      <c r="M30" s="27">
        <f t="shared" si="2"/>
        <v>339.12987562996148</v>
      </c>
      <c r="N30" s="27">
        <f t="shared" si="2"/>
        <v>308.62537745323937</v>
      </c>
      <c r="O30" s="27">
        <f t="shared" si="2"/>
        <v>283.06734791459166</v>
      </c>
      <c r="P30" s="51"/>
      <c r="Q30" s="51"/>
      <c r="R30" s="51"/>
      <c r="S30" s="51"/>
      <c r="T30" s="51"/>
    </row>
    <row r="31" spans="2:20" x14ac:dyDescent="0.35">
      <c r="K31" s="31"/>
    </row>
    <row r="32" spans="2:20" x14ac:dyDescent="0.35">
      <c r="B32" s="32" t="s">
        <v>20</v>
      </c>
      <c r="C32" s="33"/>
      <c r="D32" s="33"/>
      <c r="E32" s="33"/>
      <c r="F32" s="33"/>
      <c r="G32" s="34" t="s">
        <v>21</v>
      </c>
      <c r="J32" s="35"/>
    </row>
    <row r="33" spans="2:24" x14ac:dyDescent="0.35">
      <c r="B33" s="2" t="s">
        <v>22</v>
      </c>
      <c r="G33" s="36">
        <f>O27</f>
        <v>383.51499999999999</v>
      </c>
      <c r="I33" s="42">
        <f>G48</f>
        <v>2.6532006350370185</v>
      </c>
      <c r="J33" s="35">
        <f t="shared" ref="J33:K33" si="3">K33-0.05%</f>
        <v>1.0499999999999999E-2</v>
      </c>
      <c r="K33" s="35">
        <f t="shared" si="3"/>
        <v>1.0999999999999999E-2</v>
      </c>
      <c r="L33" s="35">
        <f>M33-0.05%</f>
        <v>1.15E-2</v>
      </c>
      <c r="M33" s="68">
        <v>1.2E-2</v>
      </c>
      <c r="N33" s="35">
        <f>M33+0.05%</f>
        <v>1.2500000000000001E-2</v>
      </c>
      <c r="O33" s="35">
        <f t="shared" ref="O33:P33" si="4">N33+0.05%</f>
        <v>1.3000000000000001E-2</v>
      </c>
      <c r="P33" s="35">
        <f t="shared" si="4"/>
        <v>1.3500000000000002E-2</v>
      </c>
      <c r="S33" s="37"/>
      <c r="T33" s="37"/>
      <c r="U33" s="37"/>
      <c r="V33" s="37"/>
      <c r="W33" s="37"/>
    </row>
    <row r="34" spans="2:24" x14ac:dyDescent="0.35">
      <c r="B34" s="24" t="s">
        <v>23</v>
      </c>
      <c r="C34" s="24"/>
      <c r="D34" s="24"/>
      <c r="E34" s="24"/>
      <c r="F34" s="24"/>
      <c r="G34" s="38">
        <f>G33*(1+$E$20)</f>
        <v>388.11717999999996</v>
      </c>
      <c r="I34" s="22">
        <f t="shared" ref="I34:I37" si="5">I35-0.05%</f>
        <v>7.3399999999999993E-2</v>
      </c>
      <c r="J34" s="69">
        <f t="dataTable" ref="J34:P42" dt2D="1" dtr="1" r1="E20" r2="E17"/>
        <v>2.6972641899867771</v>
      </c>
      <c r="K34" s="69">
        <v>2.7214933159487162</v>
      </c>
      <c r="L34" s="69">
        <v>2.7461138655934016</v>
      </c>
      <c r="M34" s="69">
        <v>2.7711354013886504</v>
      </c>
      <c r="N34" s="69">
        <v>2.7965677998406369</v>
      </c>
      <c r="O34" s="69">
        <v>2.8224212644921591</v>
      </c>
      <c r="P34" s="69">
        <v>2.8487063395719212</v>
      </c>
      <c r="Q34" s="67"/>
      <c r="S34" s="39"/>
      <c r="T34" s="39"/>
      <c r="U34" s="39"/>
      <c r="V34" s="39"/>
      <c r="W34" s="39"/>
    </row>
    <row r="35" spans="2:24" x14ac:dyDescent="0.35">
      <c r="B35" s="40" t="s">
        <v>24</v>
      </c>
      <c r="C35" s="40"/>
      <c r="D35" s="40"/>
      <c r="E35" s="40"/>
      <c r="F35" s="40"/>
      <c r="G35" s="41">
        <f>G34/(E17-E20)</f>
        <v>6121.7220820189268</v>
      </c>
      <c r="I35" s="22">
        <f t="shared" si="5"/>
        <v>7.3899999999999993E-2</v>
      </c>
      <c r="J35" s="11">
        <v>2.6683486718603779</v>
      </c>
      <c r="K35" s="11">
        <v>2.6921603700591645</v>
      </c>
      <c r="L35" s="11">
        <v>2.7163536659854968</v>
      </c>
      <c r="M35" s="11">
        <v>2.7409378067571648</v>
      </c>
      <c r="N35" s="11">
        <v>2.7659223407010103</v>
      </c>
      <c r="O35" s="11">
        <v>2.7913171297178248</v>
      </c>
      <c r="P35" s="11">
        <v>2.8171323622614093</v>
      </c>
      <c r="Q35" s="22"/>
    </row>
    <row r="36" spans="2:24" x14ac:dyDescent="0.35">
      <c r="B36" s="2" t="s">
        <v>25</v>
      </c>
      <c r="G36" s="36">
        <f>G35/(1+$E$17)^O29</f>
        <v>4518.3620834316525</v>
      </c>
      <c r="I36" s="22">
        <f t="shared" si="5"/>
        <v>7.4399999999999994E-2</v>
      </c>
      <c r="J36" s="11">
        <v>2.6398853241834361</v>
      </c>
      <c r="K36" s="11">
        <v>2.6632897367871413</v>
      </c>
      <c r="L36" s="11">
        <v>2.6870662386214295</v>
      </c>
      <c r="M36" s="11">
        <v>2.7112237741389595</v>
      </c>
      <c r="N36" s="11">
        <v>2.7357715767892441</v>
      </c>
      <c r="O36" s="11">
        <v>2.7607191807856246</v>
      </c>
      <c r="P36" s="11">
        <v>2.7860764334518975</v>
      </c>
      <c r="Q36" s="11"/>
    </row>
    <row r="37" spans="2:24" x14ac:dyDescent="0.35">
      <c r="B37" s="24" t="s">
        <v>26</v>
      </c>
      <c r="C37" s="24"/>
      <c r="D37" s="24"/>
      <c r="E37" s="24"/>
      <c r="F37" s="24"/>
      <c r="G37" s="38">
        <f>SUM(K30:O30)</f>
        <v>1550.2909389779468</v>
      </c>
      <c r="I37" s="22">
        <f t="shared" si="5"/>
        <v>7.4899999999999994E-2</v>
      </c>
      <c r="J37" s="11">
        <v>2.6118636157397432</v>
      </c>
      <c r="K37" s="11">
        <v>2.6348705644501984</v>
      </c>
      <c r="L37" s="11">
        <v>2.6582403987870014</v>
      </c>
      <c r="M37" s="11">
        <v>2.6819817726204147</v>
      </c>
      <c r="N37" s="11">
        <v>2.7061036171883379</v>
      </c>
      <c r="O37" s="11">
        <v>2.730615152298554</v>
      </c>
      <c r="P37" s="11">
        <v>2.7555258980783179</v>
      </c>
      <c r="Q37" s="11"/>
      <c r="S37" s="44"/>
      <c r="T37" s="44"/>
      <c r="U37" s="44"/>
      <c r="V37" s="44"/>
      <c r="W37" s="44"/>
      <c r="X37" s="35"/>
    </row>
    <row r="38" spans="2:24" ht="15" thickBot="1" x14ac:dyDescent="0.4">
      <c r="B38" s="45" t="s">
        <v>20</v>
      </c>
      <c r="C38" s="46"/>
      <c r="D38" s="46"/>
      <c r="E38" s="46"/>
      <c r="F38" s="46"/>
      <c r="G38" s="47">
        <f>SUM(G37,G36)</f>
        <v>6068.6530224095995</v>
      </c>
      <c r="I38" s="61">
        <v>7.5399999999999995E-2</v>
      </c>
      <c r="J38" s="11">
        <v>2.5842733398478654</v>
      </c>
      <c r="K38" s="11">
        <v>2.6068923383726705</v>
      </c>
      <c r="L38" s="11">
        <v>2.6298653118352657</v>
      </c>
      <c r="M38" s="11">
        <v>2.6532006350370185</v>
      </c>
      <c r="N38" s="11">
        <v>2.6769069490686879</v>
      </c>
      <c r="O38" s="11">
        <v>2.7009931719790696</v>
      </c>
      <c r="P38" s="11">
        <v>2.7254685099607023</v>
      </c>
      <c r="Q38" s="11"/>
      <c r="X38" s="23"/>
    </row>
    <row r="39" spans="2:24" ht="15" thickTop="1" x14ac:dyDescent="0.35">
      <c r="I39" s="22">
        <f>I38+0.05%</f>
        <v>7.5899999999999995E-2</v>
      </c>
      <c r="J39" s="11">
        <v>2.5571046019553862</v>
      </c>
      <c r="K39" s="11">
        <v>2.5793448679039024</v>
      </c>
      <c r="L39" s="11">
        <v>2.601930479596962</v>
      </c>
      <c r="M39" s="11">
        <v>2.6248695437421805</v>
      </c>
      <c r="N39" s="11">
        <v>2.6481704227792799</v>
      </c>
      <c r="O39" s="11">
        <v>2.6718417450443148</v>
      </c>
      <c r="P39" s="11">
        <v>2.6958924154225716</v>
      </c>
      <c r="Q39" s="11"/>
    </row>
    <row r="40" spans="2:24" x14ac:dyDescent="0.35">
      <c r="B40" s="32" t="s">
        <v>27</v>
      </c>
      <c r="C40" s="32"/>
      <c r="D40" s="32"/>
      <c r="E40" s="32"/>
      <c r="F40" s="32"/>
      <c r="G40" s="32"/>
      <c r="I40" s="22">
        <f>I39+0.05%</f>
        <v>7.6399999999999996E-2</v>
      </c>
      <c r="J40" s="11">
        <v>2.5303478077979102</v>
      </c>
      <c r="K40" s="11">
        <v>2.5522182740319921</v>
      </c>
      <c r="L40" s="11">
        <v>2.5744257274191424</v>
      </c>
      <c r="M40" s="11">
        <v>2.5969780170390115</v>
      </c>
      <c r="N40" s="11">
        <v>2.6198832376388475</v>
      </c>
      <c r="O40" s="11">
        <v>2.6431497393207</v>
      </c>
      <c r="P40" s="11">
        <v>2.6667861376906581</v>
      </c>
      <c r="Q40" s="11"/>
    </row>
    <row r="41" spans="2:24" x14ac:dyDescent="0.35">
      <c r="B41" s="2" t="s">
        <v>28</v>
      </c>
      <c r="G41" s="21">
        <v>193</v>
      </c>
      <c r="I41" s="22">
        <f t="shared" ref="I41:I42" si="6">I40+0.05%</f>
        <v>7.6899999999999996E-2</v>
      </c>
      <c r="J41" s="11">
        <v>2.5039936520930306</v>
      </c>
      <c r="K41" s="11">
        <v>2.525502977561366</v>
      </c>
      <c r="L41" s="11">
        <v>2.5473411917983317</v>
      </c>
      <c r="M41" s="11">
        <v>2.5695158962392557</v>
      </c>
      <c r="N41" s="11">
        <v>2.5920349283888906</v>
      </c>
      <c r="O41" s="11">
        <v>2.6149063710572973</v>
      </c>
      <c r="P41" s="11">
        <v>2.6381385620327791</v>
      </c>
      <c r="Q41" s="11"/>
    </row>
    <row r="42" spans="2:24" x14ac:dyDescent="0.35">
      <c r="B42" s="2" t="s">
        <v>29</v>
      </c>
      <c r="G42" s="21">
        <v>1990</v>
      </c>
      <c r="I42" s="22">
        <f t="shared" si="6"/>
        <v>7.7399999999999997E-2</v>
      </c>
      <c r="J42" s="11">
        <v>2.4780331077413162</v>
      </c>
      <c r="K42" s="11">
        <v>2.499189687824535</v>
      </c>
      <c r="L42" s="11">
        <v>2.5206673085766949</v>
      </c>
      <c r="M42" s="11">
        <v>2.5424733333158906</v>
      </c>
      <c r="N42" s="11">
        <v>2.5646153522729471</v>
      </c>
      <c r="O42" s="11">
        <v>2.5871011914001438</v>
      </c>
      <c r="P42" s="11">
        <v>2.6099389215934958</v>
      </c>
      <c r="Q42" s="11"/>
    </row>
    <row r="43" spans="2:24" x14ac:dyDescent="0.35">
      <c r="B43" s="24" t="s">
        <v>30</v>
      </c>
      <c r="C43" s="24"/>
      <c r="D43" s="24"/>
      <c r="E43" s="24"/>
      <c r="F43" s="24"/>
      <c r="G43" s="48">
        <f>(G42-G41)</f>
        <v>1797</v>
      </c>
      <c r="I43" s="22"/>
      <c r="J43" s="22"/>
      <c r="K43" s="11"/>
      <c r="L43" s="11"/>
      <c r="M43" s="11"/>
      <c r="N43" s="11"/>
      <c r="O43" s="11"/>
      <c r="P43" s="11"/>
      <c r="Q43" s="11"/>
    </row>
    <row r="44" spans="2:24" ht="15" thickBot="1" x14ac:dyDescent="0.4">
      <c r="B44" s="45" t="s">
        <v>31</v>
      </c>
      <c r="C44" s="46"/>
      <c r="D44" s="46"/>
      <c r="E44" s="46"/>
      <c r="F44" s="46"/>
      <c r="G44" s="47">
        <f>G38-G43</f>
        <v>4271.6530224095995</v>
      </c>
      <c r="I44" s="1"/>
      <c r="J44" s="22"/>
      <c r="K44" s="11"/>
      <c r="L44" s="11"/>
      <c r="M44" s="11"/>
      <c r="N44" s="11"/>
      <c r="O44" s="11"/>
      <c r="P44" s="11"/>
      <c r="Q44" s="11"/>
    </row>
    <row r="45" spans="2:24" ht="15" thickTop="1" x14ac:dyDescent="0.35"/>
    <row r="46" spans="2:24" x14ac:dyDescent="0.35">
      <c r="B46" s="32" t="s">
        <v>32</v>
      </c>
      <c r="C46" s="32"/>
      <c r="D46" s="32"/>
      <c r="E46" s="32"/>
      <c r="F46" s="32"/>
      <c r="G46" s="32"/>
    </row>
    <row r="47" spans="2:24" x14ac:dyDescent="0.35">
      <c r="B47" s="2" t="s">
        <v>12</v>
      </c>
      <c r="G47" s="21">
        <f>E16</f>
        <v>1610000000</v>
      </c>
    </row>
    <row r="48" spans="2:24" ht="15" thickBot="1" x14ac:dyDescent="0.4">
      <c r="B48" s="45" t="s">
        <v>33</v>
      </c>
      <c r="C48" s="46"/>
      <c r="D48" s="46"/>
      <c r="E48" s="46"/>
      <c r="F48" s="46"/>
      <c r="G48" s="49">
        <f>G44/(G47/1000000)</f>
        <v>2.6532006350370185</v>
      </c>
      <c r="H48" s="43"/>
    </row>
    <row r="49" spans="2:25" ht="15" thickTop="1" x14ac:dyDescent="0.35">
      <c r="B49" s="25" t="s">
        <v>34</v>
      </c>
      <c r="F49" s="25"/>
      <c r="G49" s="50">
        <f>(G48-F7)/F7</f>
        <v>1.2077868064221198E-3</v>
      </c>
    </row>
    <row r="51" spans="2:25" x14ac:dyDescent="0.3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"/>
      <c r="V51" s="1"/>
      <c r="W51" s="1"/>
      <c r="X51" s="1"/>
      <c r="Y51" s="1"/>
    </row>
    <row r="52" spans="2:25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x14ac:dyDescent="0.35">
      <c r="B53" s="8"/>
      <c r="C53" s="8"/>
      <c r="D53" s="8"/>
      <c r="E53" s="8"/>
      <c r="F53" s="8"/>
      <c r="G53" s="5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x14ac:dyDescent="0.35">
      <c r="B54" s="1"/>
      <c r="C54" s="1"/>
      <c r="D54" s="1"/>
      <c r="E54" s="1"/>
      <c r="F54" s="1"/>
      <c r="G54" s="11"/>
      <c r="H54" s="1"/>
      <c r="I54" s="1"/>
      <c r="J54" s="1"/>
      <c r="K54" s="1"/>
      <c r="L54" s="1"/>
      <c r="M54" s="1"/>
      <c r="N54" s="5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x14ac:dyDescent="0.35">
      <c r="B55" s="1"/>
      <c r="C55" s="1"/>
      <c r="D55" s="1"/>
      <c r="E55" s="1"/>
      <c r="F55" s="1"/>
      <c r="G55" s="5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x14ac:dyDescent="0.35">
      <c r="B56" s="1"/>
      <c r="C56" s="1"/>
      <c r="D56" s="1"/>
      <c r="E56" s="1"/>
      <c r="F56" s="1"/>
      <c r="G56" s="58"/>
      <c r="H56" s="1"/>
      <c r="I56" s="1"/>
      <c r="J56" s="59"/>
      <c r="K56" s="11"/>
      <c r="L56" s="11"/>
      <c r="M56" s="11"/>
      <c r="N56" s="59"/>
      <c r="O56" s="11"/>
      <c r="P56" s="11"/>
      <c r="Q56" s="11"/>
      <c r="R56" s="1"/>
      <c r="S56" s="1"/>
      <c r="T56" s="1"/>
      <c r="U56" s="1"/>
      <c r="V56" s="1"/>
      <c r="W56" s="1"/>
      <c r="X56" s="1"/>
      <c r="Y56" s="1"/>
    </row>
    <row r="57" spans="2:25" x14ac:dyDescent="0.35">
      <c r="B57" s="1"/>
      <c r="C57" s="1"/>
      <c r="D57" s="1"/>
      <c r="E57" s="1"/>
      <c r="F57" s="1"/>
      <c r="G57" s="58"/>
      <c r="H57" s="1"/>
      <c r="I57" s="1"/>
      <c r="J57" s="22"/>
      <c r="K57" s="11"/>
      <c r="L57" s="11"/>
      <c r="M57" s="11"/>
      <c r="N57" s="11"/>
      <c r="O57" s="11"/>
      <c r="P57" s="11"/>
      <c r="Q57" s="11"/>
      <c r="R57" s="1"/>
      <c r="S57" s="1"/>
      <c r="T57" s="1"/>
      <c r="U57" s="1"/>
      <c r="V57" s="1"/>
      <c r="W57" s="1"/>
      <c r="X57" s="1"/>
      <c r="Y57" s="1"/>
    </row>
    <row r="58" spans="2:25" x14ac:dyDescent="0.35">
      <c r="B58" s="57"/>
      <c r="C58" s="1"/>
      <c r="D58" s="1"/>
      <c r="E58" s="1"/>
      <c r="F58" s="1"/>
      <c r="G58" s="60"/>
      <c r="H58" s="1"/>
      <c r="I58" s="1"/>
      <c r="J58" s="22"/>
      <c r="K58" s="11"/>
      <c r="L58" s="11"/>
      <c r="M58" s="11"/>
      <c r="N58" s="11"/>
      <c r="O58" s="11"/>
      <c r="P58" s="11"/>
      <c r="Q58" s="11"/>
      <c r="R58" s="1"/>
      <c r="S58" s="1"/>
      <c r="T58" s="1"/>
      <c r="U58" s="1"/>
      <c r="V58" s="1"/>
      <c r="W58" s="1"/>
      <c r="X58" s="1"/>
      <c r="Y58" s="1"/>
    </row>
    <row r="59" spans="2:25" x14ac:dyDescent="0.35">
      <c r="B59" s="1"/>
      <c r="C59" s="1"/>
      <c r="D59" s="1"/>
      <c r="E59" s="1"/>
      <c r="F59" s="1"/>
      <c r="G59" s="1"/>
      <c r="H59" s="1"/>
      <c r="I59" s="1"/>
      <c r="J59" s="22"/>
      <c r="K59" s="11"/>
      <c r="L59" s="11"/>
      <c r="M59" s="11"/>
      <c r="N59" s="11"/>
      <c r="O59" s="11"/>
      <c r="P59" s="11"/>
      <c r="Q59" s="11"/>
      <c r="R59" s="1"/>
      <c r="S59" s="1"/>
      <c r="T59" s="1"/>
      <c r="U59" s="1"/>
      <c r="V59" s="1"/>
      <c r="W59" s="1"/>
      <c r="X59" s="1"/>
      <c r="Y59" s="1"/>
    </row>
    <row r="60" spans="2:25" x14ac:dyDescent="0.35">
      <c r="B60" s="8"/>
      <c r="C60" s="8"/>
      <c r="D60" s="8"/>
      <c r="E60" s="8"/>
      <c r="F60" s="8"/>
      <c r="G60" s="56"/>
      <c r="H60" s="1"/>
      <c r="I60" s="1"/>
      <c r="J60" s="22"/>
      <c r="K60" s="11"/>
      <c r="L60" s="11"/>
      <c r="M60" s="11"/>
      <c r="N60" s="11"/>
      <c r="O60" s="11"/>
      <c r="P60" s="11"/>
      <c r="Q60" s="11"/>
      <c r="R60" s="1"/>
      <c r="S60" s="1"/>
      <c r="T60" s="1"/>
      <c r="U60" s="1"/>
      <c r="V60" s="1"/>
      <c r="W60" s="1"/>
      <c r="X60" s="1"/>
      <c r="Y60" s="1"/>
    </row>
    <row r="61" spans="2:25" x14ac:dyDescent="0.35">
      <c r="B61" s="1"/>
      <c r="C61" s="1"/>
      <c r="D61" s="1"/>
      <c r="E61" s="1"/>
      <c r="F61" s="1"/>
      <c r="G61" s="12"/>
      <c r="H61" s="1"/>
      <c r="I61" s="57"/>
      <c r="J61" s="61"/>
      <c r="K61" s="11"/>
      <c r="L61" s="11"/>
      <c r="M61" s="11"/>
      <c r="N61" s="59"/>
      <c r="O61" s="11"/>
      <c r="P61" s="11"/>
      <c r="Q61" s="11"/>
      <c r="R61" s="1"/>
      <c r="S61" s="1"/>
      <c r="T61" s="1"/>
      <c r="U61" s="1"/>
      <c r="V61" s="1"/>
      <c r="W61" s="1"/>
      <c r="X61" s="1"/>
      <c r="Y61" s="1"/>
    </row>
    <row r="62" spans="2:25" x14ac:dyDescent="0.35">
      <c r="B62" s="1"/>
      <c r="C62" s="1"/>
      <c r="D62" s="1"/>
      <c r="E62" s="1"/>
      <c r="F62" s="1"/>
      <c r="G62" s="12"/>
      <c r="H62" s="1"/>
      <c r="I62" s="1"/>
      <c r="J62" s="22"/>
      <c r="K62" s="11"/>
      <c r="L62" s="11"/>
      <c r="M62" s="11"/>
      <c r="N62" s="11"/>
      <c r="O62" s="11"/>
      <c r="P62" s="11"/>
      <c r="Q62" s="11"/>
      <c r="R62" s="1"/>
      <c r="S62" s="1"/>
      <c r="T62" s="1"/>
      <c r="U62" s="1"/>
      <c r="V62" s="1"/>
      <c r="W62" s="1"/>
      <c r="X62" s="1"/>
      <c r="Y62" s="1"/>
    </row>
    <row r="63" spans="2:25" x14ac:dyDescent="0.35">
      <c r="B63" s="1"/>
      <c r="C63" s="1"/>
      <c r="D63" s="1"/>
      <c r="E63" s="1"/>
      <c r="F63" s="1"/>
      <c r="G63" s="12"/>
      <c r="H63" s="1"/>
      <c r="I63" s="1"/>
      <c r="J63" s="22"/>
      <c r="K63" s="11"/>
      <c r="L63" s="11"/>
      <c r="M63" s="11"/>
      <c r="N63" s="11"/>
      <c r="O63" s="11"/>
      <c r="P63" s="11"/>
      <c r="Q63" s="11"/>
      <c r="R63" s="1"/>
      <c r="S63" s="1"/>
      <c r="T63" s="1"/>
      <c r="U63" s="1"/>
      <c r="V63" s="1"/>
      <c r="W63" s="1"/>
      <c r="X63" s="1"/>
      <c r="Y63" s="1"/>
    </row>
    <row r="64" spans="2:25" x14ac:dyDescent="0.35">
      <c r="B64" s="57"/>
      <c r="C64" s="1"/>
      <c r="D64" s="1"/>
      <c r="E64" s="1"/>
      <c r="F64" s="1"/>
      <c r="G64" s="60"/>
      <c r="H64" s="1"/>
      <c r="I64" s="1"/>
      <c r="J64" s="22"/>
      <c r="K64" s="11"/>
      <c r="L64" s="11"/>
      <c r="M64" s="11"/>
      <c r="N64" s="11"/>
      <c r="O64" s="11"/>
      <c r="P64" s="11"/>
      <c r="Q64" s="11"/>
      <c r="R64" s="1"/>
      <c r="S64" s="1"/>
      <c r="T64" s="1"/>
      <c r="U64" s="1"/>
      <c r="V64" s="1"/>
      <c r="W64" s="1"/>
      <c r="X64" s="1"/>
      <c r="Y64" s="1"/>
    </row>
    <row r="65" spans="2:25" x14ac:dyDescent="0.35">
      <c r="B65" s="1"/>
      <c r="C65" s="1"/>
      <c r="D65" s="1"/>
      <c r="E65" s="1"/>
      <c r="F65" s="1"/>
      <c r="G65" s="1"/>
      <c r="H65" s="1"/>
      <c r="I65" s="1"/>
      <c r="J65" s="22"/>
      <c r="K65" s="11"/>
      <c r="L65" s="11"/>
      <c r="M65" s="11"/>
      <c r="N65" s="11"/>
      <c r="O65" s="11"/>
      <c r="P65" s="11"/>
      <c r="Q65" s="11"/>
      <c r="R65" s="1"/>
      <c r="S65" s="1"/>
      <c r="T65" s="1"/>
      <c r="U65" s="1"/>
      <c r="V65" s="1"/>
      <c r="W65" s="1"/>
      <c r="X65" s="1"/>
      <c r="Y65" s="1"/>
    </row>
    <row r="66" spans="2:25" x14ac:dyDescent="0.35">
      <c r="B66" s="8"/>
      <c r="C66" s="8"/>
      <c r="D66" s="8"/>
      <c r="E66" s="8"/>
      <c r="F66" s="8"/>
      <c r="G66" s="5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x14ac:dyDescent="0.35">
      <c r="B68" s="57"/>
      <c r="C68" s="1"/>
      <c r="D68" s="1"/>
      <c r="E68" s="1"/>
      <c r="F68" s="1"/>
      <c r="G68" s="59"/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x14ac:dyDescent="0.35">
      <c r="B69" s="1"/>
      <c r="C69" s="1"/>
      <c r="D69" s="1"/>
      <c r="E69" s="1"/>
      <c r="F69" s="57"/>
      <c r="G69" s="6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x14ac:dyDescent="0.35">
      <c r="B70" s="1"/>
      <c r="C70" s="1"/>
      <c r="D70" s="1"/>
      <c r="E70" s="1"/>
      <c r="F70" s="57"/>
      <c r="G70" s="6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x14ac:dyDescent="0.3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x14ac:dyDescent="0.35">
      <c r="B73" s="8"/>
      <c r="C73" s="8"/>
      <c r="D73" s="8"/>
      <c r="E73" s="8"/>
      <c r="F73" s="8"/>
      <c r="G73" s="5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x14ac:dyDescent="0.35">
      <c r="B74" s="1"/>
      <c r="C74" s="1"/>
      <c r="D74" s="1"/>
      <c r="E74" s="1"/>
      <c r="F74" s="1"/>
      <c r="G74" s="1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x14ac:dyDescent="0.35">
      <c r="B75" s="1"/>
      <c r="C75" s="1"/>
      <c r="D75" s="1"/>
      <c r="E75" s="1"/>
      <c r="F75" s="1"/>
      <c r="G75" s="58"/>
      <c r="H75" s="1"/>
      <c r="I75" s="1"/>
      <c r="J75" s="1"/>
      <c r="K75" s="1"/>
      <c r="L75" s="1"/>
      <c r="M75" s="1"/>
      <c r="N75" s="5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x14ac:dyDescent="0.35">
      <c r="B76" s="1"/>
      <c r="C76" s="1"/>
      <c r="D76" s="1"/>
      <c r="E76" s="1"/>
      <c r="F76" s="1"/>
      <c r="G76" s="5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x14ac:dyDescent="0.35">
      <c r="B77" s="1"/>
      <c r="C77" s="1"/>
      <c r="D77" s="1"/>
      <c r="E77" s="1"/>
      <c r="F77" s="1"/>
      <c r="G77" s="58"/>
      <c r="H77" s="1"/>
      <c r="I77" s="1"/>
      <c r="J77" s="59"/>
      <c r="K77" s="11"/>
      <c r="L77" s="11"/>
      <c r="M77" s="11"/>
      <c r="N77" s="59"/>
      <c r="O77" s="11"/>
      <c r="P77" s="11"/>
      <c r="Q77" s="11"/>
      <c r="R77" s="1"/>
      <c r="S77" s="1"/>
      <c r="T77" s="1"/>
      <c r="U77" s="1"/>
      <c r="V77" s="1"/>
      <c r="W77" s="1"/>
      <c r="X77" s="1"/>
      <c r="Y77" s="1"/>
    </row>
    <row r="78" spans="2:25" x14ac:dyDescent="0.35">
      <c r="B78" s="57"/>
      <c r="C78" s="1"/>
      <c r="D78" s="1"/>
      <c r="E78" s="1"/>
      <c r="F78" s="1"/>
      <c r="G78" s="60"/>
      <c r="H78" s="1"/>
      <c r="I78" s="1"/>
      <c r="J78" s="22"/>
      <c r="K78" s="11"/>
      <c r="L78" s="11"/>
      <c r="M78" s="11"/>
      <c r="N78" s="11"/>
      <c r="O78" s="11"/>
      <c r="P78" s="11"/>
      <c r="Q78" s="11"/>
      <c r="R78" s="1"/>
      <c r="S78" s="1"/>
      <c r="T78" s="1"/>
      <c r="U78" s="1"/>
      <c r="V78" s="1"/>
      <c r="W78" s="1"/>
      <c r="X78" s="1"/>
      <c r="Y78" s="1"/>
    </row>
    <row r="79" spans="2:25" x14ac:dyDescent="0.35">
      <c r="B79" s="1"/>
      <c r="C79" s="1"/>
      <c r="D79" s="1"/>
      <c r="E79" s="1"/>
      <c r="F79" s="1"/>
      <c r="G79" s="1"/>
      <c r="H79" s="1"/>
      <c r="I79" s="1"/>
      <c r="J79" s="22"/>
      <c r="K79" s="11"/>
      <c r="L79" s="11"/>
      <c r="M79" s="11"/>
      <c r="N79" s="11"/>
      <c r="O79" s="11"/>
      <c r="P79" s="11"/>
      <c r="Q79" s="11"/>
      <c r="R79" s="1"/>
      <c r="S79" s="1"/>
      <c r="T79" s="1"/>
      <c r="U79" s="1"/>
      <c r="V79" s="1"/>
      <c r="W79" s="1"/>
      <c r="X79" s="1"/>
      <c r="Y79" s="1"/>
    </row>
    <row r="80" spans="2:25" x14ac:dyDescent="0.35">
      <c r="B80" s="8"/>
      <c r="C80" s="8"/>
      <c r="D80" s="8"/>
      <c r="E80" s="8"/>
      <c r="F80" s="8"/>
      <c r="G80" s="56"/>
      <c r="H80" s="1"/>
      <c r="I80" s="1"/>
      <c r="J80" s="22"/>
      <c r="K80" s="11"/>
      <c r="L80" s="11"/>
      <c r="M80" s="11"/>
      <c r="N80" s="11"/>
      <c r="O80" s="11"/>
      <c r="P80" s="11"/>
      <c r="Q80" s="11"/>
      <c r="R80" s="1"/>
      <c r="S80" s="1"/>
      <c r="T80" s="1"/>
      <c r="U80" s="1"/>
      <c r="V80" s="1"/>
      <c r="W80" s="1"/>
      <c r="X80" s="1"/>
      <c r="Y80" s="1"/>
    </row>
    <row r="81" spans="2:25" x14ac:dyDescent="0.35">
      <c r="B81" s="1"/>
      <c r="C81" s="1"/>
      <c r="D81" s="1"/>
      <c r="E81" s="1"/>
      <c r="F81" s="1"/>
      <c r="G81" s="12"/>
      <c r="H81" s="1"/>
      <c r="I81" s="1"/>
      <c r="J81" s="22"/>
      <c r="K81" s="11"/>
      <c r="L81" s="11"/>
      <c r="M81" s="11"/>
      <c r="N81" s="11"/>
      <c r="O81" s="11"/>
      <c r="P81" s="11"/>
      <c r="Q81" s="11"/>
      <c r="R81" s="1"/>
      <c r="S81" s="1"/>
      <c r="T81" s="1"/>
      <c r="U81" s="1"/>
      <c r="V81" s="1"/>
      <c r="W81" s="1"/>
      <c r="X81" s="1"/>
      <c r="Y81" s="1"/>
    </row>
    <row r="82" spans="2:25" x14ac:dyDescent="0.35">
      <c r="B82" s="1"/>
      <c r="C82" s="1"/>
      <c r="D82" s="1"/>
      <c r="E82" s="1"/>
      <c r="F82" s="1"/>
      <c r="G82" s="12"/>
      <c r="H82" s="1"/>
      <c r="I82" s="57"/>
      <c r="J82" s="63"/>
      <c r="K82" s="11"/>
      <c r="L82" s="11"/>
      <c r="M82" s="11"/>
      <c r="N82" s="59"/>
      <c r="O82" s="11"/>
      <c r="P82" s="11"/>
      <c r="Q82" s="11"/>
      <c r="R82" s="1"/>
      <c r="S82" s="1"/>
      <c r="T82" s="1"/>
      <c r="U82" s="1"/>
      <c r="V82" s="1"/>
      <c r="W82" s="1"/>
      <c r="X82" s="1"/>
      <c r="Y82" s="1"/>
    </row>
    <row r="83" spans="2:25" x14ac:dyDescent="0.35">
      <c r="B83" s="1"/>
      <c r="C83" s="1"/>
      <c r="D83" s="1"/>
      <c r="E83" s="1"/>
      <c r="F83" s="1"/>
      <c r="G83" s="12"/>
      <c r="H83" s="1"/>
      <c r="I83" s="1"/>
      <c r="J83" s="22"/>
      <c r="K83" s="11"/>
      <c r="L83" s="11"/>
      <c r="M83" s="11"/>
      <c r="N83" s="11"/>
      <c r="O83" s="11"/>
      <c r="P83" s="11"/>
      <c r="Q83" s="11"/>
      <c r="R83" s="1"/>
      <c r="S83" s="1"/>
      <c r="T83" s="1"/>
      <c r="U83" s="1"/>
      <c r="V83" s="1"/>
      <c r="W83" s="1"/>
      <c r="X83" s="1"/>
      <c r="Y83" s="1"/>
    </row>
    <row r="84" spans="2:25" x14ac:dyDescent="0.35">
      <c r="B84" s="57"/>
      <c r="C84" s="1"/>
      <c r="D84" s="1"/>
      <c r="E84" s="1"/>
      <c r="F84" s="1"/>
      <c r="G84" s="60"/>
      <c r="H84" s="1"/>
      <c r="I84" s="1"/>
      <c r="J84" s="22"/>
      <c r="K84" s="11"/>
      <c r="L84" s="11"/>
      <c r="M84" s="11"/>
      <c r="N84" s="11"/>
      <c r="O84" s="11"/>
      <c r="P84" s="11"/>
      <c r="Q84" s="11"/>
      <c r="R84" s="1"/>
      <c r="S84" s="1"/>
      <c r="T84" s="1"/>
      <c r="U84" s="1"/>
      <c r="V84" s="1"/>
      <c r="W84" s="1"/>
      <c r="X84" s="1"/>
      <c r="Y84" s="1"/>
    </row>
    <row r="85" spans="2:25" x14ac:dyDescent="0.35">
      <c r="B85" s="1"/>
      <c r="C85" s="1"/>
      <c r="D85" s="1"/>
      <c r="E85" s="1"/>
      <c r="F85" s="1"/>
      <c r="G85" s="1"/>
      <c r="H85" s="1"/>
      <c r="I85" s="1"/>
      <c r="J85" s="22"/>
      <c r="K85" s="11"/>
      <c r="L85" s="11"/>
      <c r="M85" s="11"/>
      <c r="N85" s="11"/>
      <c r="O85" s="11"/>
      <c r="P85" s="11"/>
      <c r="Q85" s="11"/>
      <c r="R85" s="1"/>
      <c r="S85" s="1"/>
      <c r="T85" s="1"/>
      <c r="U85" s="1"/>
      <c r="V85" s="1"/>
      <c r="W85" s="1"/>
      <c r="X85" s="1"/>
      <c r="Y85" s="1"/>
    </row>
    <row r="86" spans="2:25" x14ac:dyDescent="0.35">
      <c r="B86" s="8"/>
      <c r="C86" s="8"/>
      <c r="D86" s="8"/>
      <c r="E86" s="8"/>
      <c r="F86" s="8"/>
      <c r="G86" s="56"/>
      <c r="H86" s="1"/>
      <c r="I86" s="1"/>
      <c r="J86" s="22"/>
      <c r="K86" s="11"/>
      <c r="L86" s="11"/>
      <c r="M86" s="11"/>
      <c r="N86" s="11"/>
      <c r="O86" s="11"/>
      <c r="P86" s="11"/>
      <c r="Q86" s="11"/>
      <c r="R86" s="1"/>
      <c r="S86" s="1"/>
      <c r="T86" s="1"/>
      <c r="U86" s="1"/>
      <c r="V86" s="1"/>
      <c r="W86" s="1"/>
      <c r="X86" s="1"/>
      <c r="Y86" s="1"/>
    </row>
    <row r="87" spans="2:25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x14ac:dyDescent="0.35">
      <c r="B88" s="57"/>
      <c r="C88" s="1"/>
      <c r="D88" s="1"/>
      <c r="E88" s="1"/>
      <c r="F88" s="1"/>
      <c r="G88" s="5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x14ac:dyDescent="0.35">
      <c r="B89" s="1"/>
      <c r="C89" s="1"/>
      <c r="D89" s="1"/>
      <c r="E89" s="1"/>
      <c r="F89" s="57"/>
      <c r="G89" s="6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</sheetData>
  <conditionalFormatting sqref="J34:P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Q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Q6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8:Q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Getting FCFF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Rogers</dc:creator>
  <cp:lastModifiedBy>Luke Cowley</cp:lastModifiedBy>
  <dcterms:created xsi:type="dcterms:W3CDTF">2025-04-11T03:42:09Z</dcterms:created>
  <dcterms:modified xsi:type="dcterms:W3CDTF">2025-04-29T09:48:12Z</dcterms:modified>
</cp:coreProperties>
</file>