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"/>
    </mc:Choice>
  </mc:AlternateContent>
  <xr:revisionPtr revIDLastSave="0" documentId="13_ncr:48019_{65BD8CAF-15E6-4433-9DED-3C4E9D107165}" xr6:coauthVersionLast="36" xr6:coauthVersionMax="36" xr10:uidLastSave="{00000000-0000-0000-0000-000000000000}"/>
  <workbookProtection workbookPassword="BF11" lockStructure="1"/>
  <bookViews>
    <workbookView xWindow="13815" yWindow="1035" windowWidth="12405" windowHeight="16395"/>
  </bookViews>
  <sheets>
    <sheet name="Purchase Order" sheetId="1" r:id="rId1"/>
    <sheet name="Supplier Data" sheetId="2" state="hidden" r:id="rId2"/>
  </sheets>
  <definedNames>
    <definedName name="catno1">'Supplier Data'!$A$231</definedName>
    <definedName name="catno10">'Supplier Data'!$A$240</definedName>
    <definedName name="catno11">'Supplier Data'!$A$241</definedName>
    <definedName name="catno12">'Supplier Data'!$A$242</definedName>
    <definedName name="catno13">'Supplier Data'!$A$243</definedName>
    <definedName name="catno14">'Supplier Data'!$A$244</definedName>
    <definedName name="catno15">'Supplier Data'!$A$245</definedName>
    <definedName name="catno16">'Supplier Data'!$A$246</definedName>
    <definedName name="catno2">'Supplier Data'!$A$232</definedName>
    <definedName name="catno3">'Supplier Data'!$A$233</definedName>
    <definedName name="catno4">'Supplier Data'!$A$234</definedName>
    <definedName name="catno5">'Supplier Data'!$A$235</definedName>
    <definedName name="catno6">'Supplier Data'!$A$236</definedName>
    <definedName name="catno7">'Supplier Data'!$A$237</definedName>
    <definedName name="catno8">'Supplier Data'!$A$238</definedName>
    <definedName name="catno9">'Supplier Data'!$A$239</definedName>
    <definedName name="ponumberx">'Supplier Data'!$A$24</definedName>
    <definedName name="poshipvia">'Supplier Data'!$B$12:$B$15</definedName>
    <definedName name="poshipviax">'Supplier Data'!$A$13</definedName>
    <definedName name="posuppliersx">'Supplier Data'!$A$4</definedName>
    <definedName name="potermsx">'Supplier Data'!$A$19</definedName>
    <definedName name="_xlnm.Print_Area" localSheetId="0">'Purchase Order'!$B$2:$L$39</definedName>
    <definedName name="theProducts">'Supplier Data'!$B$230:$E$261</definedName>
  </definedNames>
  <calcPr calcId="191029"/>
</workbook>
</file>

<file path=xl/calcChain.xml><?xml version="1.0" encoding="utf-8"?>
<calcChain xmlns="http://schemas.openxmlformats.org/spreadsheetml/2006/main">
  <c r="D11" i="1" l="1"/>
  <c r="G11" i="1"/>
  <c r="D12" i="1"/>
  <c r="D13" i="1"/>
  <c r="G14" i="1"/>
  <c r="C17" i="1"/>
  <c r="G17" i="1"/>
  <c r="D20" i="1"/>
  <c r="G20" i="1"/>
  <c r="G21" i="1"/>
  <c r="G22" i="1"/>
  <c r="D23" i="1"/>
  <c r="G23" i="1"/>
  <c r="G24" i="1"/>
  <c r="G25" i="1"/>
  <c r="G26" i="1"/>
  <c r="G27" i="1"/>
  <c r="D28" i="1"/>
  <c r="G28" i="1"/>
  <c r="G29" i="1"/>
  <c r="G30" i="1"/>
  <c r="D31" i="1"/>
  <c r="G31" i="1"/>
  <c r="G32" i="1"/>
  <c r="G33" i="1"/>
  <c r="G34" i="1"/>
  <c r="G35" i="1"/>
  <c r="A230" i="2"/>
  <c r="B230" i="2"/>
  <c r="D21" i="1" s="1"/>
  <c r="C230" i="2"/>
  <c r="E20" i="1" s="1"/>
  <c r="D230" i="2"/>
  <c r="E230" i="2"/>
  <c r="I22" i="1" s="1"/>
  <c r="J22" i="1" s="1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E27" i="1" l="1"/>
  <c r="E31" i="1"/>
  <c r="D27" i="1"/>
  <c r="D24" i="1"/>
  <c r="E35" i="1"/>
  <c r="D35" i="1"/>
  <c r="D32" i="1"/>
  <c r="E23" i="1"/>
  <c r="I29" i="1"/>
  <c r="J29" i="1" s="1"/>
  <c r="I25" i="1"/>
  <c r="J25" i="1" s="1"/>
  <c r="I21" i="1"/>
  <c r="J21" i="1" s="1"/>
  <c r="I33" i="1"/>
  <c r="J33" i="1" s="1"/>
  <c r="E34" i="1"/>
  <c r="I32" i="1"/>
  <c r="J32" i="1" s="1"/>
  <c r="E30" i="1"/>
  <c r="I28" i="1"/>
  <c r="J28" i="1" s="1"/>
  <c r="E26" i="1"/>
  <c r="I24" i="1"/>
  <c r="J24" i="1" s="1"/>
  <c r="E22" i="1"/>
  <c r="I20" i="1"/>
  <c r="J20" i="1" s="1"/>
  <c r="I35" i="1"/>
  <c r="J35" i="1" s="1"/>
  <c r="D34" i="1"/>
  <c r="E33" i="1"/>
  <c r="I31" i="1"/>
  <c r="J31" i="1" s="1"/>
  <c r="D30" i="1"/>
  <c r="E29" i="1"/>
  <c r="I27" i="1"/>
  <c r="J27" i="1" s="1"/>
  <c r="D26" i="1"/>
  <c r="E25" i="1"/>
  <c r="I23" i="1"/>
  <c r="J23" i="1" s="1"/>
  <c r="D22" i="1"/>
  <c r="E21" i="1"/>
  <c r="I34" i="1"/>
  <c r="J34" i="1" s="1"/>
  <c r="D33" i="1"/>
  <c r="E32" i="1"/>
  <c r="I30" i="1"/>
  <c r="J30" i="1" s="1"/>
  <c r="D29" i="1"/>
  <c r="E28" i="1"/>
  <c r="I26" i="1"/>
  <c r="J26" i="1" s="1"/>
  <c r="D25" i="1"/>
  <c r="E24" i="1"/>
  <c r="J36" i="1" l="1"/>
</calcChain>
</file>

<file path=xl/sharedStrings.xml><?xml version="1.0" encoding="utf-8"?>
<sst xmlns="http://schemas.openxmlformats.org/spreadsheetml/2006/main" count="726" uniqueCount="379">
  <si>
    <t>Cowboy Denims Stretch Bootlegs, Misses’</t>
  </si>
  <si>
    <t>66-732</t>
  </si>
  <si>
    <t>Cowboy Denims Stretch Bootlegs, Men’s</t>
  </si>
  <si>
    <t>54-467</t>
  </si>
  <si>
    <t>Western Leather Belt, waist sizes 20-50</t>
  </si>
  <si>
    <t>23-456</t>
  </si>
  <si>
    <t>Relaxed Fit, 5-Pkt Jeans, Boys’</t>
  </si>
  <si>
    <t>23-457</t>
  </si>
  <si>
    <t>Relaxed Fit, 5-Pkt Jeans, Jrs’, Girls’ &amp; Misses’</t>
  </si>
  <si>
    <t>23-458</t>
  </si>
  <si>
    <t>Relaxed Fit, 5-Pkt Jeans, Men’s</t>
  </si>
  <si>
    <t>87-652</t>
  </si>
  <si>
    <t>Western-style Shirt, Boys’ and Girls’</t>
  </si>
  <si>
    <t>87-653</t>
  </si>
  <si>
    <t>Western-style Shirt, Juniors’</t>
  </si>
  <si>
    <t>87-654</t>
  </si>
  <si>
    <t xml:space="preserve">Western-style Shirt, Misses’ and Men’s </t>
  </si>
  <si>
    <t>10-409</t>
  </si>
  <si>
    <t>Bandanna Scarf—red, navy, green, and yellow</t>
  </si>
  <si>
    <t>83-161</t>
  </si>
  <si>
    <t>Baby Tees—blue, pink, and white (M, L, XL)</t>
  </si>
  <si>
    <t>PZ-8311</t>
  </si>
  <si>
    <t>Correction fluid</t>
  </si>
  <si>
    <t>SS-9753</t>
  </si>
  <si>
    <t>Envelopes #10, 500 per box</t>
  </si>
  <si>
    <t>SQ-4473</t>
  </si>
  <si>
    <t>Garment tags, black ink on white stock</t>
  </si>
  <si>
    <t>RT-5674</t>
  </si>
  <si>
    <t>Highlighters, 4-color set</t>
  </si>
  <si>
    <t>RH-3899</t>
  </si>
  <si>
    <t>Note pads, self-stick, 3” x 3”</t>
  </si>
  <si>
    <t>HA-4120</t>
  </si>
  <si>
    <t>Paper clips, 10 boxes per pkg.</t>
  </si>
  <si>
    <t>UL-1982</t>
  </si>
  <si>
    <t>Paper for computers (laser), 24 lb. stock</t>
  </si>
  <si>
    <t>VR-3890</t>
  </si>
  <si>
    <t>Pen, ballpoint, ultra-fine point, retractable</t>
  </si>
  <si>
    <t>NQ-6590</t>
  </si>
  <si>
    <t>Receipts for money, NCR paper</t>
  </si>
  <si>
    <t>IN-3575</t>
  </si>
  <si>
    <t>Rubber bands, 1-lb. box, assorted sizes</t>
  </si>
  <si>
    <t>YH-0845</t>
  </si>
  <si>
    <t>Rubber cement, 4-oz. jar with brush</t>
  </si>
  <si>
    <t>SA-3134</t>
  </si>
  <si>
    <t>Sales order forms, 3-part snap-off style, NCR</t>
  </si>
  <si>
    <t>XP-5332</t>
  </si>
  <si>
    <t>Staples, standard</t>
  </si>
  <si>
    <t>RI-1532</t>
  </si>
  <si>
    <t>Tape dispenser</t>
  </si>
  <si>
    <t>PN-2244</t>
  </si>
  <si>
    <t>Tape for package sealing</t>
  </si>
  <si>
    <t>TS-9334</t>
  </si>
  <si>
    <t>Chair, ergonomically designed, with casters</t>
  </si>
  <si>
    <t>06-6120</t>
  </si>
  <si>
    <t>Chair mat for high-pile carpeting, 48” x 60”</t>
  </si>
  <si>
    <t>Baby Tees</t>
  </si>
  <si>
    <t>KL-265</t>
  </si>
  <si>
    <t>Men’s 5-Pocket Jeans</t>
  </si>
  <si>
    <t>LQ-100</t>
  </si>
  <si>
    <t xml:space="preserve">Denim Shirts, Juniors’ sizes </t>
  </si>
  <si>
    <t>MN-403</t>
  </si>
  <si>
    <t>PT-2972</t>
  </si>
  <si>
    <t>PR-100</t>
  </si>
  <si>
    <t>HN-3141</t>
  </si>
  <si>
    <t>Scanner, color, flatbed</t>
  </si>
  <si>
    <t xml:space="preserve">Jeans Jacket, Misses’ sizes </t>
  </si>
  <si>
    <t>SA-510</t>
  </si>
  <si>
    <t xml:space="preserve">Jeans Jacket, Men’s sizes </t>
  </si>
  <si>
    <t>A640Q</t>
  </si>
  <si>
    <t>army stretch denim, 12 oz.</t>
  </si>
  <si>
    <t>B779U</t>
  </si>
  <si>
    <t>check patterned denim, 6 oz.</t>
  </si>
  <si>
    <t>F129S</t>
  </si>
  <si>
    <t>classic red denim, 10 oz.</t>
  </si>
  <si>
    <t>T495F</t>
  </si>
  <si>
    <t>cotton indigo dobby stripe, 6 oz.</t>
  </si>
  <si>
    <t>H849P</t>
  </si>
  <si>
    <t>indigo cords, 14 oz.</t>
  </si>
  <si>
    <t>H852P</t>
  </si>
  <si>
    <t>CD player, portable</t>
  </si>
  <si>
    <t>ring-spun cotton yarn, 6 oz.</t>
  </si>
  <si>
    <t>W617D</t>
  </si>
  <si>
    <t>silky chinos, 10 oz.</t>
  </si>
  <si>
    <t>C844F</t>
  </si>
  <si>
    <t>stone-washed denim, 14 oz.</t>
  </si>
  <si>
    <t>Q992C</t>
  </si>
  <si>
    <t>stretch stripe denim, 8 oz.</t>
  </si>
  <si>
    <t>C849F</t>
  </si>
  <si>
    <t>woodland camouflage denim, 14 oz.</t>
  </si>
  <si>
    <t xml:space="preserve">Hollywood and Vines Video </t>
  </si>
  <si>
    <t>40-600</t>
  </si>
  <si>
    <t>Cardiopulmonary Resuscitation</t>
  </si>
  <si>
    <t>40-601</t>
  </si>
  <si>
    <t>Computer-Aided Manufacturing</t>
  </si>
  <si>
    <t>40-602</t>
  </si>
  <si>
    <t>Efficient Consumer Response</t>
  </si>
  <si>
    <t>40-603</t>
  </si>
  <si>
    <t>Ethics on the Job</t>
  </si>
  <si>
    <t>40-604</t>
  </si>
  <si>
    <t>Hazardous Waste Disposal</t>
  </si>
  <si>
    <t>40-605</t>
  </si>
  <si>
    <t>Interactive Marketing</t>
  </si>
  <si>
    <t>40-606</t>
  </si>
  <si>
    <t>International Business</t>
  </si>
  <si>
    <t>40-607</t>
  </si>
  <si>
    <t>Job Safety</t>
  </si>
  <si>
    <t>40-608</t>
  </si>
  <si>
    <t>Total Quality Management</t>
  </si>
  <si>
    <t>40-609</t>
  </si>
  <si>
    <t>Workplace Etiquette</t>
  </si>
  <si>
    <t>Mean Jeans Mfg Co.</t>
  </si>
  <si>
    <t>62-8274</t>
  </si>
  <si>
    <t>Hernandez designer stretch jeans (all sizes)</t>
  </si>
  <si>
    <t>Clothing rack, 12 hangers</t>
  </si>
  <si>
    <t>ME-3005</t>
  </si>
  <si>
    <t>Copier, desktop</t>
  </si>
  <si>
    <t>SC-2905</t>
  </si>
  <si>
    <t xml:space="preserve">Desk, executive, 30” x 60” </t>
  </si>
  <si>
    <t>Hernandez Wraparound skirt</t>
  </si>
  <si>
    <t>17-6244</t>
  </si>
  <si>
    <t>Western-Style stretch jeans, Boys’</t>
  </si>
  <si>
    <t>17-6245</t>
  </si>
  <si>
    <t>SR-2473</t>
  </si>
  <si>
    <t>Fax machine, 10-page document feeder</t>
  </si>
  <si>
    <t>06-4319</t>
  </si>
  <si>
    <t>File cabinet, 4 drawer</t>
  </si>
  <si>
    <t>PO Terms</t>
  </si>
  <si>
    <t>--Choose Your Terms--</t>
  </si>
  <si>
    <t>Cash upon receipt of invoice</t>
  </si>
  <si>
    <t>Please Choose Your Supplier First</t>
  </si>
  <si>
    <t>Lamp, desk, fluorescent, brass, walnut</t>
  </si>
  <si>
    <t>HN-4332</t>
  </si>
  <si>
    <t>Paper shredder, high volume</t>
  </si>
  <si>
    <t>K6-9315</t>
  </si>
  <si>
    <t>5003</t>
  </si>
  <si>
    <t>5004</t>
  </si>
  <si>
    <t>5005</t>
  </si>
  <si>
    <t>5006</t>
  </si>
  <si>
    <t>5007</t>
  </si>
  <si>
    <t>5008</t>
  </si>
  <si>
    <t>5009</t>
  </si>
  <si>
    <t>5010</t>
  </si>
  <si>
    <t>Western-Style Jacket, Men’s</t>
  </si>
  <si>
    <t>Western-Style stretch jeans, Men’s</t>
  </si>
  <si>
    <t>27-6289</t>
  </si>
  <si>
    <t>Bib Overalls, Boys’ and Girls’</t>
  </si>
  <si>
    <t>27-6290</t>
  </si>
  <si>
    <t>Bib Overalls, Men’s</t>
  </si>
  <si>
    <t>91-205</t>
  </si>
  <si>
    <t>24-772</t>
  </si>
  <si>
    <t>Dust mop, 72-inch looped-end</t>
  </si>
  <si>
    <t>24-701</t>
  </si>
  <si>
    <t>Floor brush, 36-inch length</t>
  </si>
  <si>
    <t>24-688</t>
  </si>
  <si>
    <t>Floor cleaner, industrial strength</t>
  </si>
  <si>
    <t>Western-Style Jacket, Boys’ &amp; Girls’</t>
  </si>
  <si>
    <t>91-206</t>
  </si>
  <si>
    <t>Western-Style Jacket, Juniors’</t>
  </si>
  <si>
    <t>91-207</t>
  </si>
  <si>
    <t>Western-Style Jacket, Misses’</t>
  </si>
  <si>
    <t>Insect spray, water-based</t>
  </si>
  <si>
    <t>24-534</t>
  </si>
  <si>
    <t>Mop bucket, 44 quart</t>
  </si>
  <si>
    <t>17-233</t>
  </si>
  <si>
    <t>Polyliner bags, 20-32 gal., tear resistant</t>
  </si>
  <si>
    <t>23-099</t>
  </si>
  <si>
    <t>91-208</t>
  </si>
  <si>
    <t>Safe, insulated, 2-cubic feet</t>
  </si>
  <si>
    <t>45-774</t>
  </si>
  <si>
    <t>KI-6440</t>
  </si>
  <si>
    <t>Time clock w/ auto ribbon reversal</t>
  </si>
  <si>
    <t>Brushed Denim Jumper, Juniors’ and Misses’</t>
  </si>
  <si>
    <t>66-731</t>
  </si>
  <si>
    <t>Wastebaskets, black, 13-quart, 10 per carton</t>
  </si>
  <si>
    <t>13-471</t>
  </si>
  <si>
    <t>Work gloves, 13” long</t>
  </si>
  <si>
    <t>7-1842</t>
  </si>
  <si>
    <t>Air Compressor</t>
  </si>
  <si>
    <t>9-2438</t>
  </si>
  <si>
    <t>Conveyor (small)</t>
  </si>
  <si>
    <t>9-2439</t>
  </si>
  <si>
    <t>Conveyor (large)</t>
  </si>
  <si>
    <t>2-1119</t>
  </si>
  <si>
    <t>Dock Shelter</t>
  </si>
  <si>
    <t>1-3221</t>
  </si>
  <si>
    <t>Hand Truck, Light</t>
  </si>
  <si>
    <t>1-3222</t>
  </si>
  <si>
    <t>Hand Truck, Medium-Duty</t>
  </si>
  <si>
    <t>1-3223</t>
  </si>
  <si>
    <t>Hand Truck, Heavy-Duty</t>
  </si>
  <si>
    <t>3-1268</t>
  </si>
  <si>
    <t>Ladder, Rolling</t>
  </si>
  <si>
    <t>1-3229</t>
  </si>
  <si>
    <t>Pallet Truck</t>
  </si>
  <si>
    <t>1-3236</t>
  </si>
  <si>
    <t>Platform Truck</t>
  </si>
  <si>
    <t>3-1261</t>
  </si>
  <si>
    <t>Scaffolding</t>
  </si>
  <si>
    <t>6-1414</t>
  </si>
  <si>
    <t>Tractor, Garden</t>
  </si>
  <si>
    <t>6-1418</t>
  </si>
  <si>
    <t>Tractor, Lawn</t>
  </si>
  <si>
    <t>6-1425</t>
  </si>
  <si>
    <t>Tractor/Front Loader</t>
  </si>
  <si>
    <t>4-1781</t>
  </si>
  <si>
    <t>Water Cooler</t>
  </si>
  <si>
    <t>AZ-843</t>
  </si>
  <si>
    <t>Denim Jeans, Boys’ sizes</t>
  </si>
  <si>
    <t>Garment Gallery</t>
  </si>
  <si>
    <t>AZ-845</t>
  </si>
  <si>
    <t>Junior Jeans, Girls’ sizes</t>
  </si>
  <si>
    <t>AZ-847</t>
  </si>
  <si>
    <t>Denim Jeans, Men’s sizes</t>
  </si>
  <si>
    <t>CA-584</t>
  </si>
  <si>
    <t>Bib Overalls, Boys’ &amp; Girls’</t>
  </si>
  <si>
    <t>CA-586</t>
  </si>
  <si>
    <t>Cash register, electronic, 10 departments</t>
  </si>
  <si>
    <t>K6-6015</t>
  </si>
  <si>
    <t>06-5000</t>
  </si>
  <si>
    <t>Bib Overalls, Men’s sizes</t>
  </si>
  <si>
    <t>FX-492</t>
  </si>
  <si>
    <t>Denim Jackets, Boys’ &amp; Girls’</t>
  </si>
  <si>
    <t>FX-493</t>
  </si>
  <si>
    <t>UB-1606</t>
  </si>
  <si>
    <t>Clock, wall mounted, battery operated, quartz</t>
  </si>
  <si>
    <t>HN-3161</t>
  </si>
  <si>
    <t>Mean Jeans</t>
  </si>
  <si>
    <t>JT-105</t>
  </si>
  <si>
    <t>Denim Jackets, Misses’ sizes</t>
  </si>
  <si>
    <t>FX-494</t>
  </si>
  <si>
    <t xml:space="preserve">Denim Jumper, Girls’ sizes </t>
  </si>
  <si>
    <t>LQ-200</t>
  </si>
  <si>
    <t xml:space="preserve">Denim Jumper, Juniors’ &amp; Misses’ </t>
  </si>
  <si>
    <t>MN-400</t>
  </si>
  <si>
    <t xml:space="preserve">Denim Shirts, Boys’ &amp; Girls’ </t>
  </si>
  <si>
    <t>MN-402</t>
  </si>
  <si>
    <t xml:space="preserve"> P. O. #</t>
  </si>
  <si>
    <t>--Choose Your Date--</t>
  </si>
  <si>
    <t>--Choose Your P.O. #--</t>
  </si>
  <si>
    <t>Denim Jackets, Men’s sizes</t>
  </si>
  <si>
    <t>HD-100</t>
  </si>
  <si>
    <t>Designer Skirts, Trouser Style</t>
  </si>
  <si>
    <t>SA-500</t>
  </si>
  <si>
    <t xml:space="preserve">Jeans Jacket, Boys’ and Girls’ </t>
  </si>
  <si>
    <t>SA-502</t>
  </si>
  <si>
    <t xml:space="preserve">Jeans Jacket, Juniors’ sizes </t>
  </si>
  <si>
    <t>SA-508</t>
  </si>
  <si>
    <t>Belts, sizes 22-48</t>
  </si>
  <si>
    <t>HD-200</t>
  </si>
  <si>
    <t>Shop Aprons</t>
  </si>
  <si>
    <t>HD-300</t>
  </si>
  <si>
    <t>Bandanna Scarves</t>
  </si>
  <si>
    <t>July 2, 20--</t>
  </si>
  <si>
    <t>July 3, 20--</t>
  </si>
  <si>
    <t>July 5, 20--</t>
  </si>
  <si>
    <t>July 6, 20--</t>
  </si>
  <si>
    <t>blue and white hickory stripe, 10 oz.</t>
  </si>
  <si>
    <t>A872T</t>
  </si>
  <si>
    <t>blue brushed denim, 10 oz.</t>
  </si>
  <si>
    <t>B644J</t>
  </si>
  <si>
    <t>brown duck denim, 8 oz.</t>
  </si>
  <si>
    <t>Q993X</t>
  </si>
  <si>
    <t>July 9, 20--</t>
  </si>
  <si>
    <t>July 10, 20--</t>
  </si>
  <si>
    <t>July 11, 20--</t>
  </si>
  <si>
    <t>July 12, 20--</t>
  </si>
  <si>
    <t>July 13, 20--</t>
  </si>
  <si>
    <t>July 16, 20--</t>
  </si>
  <si>
    <t>July 17, 20--</t>
  </si>
  <si>
    <t>indigo dyed denim, 10 oz.</t>
  </si>
  <si>
    <t>R123B</t>
  </si>
  <si>
    <t>lycra stretch, 12 oz.</t>
  </si>
  <si>
    <t>Q991Z</t>
  </si>
  <si>
    <t>plaid patterned denim, 6 oz.</t>
  </si>
  <si>
    <t>U318V</t>
  </si>
  <si>
    <t>ring-spun blue denim, 8 oz.</t>
  </si>
  <si>
    <t>U320V</t>
  </si>
  <si>
    <t>July 18, 20--</t>
  </si>
  <si>
    <t>July 19, 20--</t>
  </si>
  <si>
    <t>July 20, 20--</t>
  </si>
  <si>
    <t>July 23, 20--</t>
  </si>
  <si>
    <t>July 24, 20--</t>
  </si>
  <si>
    <t>July 25, 20--</t>
  </si>
  <si>
    <t>July 26, 20--</t>
  </si>
  <si>
    <t>July 27, 20--</t>
  </si>
  <si>
    <t>July 30, 20--</t>
  </si>
  <si>
    <t>July 31, 20--</t>
  </si>
  <si>
    <t>July 2, 20––</t>
  </si>
  <si>
    <t>July 3, 20––</t>
  </si>
  <si>
    <t>July 5, 20––</t>
  </si>
  <si>
    <t>July 6, 20––</t>
  </si>
  <si>
    <t>July 9, 20––</t>
  </si>
  <si>
    <t>July 10, 20––</t>
  </si>
  <si>
    <t>July 11, 20––</t>
  </si>
  <si>
    <t>July 12, 20––</t>
  </si>
  <si>
    <t>July 13, 20––</t>
  </si>
  <si>
    <t>July 16, 20––</t>
  </si>
  <si>
    <t>July 17, 20––</t>
  </si>
  <si>
    <t>July 18, 20––</t>
  </si>
  <si>
    <t>July 19, 20––</t>
  </si>
  <si>
    <t>July 20, 20––</t>
  </si>
  <si>
    <t>July 23, 20––</t>
  </si>
  <si>
    <t>July 24, 20––</t>
  </si>
  <si>
    <t>July 25, 20––</t>
  </si>
  <si>
    <t>July 26, 20––</t>
  </si>
  <si>
    <t>July 27, 20––</t>
  </si>
  <si>
    <t>July 30, 20––</t>
  </si>
  <si>
    <t>July 31, 20––</t>
  </si>
  <si>
    <t xml:space="preserve">Denim Shirts, Misses’ &amp; Men’s </t>
  </si>
  <si>
    <t>16-442</t>
  </si>
  <si>
    <t>Designer Jeans</t>
  </si>
  <si>
    <t>PR-200</t>
  </si>
  <si>
    <t xml:space="preserve">  SUPPLIER</t>
  </si>
  <si>
    <t xml:space="preserve"> DATE</t>
  </si>
  <si>
    <t xml:space="preserve"> SHIP VIA</t>
  </si>
  <si>
    <t xml:space="preserve"> TERMS</t>
  </si>
  <si>
    <t>QTY.</t>
  </si>
  <si>
    <t>CAT. NO.</t>
  </si>
  <si>
    <t>DESCRIPTION</t>
  </si>
  <si>
    <t>UNIT PRICE</t>
  </si>
  <si>
    <t>AMOUNT</t>
  </si>
  <si>
    <t xml:space="preserve">Approved by </t>
  </si>
  <si>
    <t>, Manager</t>
  </si>
  <si>
    <t>TOTAL</t>
  </si>
  <si>
    <t>PO Suppliers</t>
  </si>
  <si>
    <t>--Choose Your Supplier--</t>
  </si>
  <si>
    <t xml:space="preserve"> </t>
  </si>
  <si>
    <t>Buckeye Equipment</t>
  </si>
  <si>
    <t>1313 Olentangy Road</t>
  </si>
  <si>
    <t>Pettisville, OH 43553-0175</t>
  </si>
  <si>
    <t>The Clothes Closet</t>
  </si>
  <si>
    <t>61 Dungaree Drive</t>
  </si>
  <si>
    <t>Pettisville, OH 43553-0178</t>
  </si>
  <si>
    <t>The Denim Maker</t>
  </si>
  <si>
    <t>752 Gold Mine Lane</t>
  </si>
  <si>
    <t>Pettisville, OH 43553-0176</t>
  </si>
  <si>
    <t>Hollywood &amp; Vine Videos</t>
  </si>
  <si>
    <t>2501 Kneepatch Avenue</t>
  </si>
  <si>
    <t>Mean Jeans Manufacturing Co.</t>
  </si>
  <si>
    <t>45 Maple Street</t>
  </si>
  <si>
    <t>Taylor Office Supplies</t>
  </si>
  <si>
    <t>12 Rivet Street</t>
  </si>
  <si>
    <t>Pettisville, OH 43553-0177</t>
  </si>
  <si>
    <t>PO Ship Via</t>
  </si>
  <si>
    <t>--Choose Your Shipper--</t>
  </si>
  <si>
    <t>Express Mail</t>
  </si>
  <si>
    <t>Priority Mail</t>
  </si>
  <si>
    <t>18 Wheeler Truck Lines</t>
  </si>
  <si>
    <t>62-8296</t>
  </si>
  <si>
    <t>Hernandez A-line skirt</t>
  </si>
  <si>
    <t>62-8297</t>
  </si>
  <si>
    <t>Hernandez Trouser-style denim skirt</t>
  </si>
  <si>
    <t>62-8298</t>
  </si>
  <si>
    <t>Western-Style jeans, Girls’, Jrs’ &amp; Misses’</t>
  </si>
  <si>
    <t>17-6246</t>
  </si>
  <si>
    <t>--Choose to Print Blank P.O.--</t>
  </si>
  <si>
    <t>Cash and carry</t>
  </si>
  <si>
    <t>PO Number</t>
  </si>
  <si>
    <t>5000</t>
  </si>
  <si>
    <t>5001</t>
  </si>
  <si>
    <t>5002</t>
  </si>
  <si>
    <t>Brushed Denim Jumper, Girls’</t>
  </si>
  <si>
    <t>45-775</t>
  </si>
  <si>
    <t>Carpet cleaner, traffic lane pretreatment spray</t>
  </si>
  <si>
    <t>18-501</t>
  </si>
  <si>
    <t>Cleaner/degreaser, industrial strength</t>
  </si>
  <si>
    <t>22-015</t>
  </si>
  <si>
    <t>Glass cleaner</t>
  </si>
  <si>
    <t>13-681</t>
  </si>
  <si>
    <t>Hand soap, liquid</t>
  </si>
  <si>
    <t>13-522</t>
  </si>
  <si>
    <t>Hand towels, bleached white C-fold</t>
  </si>
  <si>
    <t>11-147</t>
  </si>
  <si>
    <t>Sponges, large cellulose, assorted sizes</t>
  </si>
  <si>
    <t>23-131</t>
  </si>
  <si>
    <t>Steel wool pads, 12 boxes per case</t>
  </si>
  <si>
    <t>17-342</t>
  </si>
  <si>
    <t>Wastebaskets, black, 13-quart</t>
  </si>
  <si>
    <t>17-343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</si>
</sst>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mmmm\ d\,\ yyyy"/>
    <numFmt numFmtId="166" formatCode="&quot;$&quot;#,##0.00"/>
  </numFmts>
  <fonts count="12">
    <font>
      <sz val="9"/>
      <name val="Geneva"/>
    </font>
    <font>
      <sz val="9"/>
      <name val="Geneva"/>
    </font>
    <font>
      <sz val="10"/>
      <name val="Geneva"/>
    </font>
    <font>
      <sz val="10"/>
      <name val="Arial"/>
      <family val="2"/>
    </font>
    <font>
      <sz val="8"/>
      <name val="Geneva"/>
    </font>
    <font>
      <sz val="8"/>
      <name val="Arial"/>
      <family val="2"/>
    </font>
    <font>
      <b/>
      <sz val="12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hadow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/>
    <xf numFmtId="0" fontId="3" fillId="2" borderId="1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/>
    <xf numFmtId="0" fontId="3" fillId="2" borderId="5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5" xfId="0" applyFont="1" applyFill="1" applyBorder="1" applyProtection="1"/>
    <xf numFmtId="0" fontId="5" fillId="2" borderId="0" xfId="0" applyFont="1" applyFill="1" applyBorder="1" applyAlignment="1" applyProtection="1">
      <alignment vertical="center"/>
    </xf>
    <xf numFmtId="0" fontId="7" fillId="3" borderId="6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8" xfId="0" applyNumberFormat="1" applyFont="1" applyFill="1" applyBorder="1" applyAlignment="1" applyProtection="1">
      <alignment horizontal="left" vertical="center" indent="2"/>
    </xf>
    <xf numFmtId="166" fontId="8" fillId="2" borderId="8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</xf>
    <xf numFmtId="4" fontId="8" fillId="2" borderId="8" xfId="1" applyNumberFormat="1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vertical="center"/>
    </xf>
    <xf numFmtId="0" fontId="9" fillId="2" borderId="10" xfId="0" applyFont="1" applyFill="1" applyBorder="1" applyAlignment="1" applyProtection="1">
      <alignment vertical="center"/>
    </xf>
    <xf numFmtId="0" fontId="9" fillId="2" borderId="10" xfId="0" applyFont="1" applyFill="1" applyBorder="1" applyAlignment="1" applyProtection="1">
      <alignment horizontal="left" vertical="center"/>
    </xf>
    <xf numFmtId="0" fontId="3" fillId="2" borderId="11" xfId="0" applyFont="1" applyFill="1" applyBorder="1" applyAlignment="1" applyProtection="1">
      <alignment vertical="center"/>
    </xf>
    <xf numFmtId="0" fontId="9" fillId="2" borderId="12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Protection="1"/>
    <xf numFmtId="0" fontId="3" fillId="2" borderId="12" xfId="0" applyFont="1" applyFill="1" applyBorder="1" applyProtection="1"/>
    <xf numFmtId="0" fontId="3" fillId="2" borderId="12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Protection="1"/>
    <xf numFmtId="0" fontId="3" fillId="2" borderId="17" xfId="0" applyFont="1" applyFill="1" applyBorder="1" applyProtection="1"/>
    <xf numFmtId="0" fontId="3" fillId="2" borderId="17" xfId="0" applyFont="1" applyFill="1" applyBorder="1" applyAlignment="1" applyProtection="1">
      <alignment horizontal="center"/>
    </xf>
    <xf numFmtId="0" fontId="3" fillId="2" borderId="18" xfId="0" applyFont="1" applyFill="1" applyBorder="1" applyProtection="1"/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3" fillId="0" borderId="0" xfId="0" quotePrefix="1" applyFont="1"/>
    <xf numFmtId="0" fontId="3" fillId="0" borderId="0" xfId="0" applyNumberFormat="1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/>
    <xf numFmtId="4" fontId="10" fillId="0" borderId="0" xfId="0" applyNumberFormat="1" applyFont="1" applyBorder="1" applyAlignment="1">
      <alignment horizontal="right" vertical="top" wrapText="1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 applyProtection="1">
      <alignment vertical="top" wrapText="1"/>
      <protection locked="0"/>
    </xf>
    <xf numFmtId="4" fontId="3" fillId="0" borderId="0" xfId="0" applyNumberFormat="1" applyFont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>
      <alignment horizontal="left" vertical="top" wrapText="1"/>
      <protection locked="0"/>
    </xf>
    <xf numFmtId="49" fontId="3" fillId="0" borderId="0" xfId="0" applyNumberFormat="1" applyFont="1" applyFill="1" applyBorder="1" applyAlignment="1">
      <alignment horizontal="left"/>
    </xf>
    <xf numFmtId="43" fontId="3" fillId="0" borderId="0" xfId="0" applyNumberFormat="1" applyFont="1" applyBorder="1"/>
    <xf numFmtId="0" fontId="3" fillId="0" borderId="0" xfId="0" applyNumberFormat="1" applyFont="1" applyFill="1" applyBorder="1" applyAlignment="1" applyProtection="1">
      <protection locked="0"/>
    </xf>
    <xf numFmtId="2" fontId="3" fillId="0" borderId="0" xfId="0" applyNumberFormat="1" applyFont="1" applyFill="1" applyBorder="1" applyAlignment="1" applyProtection="1">
      <alignment horizontal="right"/>
      <protection locked="0"/>
    </xf>
    <xf numFmtId="0" fontId="11" fillId="0" borderId="0" xfId="0" applyFont="1" applyBorder="1" applyAlignment="1" applyProtection="1">
      <alignment horizontal="center" vertical="top" wrapText="1"/>
      <protection locked="0"/>
    </xf>
    <xf numFmtId="0" fontId="3" fillId="2" borderId="1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0" fontId="3" fillId="2" borderId="10" xfId="0" applyFont="1" applyFill="1" applyBorder="1" applyAlignment="1" applyProtection="1"/>
    <xf numFmtId="0" fontId="3" fillId="2" borderId="0" xfId="0" applyFont="1" applyFill="1" applyBorder="1" applyAlignment="1" applyProtection="1"/>
    <xf numFmtId="166" fontId="8" fillId="2" borderId="23" xfId="1" applyNumberFormat="1" applyFont="1" applyFill="1" applyBorder="1" applyAlignment="1" applyProtection="1">
      <alignment horizontal="right" vertical="center"/>
    </xf>
    <xf numFmtId="166" fontId="8" fillId="2" borderId="24" xfId="1" applyNumberFormat="1" applyFont="1" applyFill="1" applyBorder="1" applyAlignment="1" applyProtection="1">
      <alignment horizontal="right" vertical="center"/>
    </xf>
    <xf numFmtId="0" fontId="8" fillId="2" borderId="23" xfId="0" applyFont="1" applyFill="1" applyBorder="1" applyAlignment="1" applyProtection="1">
      <alignment horizontal="left" vertical="center" indent="1"/>
    </xf>
    <xf numFmtId="0" fontId="8" fillId="2" borderId="20" xfId="0" applyFont="1" applyFill="1" applyBorder="1" applyAlignment="1" applyProtection="1">
      <alignment horizontal="left" vertical="center" indent="1"/>
    </xf>
    <xf numFmtId="0" fontId="8" fillId="2" borderId="24" xfId="0" applyFont="1" applyFill="1" applyBorder="1" applyAlignment="1" applyProtection="1">
      <alignment horizontal="left" vertical="center" indent="1"/>
    </xf>
    <xf numFmtId="4" fontId="8" fillId="2" borderId="23" xfId="1" applyNumberFormat="1" applyFont="1" applyFill="1" applyBorder="1" applyAlignment="1" applyProtection="1">
      <alignment horizontal="right" vertical="center"/>
    </xf>
    <xf numFmtId="4" fontId="8" fillId="2" borderId="24" xfId="1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center" vertical="top"/>
    </xf>
    <xf numFmtId="0" fontId="6" fillId="2" borderId="0" xfId="0" applyFont="1" applyFill="1" applyBorder="1" applyAlignment="1" applyProtection="1">
      <alignment horizontal="center" vertical="top"/>
    </xf>
    <xf numFmtId="0" fontId="7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 vertical="center"/>
    </xf>
    <xf numFmtId="0" fontId="6" fillId="2" borderId="0" xfId="0" applyFont="1" applyFill="1" applyBorder="1" applyProtection="1"/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top"/>
    </xf>
    <xf numFmtId="165" fontId="6" fillId="2" borderId="0" xfId="0" applyNumberFormat="1" applyFont="1" applyFill="1" applyBorder="1" applyAlignment="1" applyProtection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68" dropStyle="combo" dx="22" fmlaLink="catno1" fmlaRange="'Supplier Data'!$C$230:$C$261" sel="2" val="0"/>
</file>

<file path=xl/ctrlProps/ctrlProp10.xml><?xml version="1.0" encoding="utf-8"?>
<formControlPr xmlns="http://schemas.microsoft.com/office/spreadsheetml/2009/9/main" objectType="Drop" dropLines="5" dropStyle="combo" dx="22" fmlaLink="catno10" fmlaRange="'Supplier Data'!$C$230:$C$261" sel="1" val="0"/>
</file>

<file path=xl/ctrlProps/ctrlProp11.xml><?xml version="1.0" encoding="utf-8"?>
<formControlPr xmlns="http://schemas.microsoft.com/office/spreadsheetml/2009/9/main" objectType="Drop" dropLines="5" dropStyle="combo" dx="22" fmlaLink="catno11" fmlaRange="'Supplier Data'!$C$230:$C$261" sel="1" val="0"/>
</file>

<file path=xl/ctrlProps/ctrlProp12.xml><?xml version="1.0" encoding="utf-8"?>
<formControlPr xmlns="http://schemas.microsoft.com/office/spreadsheetml/2009/9/main" objectType="Drop" dropLines="5" dropStyle="combo" dx="22" fmlaLink="catno12" fmlaRange="'Supplier Data'!$C$230:$C$261" sel="1" val="0"/>
</file>

<file path=xl/ctrlProps/ctrlProp13.xml><?xml version="1.0" encoding="utf-8"?>
<formControlPr xmlns="http://schemas.microsoft.com/office/spreadsheetml/2009/9/main" objectType="Drop" dropLines="5" dropStyle="combo" dx="22" fmlaLink="catno13" fmlaRange="'Supplier Data'!$C$230:$C$261" sel="1" val="0"/>
</file>

<file path=xl/ctrlProps/ctrlProp14.xml><?xml version="1.0" encoding="utf-8"?>
<formControlPr xmlns="http://schemas.microsoft.com/office/spreadsheetml/2009/9/main" objectType="Drop" dropLines="5" dropStyle="combo" dx="22" fmlaLink="catno14" fmlaRange="'Supplier Data'!$C$230:$C$261" sel="1" val="0"/>
</file>

<file path=xl/ctrlProps/ctrlProp15.xml><?xml version="1.0" encoding="utf-8"?>
<formControlPr xmlns="http://schemas.microsoft.com/office/spreadsheetml/2009/9/main" objectType="Drop" dropLines="5" dropStyle="combo" dx="22" fmlaLink="catno15" fmlaRange="'Supplier Data'!$C$230:$C$261" sel="1" val="0"/>
</file>

<file path=xl/ctrlProps/ctrlProp16.xml><?xml version="1.0" encoding="utf-8"?>
<formControlPr xmlns="http://schemas.microsoft.com/office/spreadsheetml/2009/9/main" objectType="Drop" dropLines="5" dropStyle="combo" dx="22" fmlaLink="catno16" fmlaRange="'Supplier Data'!$C$230:$C$261" sel="1" val="0"/>
</file>

<file path=xl/ctrlProps/ctrlProp17.xml><?xml version="1.0" encoding="utf-8"?>
<formControlPr xmlns="http://schemas.microsoft.com/office/spreadsheetml/2009/9/main" objectType="Drop" dropLines="68" dropStyle="combo" dx="22" fmlaLink="posuppliersx" fmlaRange="'Supplier Data'!B3:E10" noThreeD="1" sel="7" val="0"/>
</file>

<file path=xl/ctrlProps/ctrlProp18.xml><?xml version="1.0" encoding="utf-8"?>
<formControlPr xmlns="http://schemas.microsoft.com/office/spreadsheetml/2009/9/main" objectType="Drop" dropLines="68" dropStyle="combo" dx="22" fmlaLink="poshipviax" fmlaRange="'Supplier Data'!B12:C16" noThreeD="1" sel="1" val="0"/>
</file>

<file path=xl/ctrlProps/ctrlProp19.xml><?xml version="1.0" encoding="utf-8"?>
<formControlPr xmlns="http://schemas.microsoft.com/office/spreadsheetml/2009/9/main" objectType="Drop" dropLines="68" dropStyle="combo" dx="22" fmlaLink="potermsx" fmlaRange="'Supplier Data'!B18:C21" noThreeD="1" sel="3" val="0"/>
</file>

<file path=xl/ctrlProps/ctrlProp2.xml><?xml version="1.0" encoding="utf-8"?>
<formControlPr xmlns="http://schemas.microsoft.com/office/spreadsheetml/2009/9/main" objectType="Drop" dropLines="68" dropStyle="combo" dx="22" fmlaLink="catno2" fmlaRange="'Supplier Data'!$C$230:$C$261" sel="11" val="0"/>
</file>

<file path=xl/ctrlProps/ctrlProp20.xml><?xml version="1.0" encoding="utf-8"?>
<formControlPr xmlns="http://schemas.microsoft.com/office/spreadsheetml/2009/9/main" objectType="Drop" dropLines="68" dropStyle="combo" dx="22" fmlaLink="ponumberx" fmlaRange="'Supplier Data'!B23:C35" noThreeD="1" sel="3" val="0"/>
</file>

<file path=xl/ctrlProps/ctrlProp21.xml><?xml version="1.0" encoding="utf-8"?>
<formControlPr xmlns="http://schemas.microsoft.com/office/spreadsheetml/2009/9/main" objectType="Radio" firstButton="1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Drop" dropLines="68" dropStyle="combo" dx="22" fmlaLink="'Supplier Data'!F2" fmlaRange="'Supplier Data'!F3:F25" noThreeD="1" sel="12" val="0"/>
</file>

<file path=xl/ctrlProps/ctrlProp3.xml><?xml version="1.0" encoding="utf-8"?>
<formControlPr xmlns="http://schemas.microsoft.com/office/spreadsheetml/2009/9/main" objectType="Drop" dropLines="68" dropStyle="combo" dx="22" fmlaLink="catno3" fmlaRange="'Supplier Data'!$C$230:$C$261" sel="9" val="0"/>
</file>

<file path=xl/ctrlProps/ctrlProp4.xml><?xml version="1.0" encoding="utf-8"?>
<formControlPr xmlns="http://schemas.microsoft.com/office/spreadsheetml/2009/9/main" objectType="Drop" dropLines="68" dropStyle="combo" dx="22" fmlaLink="catno4" fmlaRange="'Supplier Data'!$C$230:$C$261" sel="6" val="0"/>
</file>

<file path=xl/ctrlProps/ctrlProp5.xml><?xml version="1.0" encoding="utf-8"?>
<formControlPr xmlns="http://schemas.microsoft.com/office/spreadsheetml/2009/9/main" objectType="Drop" dropLines="68" dropStyle="combo" dx="22" fmlaLink="catno5" fmlaRange="'Supplier Data'!$C$230:$C$261" sel="3" val="0"/>
</file>

<file path=xl/ctrlProps/ctrlProp6.xml><?xml version="1.0" encoding="utf-8"?>
<formControlPr xmlns="http://schemas.microsoft.com/office/spreadsheetml/2009/9/main" objectType="Drop" dropLines="68" dropStyle="combo" dx="22" fmlaLink="catno6" fmlaRange="'Supplier Data'!$C$230:$C$261" sel="8" val="0"/>
</file>

<file path=xl/ctrlProps/ctrlProp7.xml><?xml version="1.0" encoding="utf-8"?>
<formControlPr xmlns="http://schemas.microsoft.com/office/spreadsheetml/2009/9/main" objectType="Drop" dropLines="68" dropStyle="combo" dx="22" fmlaLink="catno7" fmlaRange="'Supplier Data'!$C$230:$C$261" sel="1" val="0"/>
</file>

<file path=xl/ctrlProps/ctrlProp8.xml><?xml version="1.0" encoding="utf-8"?>
<formControlPr xmlns="http://schemas.microsoft.com/office/spreadsheetml/2009/9/main" objectType="Drop" dropLines="68" dropStyle="combo" dx="22" fmlaLink="catno8" fmlaRange="'Supplier Data'!$C$230:$C$261" sel="1" val="0"/>
</file>

<file path=xl/ctrlProps/ctrlProp9.xml><?xml version="1.0" encoding="utf-8"?>
<formControlPr xmlns="http://schemas.microsoft.com/office/spreadsheetml/2009/9/main" objectType="Drop" dropLines="68" dropStyle="combo" dx="22" fmlaLink="catno9" fmlaRange="'Supplier Data'!$C$230:$C$26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9525</xdr:rowOff>
    </xdr:from>
    <xdr:to>
      <xdr:col>5</xdr:col>
      <xdr:colOff>0</xdr:colOff>
      <xdr:row>14</xdr:row>
      <xdr:rowOff>38100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89B0ADF-B6B6-4E0C-8652-FCFCBC5A9A63}"/>
            </a:ext>
          </a:extLst>
        </xdr:cNvPr>
        <xdr:cNvSpPr>
          <a:spLocks noChangeArrowheads="1"/>
        </xdr:cNvSpPr>
      </xdr:nvSpPr>
      <xdr:spPr bwMode="auto">
        <a:xfrm>
          <a:off x="219075" y="1590675"/>
          <a:ext cx="2990850" cy="1143000"/>
        </a:xfrm>
        <a:prstGeom prst="roundRect">
          <a:avLst>
            <a:gd name="adj" fmla="val 843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11</xdr:col>
      <xdr:colOff>9525</xdr:colOff>
      <xdr:row>11</xdr:row>
      <xdr:rowOff>28575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B642505-6021-42F1-889B-397E5D3DC9DA}"/>
            </a:ext>
          </a:extLst>
        </xdr:cNvPr>
        <xdr:cNvSpPr>
          <a:spLocks noChangeArrowheads="1"/>
        </xdr:cNvSpPr>
      </xdr:nvSpPr>
      <xdr:spPr bwMode="auto">
        <a:xfrm>
          <a:off x="3324225" y="1752600"/>
          <a:ext cx="27622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15</xdr:row>
      <xdr:rowOff>0</xdr:rowOff>
    </xdr:from>
    <xdr:to>
      <xdr:col>5</xdr:col>
      <xdr:colOff>0</xdr:colOff>
      <xdr:row>17</xdr:row>
      <xdr:rowOff>38100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BE6BC19F-AC73-409B-9306-19DAC21AD0C5}"/>
            </a:ext>
          </a:extLst>
        </xdr:cNvPr>
        <xdr:cNvSpPr>
          <a:spLocks noChangeArrowheads="1"/>
        </xdr:cNvSpPr>
      </xdr:nvSpPr>
      <xdr:spPr bwMode="auto">
        <a:xfrm>
          <a:off x="219075" y="2809875"/>
          <a:ext cx="29908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19050</xdr:colOff>
      <xdr:row>17</xdr:row>
      <xdr:rowOff>38100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5FB790C0-4520-4630-B09F-34A5D6B2C92D}"/>
            </a:ext>
          </a:extLst>
        </xdr:cNvPr>
        <xdr:cNvSpPr>
          <a:spLocks noChangeArrowheads="1"/>
        </xdr:cNvSpPr>
      </xdr:nvSpPr>
      <xdr:spPr bwMode="auto">
        <a:xfrm>
          <a:off x="3324225" y="2809875"/>
          <a:ext cx="2771775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9525</xdr:rowOff>
    </xdr:from>
    <xdr:to>
      <xdr:col>11</xdr:col>
      <xdr:colOff>9525</xdr:colOff>
      <xdr:row>14</xdr:row>
      <xdr:rowOff>38100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D3BC1BE-E783-4291-91D6-59A91F200C4A}"/>
            </a:ext>
          </a:extLst>
        </xdr:cNvPr>
        <xdr:cNvSpPr>
          <a:spLocks noChangeArrowheads="1"/>
        </xdr:cNvSpPr>
      </xdr:nvSpPr>
      <xdr:spPr bwMode="auto">
        <a:xfrm>
          <a:off x="3324225" y="2333625"/>
          <a:ext cx="2762250" cy="4000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28575</xdr:rowOff>
        </xdr:from>
        <xdr:to>
          <xdr:col>8</xdr:col>
          <xdr:colOff>0</xdr:colOff>
          <xdr:row>19</xdr:row>
          <xdr:rowOff>266700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8EB74D0-855A-4D61-8505-5F1BF9F2E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28575</xdr:rowOff>
        </xdr:from>
        <xdr:to>
          <xdr:col>8</xdr:col>
          <xdr:colOff>0</xdr:colOff>
          <xdr:row>20</xdr:row>
          <xdr:rowOff>266700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3E74C29-97C0-4715-8ECE-3B7FE8026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28575</xdr:rowOff>
        </xdr:from>
        <xdr:to>
          <xdr:col>8</xdr:col>
          <xdr:colOff>0</xdr:colOff>
          <xdr:row>21</xdr:row>
          <xdr:rowOff>266700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A0D2F47-20AE-4C61-95AE-65EF6C5A3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22</xdr:row>
          <xdr:rowOff>28575</xdr:rowOff>
        </xdr:from>
        <xdr:to>
          <xdr:col>8</xdr:col>
          <xdr:colOff>0</xdr:colOff>
          <xdr:row>22</xdr:row>
          <xdr:rowOff>266700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C224A07-15D8-4A43-8D59-3A9912D0A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28575</xdr:rowOff>
        </xdr:from>
        <xdr:to>
          <xdr:col>8</xdr:col>
          <xdr:colOff>0</xdr:colOff>
          <xdr:row>23</xdr:row>
          <xdr:rowOff>266700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12F2C1C-815F-4573-9057-90CE7D442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28575</xdr:rowOff>
        </xdr:from>
        <xdr:to>
          <xdr:col>8</xdr:col>
          <xdr:colOff>0</xdr:colOff>
          <xdr:row>24</xdr:row>
          <xdr:rowOff>266700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7B57932-D50E-4CF4-80A2-E987750F6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25</xdr:row>
          <xdr:rowOff>28575</xdr:rowOff>
        </xdr:from>
        <xdr:to>
          <xdr:col>8</xdr:col>
          <xdr:colOff>0</xdr:colOff>
          <xdr:row>25</xdr:row>
          <xdr:rowOff>266700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2905A16-BADF-4A6F-A59E-8979A03CE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28575</xdr:rowOff>
        </xdr:from>
        <xdr:to>
          <xdr:col>8</xdr:col>
          <xdr:colOff>0</xdr:colOff>
          <xdr:row>26</xdr:row>
          <xdr:rowOff>266700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ABD0718-C317-4C98-A0E9-70011607E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28575</xdr:rowOff>
        </xdr:from>
        <xdr:to>
          <xdr:col>8</xdr:col>
          <xdr:colOff>0</xdr:colOff>
          <xdr:row>27</xdr:row>
          <xdr:rowOff>266700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9969DF0-0E1D-45B4-9173-88C14470F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28</xdr:row>
          <xdr:rowOff>28575</xdr:rowOff>
        </xdr:from>
        <xdr:to>
          <xdr:col>8</xdr:col>
          <xdr:colOff>0</xdr:colOff>
          <xdr:row>28</xdr:row>
          <xdr:rowOff>266700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73BFC9F-CCF2-42EC-8B39-B88E0FA76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28575</xdr:rowOff>
        </xdr:from>
        <xdr:to>
          <xdr:col>8</xdr:col>
          <xdr:colOff>0</xdr:colOff>
          <xdr:row>29</xdr:row>
          <xdr:rowOff>266700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90AB2EE4-FCA8-44E2-AEC7-416D93FD6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28575</xdr:rowOff>
        </xdr:from>
        <xdr:to>
          <xdr:col>8</xdr:col>
          <xdr:colOff>0</xdr:colOff>
          <xdr:row>30</xdr:row>
          <xdr:rowOff>266700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A47525D-EFCB-447D-936F-162A24C738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31</xdr:row>
          <xdr:rowOff>28575</xdr:rowOff>
        </xdr:from>
        <xdr:to>
          <xdr:col>8</xdr:col>
          <xdr:colOff>0</xdr:colOff>
          <xdr:row>31</xdr:row>
          <xdr:rowOff>266700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0AA31DA-FDCB-4CFB-8599-0F6DB6502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28575</xdr:rowOff>
        </xdr:from>
        <xdr:to>
          <xdr:col>8</xdr:col>
          <xdr:colOff>0</xdr:colOff>
          <xdr:row>32</xdr:row>
          <xdr:rowOff>266700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89974F5-5FD2-4257-B1A4-CE06668BB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33</xdr:row>
          <xdr:rowOff>28575</xdr:rowOff>
        </xdr:from>
        <xdr:to>
          <xdr:col>8</xdr:col>
          <xdr:colOff>0</xdr:colOff>
          <xdr:row>33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57006FC-2F7C-4725-A9EC-95DA604B7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34</xdr:row>
          <xdr:rowOff>28575</xdr:rowOff>
        </xdr:from>
        <xdr:to>
          <xdr:col>8</xdr:col>
          <xdr:colOff>0</xdr:colOff>
          <xdr:row>34</xdr:row>
          <xdr:rowOff>266700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84A41F2-1F18-4E48-A54E-9445B7582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8</xdr:row>
          <xdr:rowOff>47625</xdr:rowOff>
        </xdr:from>
        <xdr:to>
          <xdr:col>4</xdr:col>
          <xdr:colOff>1590675</xdr:colOff>
          <xdr:row>9</xdr:row>
          <xdr:rowOff>114300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F8BA738-4046-4C5D-8FA3-CF43CAEF7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14</xdr:row>
          <xdr:rowOff>38100</xdr:rowOff>
        </xdr:from>
        <xdr:to>
          <xdr:col>4</xdr:col>
          <xdr:colOff>1590675</xdr:colOff>
          <xdr:row>16</xdr:row>
          <xdr:rowOff>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C7FAE68-C4D7-41E6-A39B-27259ACB2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14</xdr:row>
          <xdr:rowOff>38100</xdr:rowOff>
        </xdr:from>
        <xdr:to>
          <xdr:col>10</xdr:col>
          <xdr:colOff>85725</xdr:colOff>
          <xdr:row>16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14929F3-0E66-4823-B6C4-47207E5B7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11</xdr:row>
          <xdr:rowOff>104775</xdr:rowOff>
        </xdr:from>
        <xdr:to>
          <xdr:col>10</xdr:col>
          <xdr:colOff>66675</xdr:colOff>
          <xdr:row>12</xdr:row>
          <xdr:rowOff>161925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5C81FC5B-3965-4691-9708-BBE726FDC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28575</xdr:rowOff>
        </xdr:from>
        <xdr:to>
          <xdr:col>8</xdr:col>
          <xdr:colOff>476250</xdr:colOff>
          <xdr:row>8</xdr:row>
          <xdr:rowOff>85725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5C2F6BA-D915-4348-95AF-40640963C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  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7</xdr:row>
          <xdr:rowOff>28575</xdr:rowOff>
        </xdr:from>
        <xdr:to>
          <xdr:col>9</xdr:col>
          <xdr:colOff>457200</xdr:colOff>
          <xdr:row>8</xdr:row>
          <xdr:rowOff>85725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B48B26F-603A-42F5-B94B-001506F58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  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8</xdr:row>
          <xdr:rowOff>85725</xdr:rowOff>
        </xdr:from>
        <xdr:to>
          <xdr:col>10</xdr:col>
          <xdr:colOff>66675</xdr:colOff>
          <xdr:row>9</xdr:row>
          <xdr:rowOff>152400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BB3268BC-44A8-4EE4-A63E-1C9D35CD5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 fPrintsWithSheet="0"/>
      </xdr:twoCellAnchor>
    </mc:Choice>
    <mc:Fallback/>
  </mc:AlternateContent>
  <xdr:twoCellAnchor editAs="absolute">
    <xdr:from>
      <xdr:col>7</xdr:col>
      <xdr:colOff>0</xdr:colOff>
      <xdr:row>2</xdr:row>
      <xdr:rowOff>76200</xdr:rowOff>
    </xdr:from>
    <xdr:to>
      <xdr:col>9</xdr:col>
      <xdr:colOff>400050</xdr:colOff>
      <xdr:row>5</xdr:row>
      <xdr:rowOff>47625</xdr:rowOff>
    </xdr:to>
    <xdr:pic>
      <xdr:nvPicPr>
        <xdr:cNvPr id="1054" name="Picture 30">
          <a:extLst>
            <a:ext uri="{FF2B5EF4-FFF2-40B4-BE49-F238E27FC236}">
              <a16:creationId xmlns:a16="http://schemas.microsoft.com/office/drawing/2014/main" id="{B69948EE-60C0-4547-B94D-7C555B80C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438150"/>
          <a:ext cx="18002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8</xdr:col>
      <xdr:colOff>571500</xdr:colOff>
      <xdr:row>35</xdr:row>
      <xdr:rowOff>47625</xdr:rowOff>
    </xdr:from>
    <xdr:to>
      <xdr:col>8</xdr:col>
      <xdr:colOff>647700</xdr:colOff>
      <xdr:row>35</xdr:row>
      <xdr:rowOff>247650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A7507970-89BD-4FE3-9A90-C2E3A7A5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8524875"/>
          <a:ext cx="76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4</xdr:col>
      <xdr:colOff>1019175</xdr:colOff>
      <xdr:row>7</xdr:row>
      <xdr:rowOff>0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168F6540-A2E1-40A6-9506-4C4565ACE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61950"/>
          <a:ext cx="2209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Zeros="0" tabSelected="1" workbookViewId="0">
      <selection activeCell="C25" sqref="C25"/>
    </sheetView>
  </sheetViews>
  <sheetFormatPr defaultRowHeight="12"/>
  <cols>
    <col min="1" max="1" width="1.85546875" customWidth="1"/>
    <col min="2" max="2" width="1.42578125" customWidth="1"/>
    <col min="3" max="3" width="5.42578125" customWidth="1"/>
    <col min="4" max="4" width="12.42578125" customWidth="1"/>
    <col min="5" max="5" width="27" customWidth="1"/>
    <col min="6" max="6" width="1.7109375" customWidth="1"/>
    <col min="7" max="7" width="7.85546875" customWidth="1"/>
    <col min="8" max="8" width="9.140625" customWidth="1"/>
    <col min="9" max="9" width="11.85546875" customWidth="1"/>
    <col min="10" max="10" width="8" customWidth="1"/>
    <col min="11" max="11" width="4.42578125" customWidth="1"/>
    <col min="12" max="12" width="1.42578125" customWidth="1"/>
    <col min="13" max="13" width="2.85546875" customWidth="1"/>
    <col min="14" max="256" width="11.42578125" customWidth="1"/>
  </cols>
  <sheetData>
    <row r="1" spans="1:13" ht="15" customHeight="1" thickBo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1"/>
      <c r="M1" s="1"/>
    </row>
    <row r="2" spans="1:13" ht="14.1" customHeight="1">
      <c r="A2" s="3"/>
      <c r="B2" s="4"/>
      <c r="C2" s="5"/>
      <c r="D2" s="5"/>
      <c r="E2" s="5"/>
      <c r="F2" s="5"/>
      <c r="G2" s="5"/>
      <c r="H2" s="5"/>
      <c r="I2" s="5"/>
      <c r="J2" s="6"/>
      <c r="K2" s="6"/>
      <c r="L2" s="7"/>
      <c r="M2" s="3"/>
    </row>
    <row r="3" spans="1:13" ht="24" customHeight="1">
      <c r="A3" s="3"/>
      <c r="B3" s="8"/>
      <c r="C3" s="9"/>
      <c r="D3" s="9"/>
      <c r="E3" s="9"/>
      <c r="F3" s="10"/>
      <c r="G3" s="10"/>
      <c r="H3" s="10"/>
      <c r="I3" s="10"/>
      <c r="J3" s="10"/>
      <c r="K3" s="10"/>
      <c r="L3" s="11"/>
      <c r="M3" s="3"/>
    </row>
    <row r="4" spans="1:13" ht="24" customHeight="1">
      <c r="A4" s="3"/>
      <c r="B4" s="8"/>
      <c r="C4" s="9"/>
      <c r="D4" s="9"/>
      <c r="E4" s="9"/>
      <c r="F4" s="10"/>
      <c r="G4" s="10"/>
      <c r="H4" s="10"/>
      <c r="I4" s="10"/>
      <c r="J4" s="10"/>
      <c r="K4" s="10"/>
      <c r="L4" s="11"/>
      <c r="M4" s="3"/>
    </row>
    <row r="5" spans="1:13" ht="9" customHeight="1">
      <c r="A5" s="3"/>
      <c r="B5" s="8"/>
      <c r="C5" s="9"/>
      <c r="D5" s="9"/>
      <c r="E5" s="9"/>
      <c r="F5" s="10"/>
      <c r="G5" s="10"/>
      <c r="H5" s="10"/>
      <c r="I5" s="10"/>
      <c r="J5" s="12"/>
      <c r="K5" s="12"/>
      <c r="L5" s="11"/>
      <c r="M5" s="3"/>
    </row>
    <row r="6" spans="1:13" ht="14.1" customHeight="1">
      <c r="A6" s="3"/>
      <c r="B6" s="8"/>
      <c r="C6" s="9"/>
      <c r="D6" s="9"/>
      <c r="E6" s="9"/>
      <c r="F6" s="10"/>
      <c r="G6" s="10"/>
      <c r="H6" s="10"/>
      <c r="I6" s="13"/>
      <c r="J6" s="12"/>
      <c r="K6" s="12"/>
      <c r="L6" s="11"/>
      <c r="M6" s="3"/>
    </row>
    <row r="7" spans="1:13" ht="14.1" customHeight="1">
      <c r="A7" s="3"/>
      <c r="B7" s="8"/>
      <c r="C7" s="9"/>
      <c r="D7" s="9"/>
      <c r="E7" s="9"/>
      <c r="F7" s="10"/>
      <c r="G7" s="10"/>
      <c r="H7" s="10"/>
      <c r="I7" s="10"/>
      <c r="J7" s="12"/>
      <c r="K7" s="12"/>
      <c r="L7" s="11"/>
      <c r="M7" s="3"/>
    </row>
    <row r="8" spans="1:13" ht="12" customHeight="1">
      <c r="A8" s="1"/>
      <c r="B8" s="14"/>
      <c r="C8" s="9"/>
      <c r="D8" s="9"/>
      <c r="E8" s="9"/>
      <c r="F8" s="15"/>
      <c r="G8" s="15"/>
      <c r="H8" s="15"/>
      <c r="I8" s="15"/>
      <c r="J8" s="12"/>
      <c r="K8" s="12"/>
      <c r="L8" s="16"/>
      <c r="M8" s="1"/>
    </row>
    <row r="9" spans="1:13" ht="14.1" customHeight="1">
      <c r="A9" s="1"/>
      <c r="B9" s="14"/>
      <c r="C9" s="79" t="s">
        <v>312</v>
      </c>
      <c r="D9" s="79"/>
      <c r="E9" s="79"/>
      <c r="F9" s="15"/>
      <c r="G9" s="15"/>
      <c r="H9" s="15"/>
      <c r="I9" s="15"/>
      <c r="J9" s="12"/>
      <c r="K9" s="12"/>
      <c r="L9" s="16"/>
      <c r="M9" s="1"/>
    </row>
    <row r="10" spans="1:13" ht="14.1" customHeight="1">
      <c r="A10" s="1"/>
      <c r="B10" s="14"/>
      <c r="C10" s="15"/>
      <c r="D10" s="88"/>
      <c r="E10" s="88"/>
      <c r="F10" s="15"/>
      <c r="G10" s="17" t="s">
        <v>313</v>
      </c>
      <c r="H10" s="15"/>
      <c r="I10" s="15"/>
      <c r="J10" s="12"/>
      <c r="K10" s="12"/>
      <c r="L10" s="16"/>
      <c r="M10" s="1"/>
    </row>
    <row r="11" spans="1:13" ht="15.75">
      <c r="A11" s="1"/>
      <c r="B11" s="14"/>
      <c r="C11" s="15"/>
      <c r="D11" s="90" t="str">
        <f>INDEX('Supplier Data'!B3:E10,posuppliersx,2)</f>
        <v>Taylor Office Supplies</v>
      </c>
      <c r="E11" s="90"/>
      <c r="F11" s="15"/>
      <c r="G11" s="91" t="str">
        <f>INDEX('Supplier Data'!F3:G25,'Supplier Data'!F2,2)</f>
        <v>July 17, 20––</v>
      </c>
      <c r="H11" s="91"/>
      <c r="I11" s="91"/>
      <c r="J11" s="91"/>
      <c r="K11" s="91"/>
      <c r="L11" s="16"/>
      <c r="M11" s="1"/>
    </row>
    <row r="12" spans="1:13" ht="15.75">
      <c r="A12" s="1"/>
      <c r="B12" s="14"/>
      <c r="C12" s="15"/>
      <c r="D12" s="87" t="str">
        <f>INDEX('Supplier Data'!B3:E10,posuppliersx,3)</f>
        <v>12 Rivet Street</v>
      </c>
      <c r="E12" s="87"/>
      <c r="F12" s="15"/>
      <c r="G12" s="15"/>
      <c r="H12" s="15"/>
      <c r="I12" s="15"/>
      <c r="J12" s="12"/>
      <c r="K12" s="12"/>
      <c r="L12" s="16"/>
      <c r="M12" s="1"/>
    </row>
    <row r="13" spans="1:13" ht="15.75">
      <c r="A13" s="1"/>
      <c r="B13" s="14"/>
      <c r="C13" s="15"/>
      <c r="D13" s="87" t="str">
        <f>INDEX('Supplier Data'!B3:E10,posuppliersx,4)</f>
        <v>Pettisville, OH 43553-0177</v>
      </c>
      <c r="E13" s="87"/>
      <c r="F13" s="15"/>
      <c r="G13" s="17" t="s">
        <v>236</v>
      </c>
      <c r="H13" s="15"/>
      <c r="I13" s="15"/>
      <c r="J13" s="12"/>
      <c r="K13" s="12"/>
      <c r="L13" s="16"/>
      <c r="M13" s="1"/>
    </row>
    <row r="14" spans="1:13" ht="14.1" customHeight="1">
      <c r="A14" s="1"/>
      <c r="B14" s="14"/>
      <c r="C14" s="15"/>
      <c r="D14" s="88"/>
      <c r="E14" s="88"/>
      <c r="F14" s="15"/>
      <c r="G14" s="89" t="str">
        <f>INDEX('Supplier Data'!B23:C35,ponumberx,2)</f>
        <v>5001</v>
      </c>
      <c r="H14" s="89"/>
      <c r="I14" s="89"/>
      <c r="J14" s="89"/>
      <c r="K14" s="89"/>
      <c r="L14" s="16"/>
      <c r="M14" s="1"/>
    </row>
    <row r="15" spans="1:13" ht="9" customHeight="1">
      <c r="A15" s="1"/>
      <c r="B15" s="14"/>
      <c r="C15" s="15"/>
      <c r="D15" s="15"/>
      <c r="E15" s="15"/>
      <c r="F15" s="15"/>
      <c r="G15" s="15"/>
      <c r="H15" s="15"/>
      <c r="I15" s="15"/>
      <c r="J15" s="12"/>
      <c r="K15" s="12"/>
      <c r="L15" s="16"/>
      <c r="M15" s="1"/>
    </row>
    <row r="16" spans="1:13" ht="12.75">
      <c r="A16" s="1"/>
      <c r="B16" s="14"/>
      <c r="C16" s="79" t="s">
        <v>314</v>
      </c>
      <c r="D16" s="79"/>
      <c r="E16" s="79"/>
      <c r="F16" s="15"/>
      <c r="G16" s="17" t="s">
        <v>315</v>
      </c>
      <c r="H16" s="15"/>
      <c r="I16" s="15"/>
      <c r="J16" s="12"/>
      <c r="K16" s="12"/>
      <c r="L16" s="16"/>
      <c r="M16" s="1"/>
    </row>
    <row r="17" spans="1:13" ht="15.75">
      <c r="A17" s="1"/>
      <c r="B17" s="14"/>
      <c r="C17" s="80" t="str">
        <f>INDEX('Supplier Data'!B12:C16,poshipviax,2)</f>
        <v xml:space="preserve"> </v>
      </c>
      <c r="D17" s="80"/>
      <c r="E17" s="80"/>
      <c r="F17" s="15"/>
      <c r="G17" s="81" t="str">
        <f>INDEX('Supplier Data'!B18:C21,potermsx,2)</f>
        <v>Cash and carry</v>
      </c>
      <c r="H17" s="81"/>
      <c r="I17" s="81"/>
      <c r="J17" s="81"/>
      <c r="K17" s="81"/>
      <c r="L17" s="16"/>
      <c r="M17" s="1"/>
    </row>
    <row r="18" spans="1:13" ht="12.75">
      <c r="A18" s="1"/>
      <c r="B18" s="14"/>
      <c r="C18" s="15"/>
      <c r="D18" s="15"/>
      <c r="E18" s="15"/>
      <c r="F18" s="15"/>
      <c r="G18" s="15"/>
      <c r="H18" s="15"/>
      <c r="I18" s="15"/>
      <c r="J18" s="12"/>
      <c r="K18" s="12"/>
      <c r="L18" s="16"/>
      <c r="M18" s="1"/>
    </row>
    <row r="19" spans="1:13" ht="21" customHeight="1">
      <c r="A19" s="1"/>
      <c r="B19" s="14"/>
      <c r="C19" s="18" t="s">
        <v>316</v>
      </c>
      <c r="D19" s="19" t="s">
        <v>317</v>
      </c>
      <c r="E19" s="82" t="s">
        <v>318</v>
      </c>
      <c r="F19" s="83"/>
      <c r="G19" s="83"/>
      <c r="H19" s="84"/>
      <c r="I19" s="19" t="s">
        <v>319</v>
      </c>
      <c r="J19" s="85" t="s">
        <v>320</v>
      </c>
      <c r="K19" s="86"/>
      <c r="L19" s="16"/>
      <c r="M19" s="1"/>
    </row>
    <row r="20" spans="1:13" ht="24" customHeight="1">
      <c r="A20" s="20"/>
      <c r="B20" s="21"/>
      <c r="C20" s="22">
        <v>4</v>
      </c>
      <c r="D20" s="23" t="str">
        <f>INDEX(theProducts,catno1,1)</f>
        <v>PZ-8311</v>
      </c>
      <c r="E20" s="74" t="str">
        <f>INDEX(theProducts,catno1,2)</f>
        <v>Correction fluid</v>
      </c>
      <c r="F20" s="75"/>
      <c r="G20" s="75" t="str">
        <f>INDEX(poshipvia,poshipviax,1)</f>
        <v>--Choose Your Shipper--</v>
      </c>
      <c r="H20" s="76"/>
      <c r="I20" s="24">
        <f>INDEX(theProducts,catno1,4)</f>
        <v>1.89</v>
      </c>
      <c r="J20" s="72">
        <f>+C20*I20</f>
        <v>7.56</v>
      </c>
      <c r="K20" s="73"/>
      <c r="L20" s="25"/>
      <c r="M20" s="20"/>
    </row>
    <row r="21" spans="1:13" ht="24" customHeight="1">
      <c r="A21" s="20"/>
      <c r="B21" s="21"/>
      <c r="C21" s="22">
        <v>5</v>
      </c>
      <c r="D21" s="23" t="str">
        <f>INDEX(theProducts,catno2,1)</f>
        <v>IN-3575</v>
      </c>
      <c r="E21" s="74" t="str">
        <f>INDEX(theProducts,catno2,2)</f>
        <v>Rubber bands, 1-lb. box, assorted sizes</v>
      </c>
      <c r="F21" s="75"/>
      <c r="G21" s="75" t="str">
        <f t="shared" ref="G21:G35" si="0">INDEX(poshipvia,poshipviax,1)</f>
        <v>--Choose Your Shipper--</v>
      </c>
      <c r="H21" s="76"/>
      <c r="I21" s="26">
        <f>INDEX(theProducts,catno2,4)</f>
        <v>3.99</v>
      </c>
      <c r="J21" s="77">
        <f t="shared" ref="J21:J34" si="1">+C21*I21</f>
        <v>19.950000000000003</v>
      </c>
      <c r="K21" s="78"/>
      <c r="L21" s="25"/>
      <c r="M21" s="20"/>
    </row>
    <row r="22" spans="1:13" ht="24" customHeight="1">
      <c r="A22" s="20"/>
      <c r="B22" s="21"/>
      <c r="C22" s="22">
        <v>32</v>
      </c>
      <c r="D22" s="23" t="str">
        <f>INDEX(theProducts,catno3,1)</f>
        <v>VR-3890</v>
      </c>
      <c r="E22" s="74" t="str">
        <f>INDEX(theProducts,catno3,2)</f>
        <v>Pen, ballpoint, ultra-fine point, retractable</v>
      </c>
      <c r="F22" s="75"/>
      <c r="G22" s="75" t="str">
        <f t="shared" si="0"/>
        <v>--Choose Your Shipper--</v>
      </c>
      <c r="H22" s="76"/>
      <c r="I22" s="26">
        <f>INDEX(theProducts,catno3,4)</f>
        <v>1.29</v>
      </c>
      <c r="J22" s="77">
        <f t="shared" si="1"/>
        <v>41.28</v>
      </c>
      <c r="K22" s="78"/>
      <c r="L22" s="25"/>
      <c r="M22" s="20"/>
    </row>
    <row r="23" spans="1:13" ht="24" customHeight="1">
      <c r="A23" s="20"/>
      <c r="B23" s="21"/>
      <c r="C23" s="22">
        <v>3</v>
      </c>
      <c r="D23" s="23" t="str">
        <f>INDEX(theProducts,catno4,1)</f>
        <v>RH-3899</v>
      </c>
      <c r="E23" s="74" t="str">
        <f>INDEX(theProducts,catno4,2)</f>
        <v>Note pads, self-stick, 3” x 3”</v>
      </c>
      <c r="F23" s="75"/>
      <c r="G23" s="75" t="str">
        <f t="shared" si="0"/>
        <v>--Choose Your Shipper--</v>
      </c>
      <c r="H23" s="76"/>
      <c r="I23" s="26">
        <f>INDEX(theProducts,catno4,4)</f>
        <v>10.95</v>
      </c>
      <c r="J23" s="77">
        <f t="shared" si="1"/>
        <v>32.849999999999994</v>
      </c>
      <c r="K23" s="78"/>
      <c r="L23" s="25"/>
      <c r="M23" s="20"/>
    </row>
    <row r="24" spans="1:13" ht="24" customHeight="1">
      <c r="A24" s="20"/>
      <c r="B24" s="21"/>
      <c r="C24" s="22">
        <v>1</v>
      </c>
      <c r="D24" s="23" t="str">
        <f>INDEX(theProducts,catno5,1)</f>
        <v>SS-9753</v>
      </c>
      <c r="E24" s="74" t="str">
        <f>INDEX(theProducts,catno5,2)</f>
        <v>Envelopes #10, 500 per box</v>
      </c>
      <c r="F24" s="75"/>
      <c r="G24" s="75" t="str">
        <f t="shared" si="0"/>
        <v>--Choose Your Shipper--</v>
      </c>
      <c r="H24" s="76"/>
      <c r="I24" s="26">
        <f>INDEX(theProducts,catno5,4)</f>
        <v>15.3</v>
      </c>
      <c r="J24" s="77">
        <f t="shared" si="1"/>
        <v>15.3</v>
      </c>
      <c r="K24" s="78"/>
      <c r="L24" s="25"/>
      <c r="M24" s="20"/>
    </row>
    <row r="25" spans="1:13" ht="24" customHeight="1">
      <c r="A25" s="20"/>
      <c r="B25" s="21"/>
      <c r="C25" s="22">
        <v>2</v>
      </c>
      <c r="D25" s="23" t="str">
        <f>INDEX(theProducts,catno6,1)</f>
        <v>UL-1982</v>
      </c>
      <c r="E25" s="74" t="str">
        <f>INDEX(theProducts,catno6,2)</f>
        <v>Paper for computers (laser), 24 lb. stock</v>
      </c>
      <c r="F25" s="75"/>
      <c r="G25" s="75" t="str">
        <f t="shared" si="0"/>
        <v>--Choose Your Shipper--</v>
      </c>
      <c r="H25" s="76"/>
      <c r="I25" s="26">
        <f>INDEX(theProducts,catno6,4)</f>
        <v>84.9</v>
      </c>
      <c r="J25" s="77">
        <f t="shared" si="1"/>
        <v>169.8</v>
      </c>
      <c r="K25" s="78"/>
      <c r="L25" s="25"/>
      <c r="M25" s="20"/>
    </row>
    <row r="26" spans="1:13" ht="24" customHeight="1">
      <c r="A26" s="20"/>
      <c r="B26" s="21"/>
      <c r="C26" s="22">
        <v>0</v>
      </c>
      <c r="D26" s="23" t="str">
        <f>INDEX(theProducts,catno7,1)</f>
        <v xml:space="preserve"> </v>
      </c>
      <c r="E26" s="74" t="str">
        <f>INDEX(theProducts,catno7,2)</f>
        <v xml:space="preserve"> </v>
      </c>
      <c r="F26" s="75"/>
      <c r="G26" s="75" t="str">
        <f t="shared" si="0"/>
        <v>--Choose Your Shipper--</v>
      </c>
      <c r="H26" s="76"/>
      <c r="I26" s="26">
        <f>INDEX(theProducts,catno7,4)</f>
        <v>0</v>
      </c>
      <c r="J26" s="77">
        <f t="shared" si="1"/>
        <v>0</v>
      </c>
      <c r="K26" s="78"/>
      <c r="L26" s="25"/>
      <c r="M26" s="20"/>
    </row>
    <row r="27" spans="1:13" ht="24" customHeight="1">
      <c r="A27" s="20"/>
      <c r="B27" s="21"/>
      <c r="C27" s="22">
        <v>0</v>
      </c>
      <c r="D27" s="23" t="str">
        <f>INDEX(theProducts,catno8,1)</f>
        <v xml:space="preserve"> </v>
      </c>
      <c r="E27" s="74" t="str">
        <f>INDEX(theProducts,catno8,2)</f>
        <v xml:space="preserve"> </v>
      </c>
      <c r="F27" s="75"/>
      <c r="G27" s="75" t="str">
        <f t="shared" si="0"/>
        <v>--Choose Your Shipper--</v>
      </c>
      <c r="H27" s="76"/>
      <c r="I27" s="26">
        <f>INDEX(theProducts,catno8,4)</f>
        <v>0</v>
      </c>
      <c r="J27" s="77">
        <f t="shared" si="1"/>
        <v>0</v>
      </c>
      <c r="K27" s="78"/>
      <c r="L27" s="25"/>
      <c r="M27" s="20"/>
    </row>
    <row r="28" spans="1:13" ht="24" customHeight="1">
      <c r="A28" s="20"/>
      <c r="B28" s="21"/>
      <c r="C28" s="22">
        <v>0</v>
      </c>
      <c r="D28" s="23" t="str">
        <f>INDEX(theProducts,catno9,1)</f>
        <v xml:space="preserve"> </v>
      </c>
      <c r="E28" s="74" t="str">
        <f>INDEX(theProducts,catno9,2)</f>
        <v xml:space="preserve"> </v>
      </c>
      <c r="F28" s="75"/>
      <c r="G28" s="75" t="str">
        <f t="shared" si="0"/>
        <v>--Choose Your Shipper--</v>
      </c>
      <c r="H28" s="76"/>
      <c r="I28" s="26">
        <f>INDEX(theProducts,catno9,4)</f>
        <v>0</v>
      </c>
      <c r="J28" s="77">
        <f t="shared" si="1"/>
        <v>0</v>
      </c>
      <c r="K28" s="78"/>
      <c r="L28" s="25"/>
      <c r="M28" s="20"/>
    </row>
    <row r="29" spans="1:13" ht="24" customHeight="1">
      <c r="A29" s="20"/>
      <c r="B29" s="21"/>
      <c r="C29" s="22"/>
      <c r="D29" s="23" t="str">
        <f>INDEX(theProducts,catno10,1)</f>
        <v xml:space="preserve"> </v>
      </c>
      <c r="E29" s="74" t="str">
        <f>INDEX(theProducts,catno10,2)</f>
        <v xml:space="preserve"> </v>
      </c>
      <c r="F29" s="75"/>
      <c r="G29" s="75" t="str">
        <f t="shared" si="0"/>
        <v>--Choose Your Shipper--</v>
      </c>
      <c r="H29" s="76"/>
      <c r="I29" s="26">
        <f>INDEX(theProducts,catno10,4)</f>
        <v>0</v>
      </c>
      <c r="J29" s="77">
        <f t="shared" si="1"/>
        <v>0</v>
      </c>
      <c r="K29" s="78"/>
      <c r="L29" s="25"/>
      <c r="M29" s="20"/>
    </row>
    <row r="30" spans="1:13" ht="24" customHeight="1">
      <c r="A30" s="20"/>
      <c r="B30" s="21"/>
      <c r="C30" s="22"/>
      <c r="D30" s="23" t="str">
        <f>INDEX(theProducts,catno11,1)</f>
        <v xml:space="preserve"> </v>
      </c>
      <c r="E30" s="74" t="str">
        <f>INDEX(theProducts,catno11,2)</f>
        <v xml:space="preserve"> </v>
      </c>
      <c r="F30" s="75"/>
      <c r="G30" s="75" t="str">
        <f t="shared" si="0"/>
        <v>--Choose Your Shipper--</v>
      </c>
      <c r="H30" s="76"/>
      <c r="I30" s="26">
        <f>INDEX(theProducts,catno11,4)</f>
        <v>0</v>
      </c>
      <c r="J30" s="77">
        <f t="shared" si="1"/>
        <v>0</v>
      </c>
      <c r="K30" s="78"/>
      <c r="L30" s="25"/>
      <c r="M30" s="20"/>
    </row>
    <row r="31" spans="1:13" ht="24" customHeight="1">
      <c r="A31" s="20"/>
      <c r="B31" s="21"/>
      <c r="C31" s="22"/>
      <c r="D31" s="23" t="str">
        <f>INDEX(theProducts,catno12,1)</f>
        <v xml:space="preserve"> </v>
      </c>
      <c r="E31" s="74" t="str">
        <f>INDEX(theProducts,catno12,2)</f>
        <v xml:space="preserve"> </v>
      </c>
      <c r="F31" s="75"/>
      <c r="G31" s="75" t="str">
        <f t="shared" si="0"/>
        <v>--Choose Your Shipper--</v>
      </c>
      <c r="H31" s="76"/>
      <c r="I31" s="26">
        <f>INDEX(theProducts,catno12,4)</f>
        <v>0</v>
      </c>
      <c r="J31" s="77">
        <f t="shared" si="1"/>
        <v>0</v>
      </c>
      <c r="K31" s="78"/>
      <c r="L31" s="25"/>
      <c r="M31" s="20"/>
    </row>
    <row r="32" spans="1:13" ht="24" customHeight="1">
      <c r="A32" s="20"/>
      <c r="B32" s="21"/>
      <c r="C32" s="22"/>
      <c r="D32" s="23" t="str">
        <f>INDEX(theProducts,catno13,1)</f>
        <v xml:space="preserve"> </v>
      </c>
      <c r="E32" s="74" t="str">
        <f>INDEX(theProducts,catno13,2)</f>
        <v xml:space="preserve"> </v>
      </c>
      <c r="F32" s="75"/>
      <c r="G32" s="75" t="str">
        <f t="shared" si="0"/>
        <v>--Choose Your Shipper--</v>
      </c>
      <c r="H32" s="76"/>
      <c r="I32" s="26">
        <f>INDEX(theProducts,catno13,4)</f>
        <v>0</v>
      </c>
      <c r="J32" s="77">
        <f t="shared" si="1"/>
        <v>0</v>
      </c>
      <c r="K32" s="78"/>
      <c r="L32" s="25"/>
      <c r="M32" s="20"/>
    </row>
    <row r="33" spans="1:13" ht="24" customHeight="1">
      <c r="A33" s="20"/>
      <c r="B33" s="21"/>
      <c r="C33" s="22"/>
      <c r="D33" s="23" t="str">
        <f>INDEX(theProducts,catno14,1)</f>
        <v xml:space="preserve"> </v>
      </c>
      <c r="E33" s="74" t="str">
        <f>INDEX(theProducts,catno14,2)</f>
        <v xml:space="preserve"> </v>
      </c>
      <c r="F33" s="75"/>
      <c r="G33" s="75" t="str">
        <f t="shared" si="0"/>
        <v>--Choose Your Shipper--</v>
      </c>
      <c r="H33" s="76"/>
      <c r="I33" s="26">
        <f>INDEX(theProducts,catno14,4)</f>
        <v>0</v>
      </c>
      <c r="J33" s="77">
        <f t="shared" si="1"/>
        <v>0</v>
      </c>
      <c r="K33" s="78"/>
      <c r="L33" s="25"/>
      <c r="M33" s="20"/>
    </row>
    <row r="34" spans="1:13" ht="24" customHeight="1">
      <c r="A34" s="20"/>
      <c r="B34" s="21"/>
      <c r="C34" s="22"/>
      <c r="D34" s="23" t="str">
        <f>INDEX(theProducts,catno15,1)</f>
        <v xml:space="preserve"> </v>
      </c>
      <c r="E34" s="74" t="str">
        <f>INDEX(theProducts,catno15,2)</f>
        <v xml:space="preserve"> </v>
      </c>
      <c r="F34" s="75"/>
      <c r="G34" s="75" t="str">
        <f t="shared" si="0"/>
        <v>--Choose Your Shipper--</v>
      </c>
      <c r="H34" s="76"/>
      <c r="I34" s="26">
        <f>INDEX(theProducts,catno15,4)</f>
        <v>0</v>
      </c>
      <c r="J34" s="77">
        <f t="shared" si="1"/>
        <v>0</v>
      </c>
      <c r="K34" s="78"/>
      <c r="L34" s="25"/>
      <c r="M34" s="20"/>
    </row>
    <row r="35" spans="1:13" ht="24" customHeight="1">
      <c r="A35" s="20"/>
      <c r="B35" s="21"/>
      <c r="C35" s="22"/>
      <c r="D35" s="23" t="str">
        <f>INDEX(theProducts,catno16,1)</f>
        <v xml:space="preserve"> </v>
      </c>
      <c r="E35" s="74" t="str">
        <f>INDEX(theProducts,catno16,2)</f>
        <v xml:space="preserve"> </v>
      </c>
      <c r="F35" s="75"/>
      <c r="G35" s="75" t="str">
        <f t="shared" si="0"/>
        <v>--Choose Your Shipper--</v>
      </c>
      <c r="H35" s="76"/>
      <c r="I35" s="26">
        <f>INDEX(theProducts,catno16,4)</f>
        <v>0</v>
      </c>
      <c r="J35" s="77">
        <f>+C35*I35</f>
        <v>0</v>
      </c>
      <c r="K35" s="78"/>
      <c r="L35" s="25"/>
      <c r="M35" s="20"/>
    </row>
    <row r="36" spans="1:13" ht="24" customHeight="1">
      <c r="A36" s="20"/>
      <c r="B36" s="21"/>
      <c r="C36" s="27"/>
      <c r="D36" s="68" t="s">
        <v>321</v>
      </c>
      <c r="E36" s="28"/>
      <c r="F36" s="70" t="s">
        <v>322</v>
      </c>
      <c r="G36" s="70"/>
      <c r="H36" s="70"/>
      <c r="I36" s="29" t="s">
        <v>323</v>
      </c>
      <c r="J36" s="72">
        <f>SUM(J20:J35)</f>
        <v>286.74</v>
      </c>
      <c r="K36" s="73"/>
      <c r="L36" s="25"/>
      <c r="M36" s="20"/>
    </row>
    <row r="37" spans="1:13" ht="18" customHeight="1">
      <c r="A37" s="20"/>
      <c r="B37" s="21"/>
      <c r="C37" s="30"/>
      <c r="D37" s="69"/>
      <c r="E37" s="31"/>
      <c r="F37" s="71"/>
      <c r="G37" s="71"/>
      <c r="H37" s="71"/>
      <c r="I37" s="32"/>
      <c r="J37" s="9"/>
      <c r="K37" s="33"/>
      <c r="L37" s="25"/>
      <c r="M37" s="20"/>
    </row>
    <row r="38" spans="1:13" ht="12" customHeight="1">
      <c r="A38" s="1"/>
      <c r="B38" s="14"/>
      <c r="C38" s="34"/>
      <c r="D38" s="35"/>
      <c r="E38" s="35"/>
      <c r="F38" s="35"/>
      <c r="G38" s="35"/>
      <c r="H38" s="35"/>
      <c r="I38" s="35"/>
      <c r="J38" s="36"/>
      <c r="K38" s="37"/>
      <c r="L38" s="16"/>
      <c r="M38" s="1"/>
    </row>
    <row r="39" spans="1:13" ht="12.95" customHeight="1" thickBot="1">
      <c r="A39" s="1"/>
      <c r="B39" s="38"/>
      <c r="C39" s="39"/>
      <c r="D39" s="39"/>
      <c r="E39" s="39"/>
      <c r="F39" s="39"/>
      <c r="G39" s="39"/>
      <c r="H39" s="39"/>
      <c r="I39" s="39"/>
      <c r="J39" s="40"/>
      <c r="K39" s="40"/>
      <c r="L39" s="41"/>
      <c r="M39" s="1"/>
    </row>
    <row r="40" spans="1:13" ht="12.75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</row>
  </sheetData>
  <sheetProtection password="BF11" sheet="1" objects="1" scenarios="1"/>
  <mergeCells count="48">
    <mergeCell ref="D12:E12"/>
    <mergeCell ref="D13:E13"/>
    <mergeCell ref="D14:E14"/>
    <mergeCell ref="G14:K14"/>
    <mergeCell ref="C9:E9"/>
    <mergeCell ref="D10:E10"/>
    <mergeCell ref="D11:E11"/>
    <mergeCell ref="G11:K11"/>
    <mergeCell ref="E20:H20"/>
    <mergeCell ref="J20:K20"/>
    <mergeCell ref="E21:H21"/>
    <mergeCell ref="J21:K21"/>
    <mergeCell ref="C16:E16"/>
    <mergeCell ref="C17:E17"/>
    <mergeCell ref="G17:K17"/>
    <mergeCell ref="E19:H19"/>
    <mergeCell ref="J19:K19"/>
    <mergeCell ref="E24:H24"/>
    <mergeCell ref="J24:K24"/>
    <mergeCell ref="E25:H25"/>
    <mergeCell ref="J25:K25"/>
    <mergeCell ref="E22:H22"/>
    <mergeCell ref="J22:K22"/>
    <mergeCell ref="E23:H23"/>
    <mergeCell ref="J23:K23"/>
    <mergeCell ref="E28:H28"/>
    <mergeCell ref="J28:K28"/>
    <mergeCell ref="E29:H29"/>
    <mergeCell ref="J29:K29"/>
    <mergeCell ref="E26:H26"/>
    <mergeCell ref="J26:K26"/>
    <mergeCell ref="E27:H27"/>
    <mergeCell ref="J27:K27"/>
    <mergeCell ref="E32:H32"/>
    <mergeCell ref="J32:K32"/>
    <mergeCell ref="E33:H33"/>
    <mergeCell ref="J33:K33"/>
    <mergeCell ref="E30:H30"/>
    <mergeCell ref="J30:K30"/>
    <mergeCell ref="E31:H31"/>
    <mergeCell ref="J31:K31"/>
    <mergeCell ref="D36:D37"/>
    <mergeCell ref="F36:H37"/>
    <mergeCell ref="J36:K36"/>
    <mergeCell ref="E34:H34"/>
    <mergeCell ref="J34:K34"/>
    <mergeCell ref="E35:H35"/>
    <mergeCell ref="J35:K35"/>
  </mergeCells>
  <phoneticPr fontId="4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Drop Down 7">
              <controlPr defaultSize="0" print="0" autoLine="0" autoPict="0">
                <anchor moveWithCells="1">
                  <from>
                    <xdr:col>4</xdr:col>
                    <xdr:colOff>9525</xdr:colOff>
                    <xdr:row>19</xdr:row>
                    <xdr:rowOff>28575</xdr:rowOff>
                  </from>
                  <to>
                    <xdr:col>8</xdr:col>
                    <xdr:colOff>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Drop Down 8">
              <controlPr defaultSize="0" print="0" autoLine="0" autoPict="0">
                <anchor moveWithCells="1">
                  <from>
                    <xdr:col>4</xdr:col>
                    <xdr:colOff>9525</xdr:colOff>
                    <xdr:row>20</xdr:row>
                    <xdr:rowOff>28575</xdr:rowOff>
                  </from>
                  <to>
                    <xdr:col>8</xdr:col>
                    <xdr:colOff>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Drop Down 9">
              <controlPr defaultSize="0" print="0" autoLine="0" autoPict="0">
                <anchor moveWithCells="1">
                  <from>
                    <xdr:col>4</xdr:col>
                    <xdr:colOff>9525</xdr:colOff>
                    <xdr:row>21</xdr:row>
                    <xdr:rowOff>28575</xdr:rowOff>
                  </from>
                  <to>
                    <xdr:col>8</xdr:col>
                    <xdr:colOff>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Drop Down 10">
              <controlPr defaultSize="0" print="0" autoLine="0" autoPict="0">
                <anchor moveWithCells="1">
                  <from>
                    <xdr:col>4</xdr:col>
                    <xdr:colOff>9525</xdr:colOff>
                    <xdr:row>22</xdr:row>
                    <xdr:rowOff>28575</xdr:rowOff>
                  </from>
                  <to>
                    <xdr:col>8</xdr:col>
                    <xdr:colOff>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Drop Down 11">
              <controlPr defaultSize="0" print="0" autoLine="0" autoPict="0">
                <anchor moveWithCells="1">
                  <from>
                    <xdr:col>4</xdr:col>
                    <xdr:colOff>9525</xdr:colOff>
                    <xdr:row>23</xdr:row>
                    <xdr:rowOff>28575</xdr:rowOff>
                  </from>
                  <to>
                    <xdr:col>8</xdr:col>
                    <xdr:colOff>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Drop Down 12">
              <controlPr defaultSize="0" print="0" autoLine="0" autoPict="0">
                <anchor moveWithCells="1">
                  <from>
                    <xdr:col>4</xdr:col>
                    <xdr:colOff>9525</xdr:colOff>
                    <xdr:row>24</xdr:row>
                    <xdr:rowOff>28575</xdr:rowOff>
                  </from>
                  <to>
                    <xdr:col>8</xdr:col>
                    <xdr:colOff>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Drop Down 13">
              <controlPr defaultSize="0" print="0" autoLine="0" autoPict="0">
                <anchor moveWithCells="1">
                  <from>
                    <xdr:col>4</xdr:col>
                    <xdr:colOff>9525</xdr:colOff>
                    <xdr:row>25</xdr:row>
                    <xdr:rowOff>28575</xdr:rowOff>
                  </from>
                  <to>
                    <xdr:col>8</xdr:col>
                    <xdr:colOff>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Drop Down 14">
              <controlPr defaultSize="0" print="0" autoLine="0" autoPict="0">
                <anchor moveWithCells="1">
                  <from>
                    <xdr:col>4</xdr:col>
                    <xdr:colOff>9525</xdr:colOff>
                    <xdr:row>26</xdr:row>
                    <xdr:rowOff>28575</xdr:rowOff>
                  </from>
                  <to>
                    <xdr:col>8</xdr:col>
                    <xdr:colOff>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Drop Down 15">
              <controlPr defaultSize="0" print="0" autoLine="0" autoPict="0">
                <anchor moveWithCells="1">
                  <from>
                    <xdr:col>4</xdr:col>
                    <xdr:colOff>9525</xdr:colOff>
                    <xdr:row>27</xdr:row>
                    <xdr:rowOff>28575</xdr:rowOff>
                  </from>
                  <to>
                    <xdr:col>8</xdr:col>
                    <xdr:colOff>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Drop Down 16">
              <controlPr defaultSize="0" print="0" autoLine="0" autoPict="0">
                <anchor moveWithCells="1">
                  <from>
                    <xdr:col>4</xdr:col>
                    <xdr:colOff>9525</xdr:colOff>
                    <xdr:row>28</xdr:row>
                    <xdr:rowOff>28575</xdr:rowOff>
                  </from>
                  <to>
                    <xdr:col>8</xdr:col>
                    <xdr:colOff>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print="0" autoLine="0" autoPict="0">
                <anchor moveWithCells="1">
                  <from>
                    <xdr:col>4</xdr:col>
                    <xdr:colOff>9525</xdr:colOff>
                    <xdr:row>29</xdr:row>
                    <xdr:rowOff>28575</xdr:rowOff>
                  </from>
                  <to>
                    <xdr:col>8</xdr:col>
                    <xdr:colOff>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print="0" autoLine="0" autoPict="0">
                <anchor moveWithCells="1">
                  <from>
                    <xdr:col>4</xdr:col>
                    <xdr:colOff>9525</xdr:colOff>
                    <xdr:row>30</xdr:row>
                    <xdr:rowOff>28575</xdr:rowOff>
                  </from>
                  <to>
                    <xdr:col>8</xdr:col>
                    <xdr:colOff>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print="0" autoLine="0" autoPict="0">
                <anchor moveWithCells="1">
                  <from>
                    <xdr:col>4</xdr:col>
                    <xdr:colOff>9525</xdr:colOff>
                    <xdr:row>31</xdr:row>
                    <xdr:rowOff>28575</xdr:rowOff>
                  </from>
                  <to>
                    <xdr:col>8</xdr:col>
                    <xdr:colOff>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print="0" autoLine="0" autoPict="0">
                <anchor moveWithCells="1">
                  <from>
                    <xdr:col>4</xdr:col>
                    <xdr:colOff>9525</xdr:colOff>
                    <xdr:row>32</xdr:row>
                    <xdr:rowOff>28575</xdr:rowOff>
                  </from>
                  <to>
                    <xdr:col>8</xdr:col>
                    <xdr:colOff>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Drop Down 21">
              <controlPr defaultSize="0" print="0" autoLine="0" autoPict="0">
                <anchor moveWithCells="1">
                  <from>
                    <xdr:col>4</xdr:col>
                    <xdr:colOff>9525</xdr:colOff>
                    <xdr:row>33</xdr:row>
                    <xdr:rowOff>28575</xdr:rowOff>
                  </from>
                  <to>
                    <xdr:col>8</xdr:col>
                    <xdr:colOff>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Drop Down 22">
              <controlPr defaultSize="0" print="0" autoLine="0" autoPict="0">
                <anchor moveWithCells="1">
                  <from>
                    <xdr:col>4</xdr:col>
                    <xdr:colOff>9525</xdr:colOff>
                    <xdr:row>34</xdr:row>
                    <xdr:rowOff>28575</xdr:rowOff>
                  </from>
                  <to>
                    <xdr:col>8</xdr:col>
                    <xdr:colOff>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Drop Down 23">
              <controlPr defaultSize="0" print="0" autoLine="0" autoPict="0">
                <anchor moveWithCells="1">
                  <from>
                    <xdr:col>3</xdr:col>
                    <xdr:colOff>361950</xdr:colOff>
                    <xdr:row>8</xdr:row>
                    <xdr:rowOff>47625</xdr:rowOff>
                  </from>
                  <to>
                    <xdr:col>4</xdr:col>
                    <xdr:colOff>1590675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Drop Down 24">
              <controlPr defaultSize="0" print="0" autoLine="0" autoPict="0">
                <anchor moveWithCells="1">
                  <from>
                    <xdr:col>3</xdr:col>
                    <xdr:colOff>361950</xdr:colOff>
                    <xdr:row>14</xdr:row>
                    <xdr:rowOff>38100</xdr:rowOff>
                  </from>
                  <to>
                    <xdr:col>4</xdr:col>
                    <xdr:colOff>1590675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Drop Down 25">
              <controlPr defaultSize="0" print="0" autoLine="0" autoPict="0">
                <anchor moveWithCells="1">
                  <from>
                    <xdr:col>6</xdr:col>
                    <xdr:colOff>495300</xdr:colOff>
                    <xdr:row>14</xdr:row>
                    <xdr:rowOff>38100</xdr:rowOff>
                  </from>
                  <to>
                    <xdr:col>10</xdr:col>
                    <xdr:colOff>85725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Drop Down 26">
              <controlPr defaultSize="0" print="0" autoLine="0" autoPict="0">
                <anchor moveWithCells="1">
                  <from>
                    <xdr:col>6</xdr:col>
                    <xdr:colOff>495300</xdr:colOff>
                    <xdr:row>11</xdr:row>
                    <xdr:rowOff>104775</xdr:rowOff>
                  </from>
                  <to>
                    <xdr:col>10</xdr:col>
                    <xdr:colOff>66675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Option Button 27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28575</xdr:rowOff>
                  </from>
                  <to>
                    <xdr:col>8</xdr:col>
                    <xdr:colOff>476250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Option Button 28">
              <controlPr defaultSize="0" autoFill="0" autoLine="0" autoPict="0">
                <anchor moveWithCells="1">
                  <from>
                    <xdr:col>8</xdr:col>
                    <xdr:colOff>504825</xdr:colOff>
                    <xdr:row>7</xdr:row>
                    <xdr:rowOff>28575</xdr:rowOff>
                  </from>
                  <to>
                    <xdr:col>9</xdr:col>
                    <xdr:colOff>457200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Drop Down 29">
              <controlPr locked="0" defaultSize="0" print="0" autoLine="0" autoPict="0">
                <anchor moveWithCells="1">
                  <from>
                    <xdr:col>6</xdr:col>
                    <xdr:colOff>495300</xdr:colOff>
                    <xdr:row>8</xdr:row>
                    <xdr:rowOff>85725</xdr:rowOff>
                  </from>
                  <to>
                    <xdr:col>10</xdr:col>
                    <xdr:colOff>66675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1"/>
  <sheetViews>
    <sheetView workbookViewId="0"/>
  </sheetViews>
  <sheetFormatPr defaultColWidth="8.85546875" defaultRowHeight="12.75"/>
  <cols>
    <col min="1" max="1" width="23.140625" style="42" customWidth="1"/>
    <col min="2" max="2" width="35.140625" style="42" customWidth="1"/>
    <col min="3" max="3" width="39.85546875" style="43" customWidth="1"/>
    <col min="4" max="4" width="20.85546875" style="42" customWidth="1"/>
    <col min="5" max="5" width="27.85546875" style="42" customWidth="1"/>
    <col min="6" max="6" width="14.85546875" style="42" customWidth="1"/>
    <col min="7" max="7" width="10.85546875" style="42" customWidth="1"/>
    <col min="8" max="16384" width="8.85546875" style="42"/>
  </cols>
  <sheetData>
    <row r="2" spans="1:7">
      <c r="F2" s="42">
        <v>12</v>
      </c>
    </row>
    <row r="3" spans="1:7">
      <c r="A3" s="42" t="s">
        <v>324</v>
      </c>
      <c r="B3" s="44" t="s">
        <v>325</v>
      </c>
      <c r="C3" s="43" t="s">
        <v>326</v>
      </c>
      <c r="D3" s="42" t="s">
        <v>326</v>
      </c>
      <c r="E3" s="42" t="s">
        <v>326</v>
      </c>
      <c r="F3" s="44" t="s">
        <v>237</v>
      </c>
      <c r="G3" s="42" t="s">
        <v>326</v>
      </c>
    </row>
    <row r="4" spans="1:7">
      <c r="A4" s="42">
        <v>7</v>
      </c>
      <c r="B4" s="42" t="s">
        <v>327</v>
      </c>
      <c r="C4" s="42" t="s">
        <v>327</v>
      </c>
      <c r="D4" s="43" t="s">
        <v>328</v>
      </c>
      <c r="E4" s="42" t="s">
        <v>329</v>
      </c>
      <c r="F4" s="42" t="s">
        <v>252</v>
      </c>
      <c r="G4" s="42" t="s">
        <v>287</v>
      </c>
    </row>
    <row r="5" spans="1:7">
      <c r="B5" s="42" t="s">
        <v>330</v>
      </c>
      <c r="C5" s="42" t="s">
        <v>330</v>
      </c>
      <c r="D5" s="43" t="s">
        <v>331</v>
      </c>
      <c r="E5" s="42" t="s">
        <v>332</v>
      </c>
      <c r="F5" s="42" t="s">
        <v>253</v>
      </c>
      <c r="G5" s="42" t="s">
        <v>288</v>
      </c>
    </row>
    <row r="6" spans="1:7">
      <c r="B6" s="42" t="s">
        <v>333</v>
      </c>
      <c r="C6" s="42" t="s">
        <v>333</v>
      </c>
      <c r="D6" s="43" t="s">
        <v>334</v>
      </c>
      <c r="E6" s="42" t="s">
        <v>335</v>
      </c>
      <c r="F6" s="42" t="s">
        <v>254</v>
      </c>
      <c r="G6" s="42" t="s">
        <v>289</v>
      </c>
    </row>
    <row r="7" spans="1:7" ht="12" customHeight="1">
      <c r="B7" s="42" t="s">
        <v>336</v>
      </c>
      <c r="C7" s="42" t="s">
        <v>336</v>
      </c>
      <c r="D7" s="43" t="s">
        <v>337</v>
      </c>
      <c r="E7" s="42" t="s">
        <v>329</v>
      </c>
      <c r="F7" s="42" t="s">
        <v>255</v>
      </c>
      <c r="G7" s="42" t="s">
        <v>290</v>
      </c>
    </row>
    <row r="8" spans="1:7">
      <c r="B8" s="42" t="s">
        <v>338</v>
      </c>
      <c r="C8" s="42" t="s">
        <v>338</v>
      </c>
      <c r="D8" s="43" t="s">
        <v>339</v>
      </c>
      <c r="E8" s="42" t="s">
        <v>329</v>
      </c>
      <c r="F8" s="42" t="s">
        <v>262</v>
      </c>
      <c r="G8" s="42" t="s">
        <v>291</v>
      </c>
    </row>
    <row r="9" spans="1:7">
      <c r="B9" s="42" t="s">
        <v>340</v>
      </c>
      <c r="C9" s="42" t="s">
        <v>340</v>
      </c>
      <c r="D9" s="43" t="s">
        <v>341</v>
      </c>
      <c r="E9" s="42" t="s">
        <v>342</v>
      </c>
      <c r="F9" s="42" t="s">
        <v>263</v>
      </c>
      <c r="G9" s="42" t="s">
        <v>292</v>
      </c>
    </row>
    <row r="10" spans="1:7">
      <c r="B10" s="44" t="s">
        <v>355</v>
      </c>
      <c r="C10" s="42" t="s">
        <v>326</v>
      </c>
      <c r="D10" s="43" t="s">
        <v>326</v>
      </c>
      <c r="E10" s="42" t="s">
        <v>326</v>
      </c>
      <c r="F10" s="42" t="s">
        <v>264</v>
      </c>
      <c r="G10" s="42" t="s">
        <v>293</v>
      </c>
    </row>
    <row r="11" spans="1:7">
      <c r="F11" s="42" t="s">
        <v>265</v>
      </c>
      <c r="G11" s="42" t="s">
        <v>294</v>
      </c>
    </row>
    <row r="12" spans="1:7">
      <c r="A12" s="42" t="s">
        <v>343</v>
      </c>
      <c r="B12" s="44" t="s">
        <v>344</v>
      </c>
      <c r="C12" s="43" t="s">
        <v>326</v>
      </c>
      <c r="F12" s="42" t="s">
        <v>266</v>
      </c>
      <c r="G12" s="42" t="s">
        <v>295</v>
      </c>
    </row>
    <row r="13" spans="1:7">
      <c r="A13" s="42">
        <v>1</v>
      </c>
      <c r="B13" s="42" t="s">
        <v>345</v>
      </c>
      <c r="C13" s="42" t="s">
        <v>345</v>
      </c>
      <c r="F13" s="42" t="s">
        <v>267</v>
      </c>
      <c r="G13" s="42" t="s">
        <v>296</v>
      </c>
    </row>
    <row r="14" spans="1:7">
      <c r="B14" s="42" t="s">
        <v>346</v>
      </c>
      <c r="C14" s="42" t="s">
        <v>346</v>
      </c>
      <c r="F14" s="42" t="s">
        <v>268</v>
      </c>
      <c r="G14" s="42" t="s">
        <v>297</v>
      </c>
    </row>
    <row r="15" spans="1:7">
      <c r="B15" s="42" t="s">
        <v>347</v>
      </c>
      <c r="C15" s="42" t="s">
        <v>347</v>
      </c>
      <c r="F15" s="42" t="s">
        <v>277</v>
      </c>
      <c r="G15" s="42" t="s">
        <v>298</v>
      </c>
    </row>
    <row r="16" spans="1:7">
      <c r="B16" s="44" t="s">
        <v>355</v>
      </c>
      <c r="C16" s="43" t="s">
        <v>326</v>
      </c>
      <c r="F16" s="42" t="s">
        <v>278</v>
      </c>
      <c r="G16" s="42" t="s">
        <v>299</v>
      </c>
    </row>
    <row r="17" spans="1:7">
      <c r="F17" s="42" t="s">
        <v>279</v>
      </c>
      <c r="G17" s="42" t="s">
        <v>300</v>
      </c>
    </row>
    <row r="18" spans="1:7">
      <c r="A18" s="42" t="s">
        <v>126</v>
      </c>
      <c r="B18" s="44" t="s">
        <v>127</v>
      </c>
      <c r="C18" s="43" t="s">
        <v>326</v>
      </c>
      <c r="F18" s="42" t="s">
        <v>280</v>
      </c>
      <c r="G18" s="42" t="s">
        <v>301</v>
      </c>
    </row>
    <row r="19" spans="1:7">
      <c r="A19" s="42">
        <v>3</v>
      </c>
      <c r="B19" s="42" t="s">
        <v>128</v>
      </c>
      <c r="C19" s="42" t="s">
        <v>128</v>
      </c>
      <c r="F19" s="42" t="s">
        <v>281</v>
      </c>
      <c r="G19" s="42" t="s">
        <v>302</v>
      </c>
    </row>
    <row r="20" spans="1:7">
      <c r="B20" s="42" t="s">
        <v>356</v>
      </c>
      <c r="C20" s="42" t="s">
        <v>356</v>
      </c>
      <c r="F20" s="42" t="s">
        <v>282</v>
      </c>
      <c r="G20" s="42" t="s">
        <v>303</v>
      </c>
    </row>
    <row r="21" spans="1:7">
      <c r="B21" s="44" t="s">
        <v>355</v>
      </c>
      <c r="C21" s="43" t="s">
        <v>326</v>
      </c>
      <c r="F21" s="42" t="s">
        <v>283</v>
      </c>
      <c r="G21" s="42" t="s">
        <v>304</v>
      </c>
    </row>
    <row r="22" spans="1:7">
      <c r="F22" s="42" t="s">
        <v>284</v>
      </c>
      <c r="G22" s="42" t="s">
        <v>305</v>
      </c>
    </row>
    <row r="23" spans="1:7">
      <c r="A23" s="42" t="s">
        <v>357</v>
      </c>
      <c r="B23" s="44" t="s">
        <v>238</v>
      </c>
      <c r="C23" s="43" t="s">
        <v>326</v>
      </c>
      <c r="F23" s="42" t="s">
        <v>285</v>
      </c>
      <c r="G23" s="42" t="s">
        <v>306</v>
      </c>
    </row>
    <row r="24" spans="1:7">
      <c r="A24" s="42">
        <v>3</v>
      </c>
      <c r="B24" s="45" t="s">
        <v>358</v>
      </c>
      <c r="C24" s="45" t="s">
        <v>358</v>
      </c>
      <c r="F24" s="42" t="s">
        <v>286</v>
      </c>
      <c r="G24" s="42" t="s">
        <v>307</v>
      </c>
    </row>
    <row r="25" spans="1:7">
      <c r="B25" s="45" t="s">
        <v>359</v>
      </c>
      <c r="C25" s="45" t="s">
        <v>359</v>
      </c>
      <c r="F25" s="44" t="s">
        <v>355</v>
      </c>
      <c r="G25" s="42" t="s">
        <v>326</v>
      </c>
    </row>
    <row r="26" spans="1:7">
      <c r="B26" s="45" t="s">
        <v>360</v>
      </c>
      <c r="C26" s="45" t="s">
        <v>360</v>
      </c>
    </row>
    <row r="27" spans="1:7">
      <c r="B27" s="45" t="s">
        <v>134</v>
      </c>
      <c r="C27" s="45" t="s">
        <v>134</v>
      </c>
    </row>
    <row r="28" spans="1:7">
      <c r="B28" s="45" t="s">
        <v>135</v>
      </c>
      <c r="C28" s="45" t="s">
        <v>135</v>
      </c>
    </row>
    <row r="29" spans="1:7">
      <c r="B29" s="45" t="s">
        <v>136</v>
      </c>
      <c r="C29" s="45" t="s">
        <v>136</v>
      </c>
    </row>
    <row r="30" spans="1:7">
      <c r="B30" s="45" t="s">
        <v>137</v>
      </c>
      <c r="C30" s="45" t="s">
        <v>137</v>
      </c>
    </row>
    <row r="31" spans="1:7">
      <c r="B31" s="45" t="s">
        <v>138</v>
      </c>
      <c r="C31" s="45" t="s">
        <v>138</v>
      </c>
    </row>
    <row r="32" spans="1:7">
      <c r="B32" s="45" t="s">
        <v>139</v>
      </c>
      <c r="C32" s="45" t="s">
        <v>139</v>
      </c>
    </row>
    <row r="33" spans="1:5">
      <c r="B33" s="45" t="s">
        <v>140</v>
      </c>
      <c r="C33" s="45" t="s">
        <v>140</v>
      </c>
    </row>
    <row r="34" spans="1:5">
      <c r="B34" s="45" t="s">
        <v>141</v>
      </c>
      <c r="C34" s="45" t="s">
        <v>141</v>
      </c>
    </row>
    <row r="35" spans="1:5">
      <c r="B35" s="46" t="s">
        <v>355</v>
      </c>
      <c r="C35" s="47" t="s">
        <v>326</v>
      </c>
    </row>
    <row r="36" spans="1:5" ht="12" customHeight="1">
      <c r="A36" s="42" t="s">
        <v>326</v>
      </c>
      <c r="B36" s="48" t="s">
        <v>326</v>
      </c>
      <c r="C36" s="67" t="s">
        <v>129</v>
      </c>
      <c r="D36" s="49"/>
      <c r="E36" s="50"/>
    </row>
    <row r="37" spans="1:5" ht="12" customHeight="1">
      <c r="A37" s="42" t="s">
        <v>327</v>
      </c>
      <c r="B37" s="42" t="s">
        <v>326</v>
      </c>
      <c r="C37" s="43" t="s">
        <v>326</v>
      </c>
      <c r="E37" s="42">
        <v>0</v>
      </c>
    </row>
    <row r="38" spans="1:5" ht="12" customHeight="1">
      <c r="B38" s="51" t="s">
        <v>309</v>
      </c>
      <c r="C38" s="52" t="s">
        <v>363</v>
      </c>
      <c r="D38" s="42" t="s">
        <v>326</v>
      </c>
      <c r="E38" s="53">
        <v>53.35</v>
      </c>
    </row>
    <row r="39" spans="1:5" ht="12" customHeight="1">
      <c r="B39" s="51" t="s">
        <v>364</v>
      </c>
      <c r="C39" s="52" t="s">
        <v>365</v>
      </c>
      <c r="D39" s="42" t="s">
        <v>326</v>
      </c>
      <c r="E39" s="53">
        <v>124.8</v>
      </c>
    </row>
    <row r="40" spans="1:5" ht="12" customHeight="1">
      <c r="B40" s="51" t="s">
        <v>149</v>
      </c>
      <c r="C40" s="52" t="s">
        <v>150</v>
      </c>
      <c r="D40" s="42" t="s">
        <v>326</v>
      </c>
      <c r="E40" s="53">
        <v>29.99</v>
      </c>
    </row>
    <row r="41" spans="1:5" ht="12" customHeight="1">
      <c r="B41" s="51" t="s">
        <v>151</v>
      </c>
      <c r="C41" s="52" t="s">
        <v>152</v>
      </c>
      <c r="D41" s="42" t="s">
        <v>326</v>
      </c>
      <c r="E41" s="53">
        <v>16.989999999999998</v>
      </c>
    </row>
    <row r="42" spans="1:5" ht="12" customHeight="1">
      <c r="B42" s="51" t="s">
        <v>153</v>
      </c>
      <c r="C42" s="52" t="s">
        <v>154</v>
      </c>
      <c r="D42" s="42" t="s">
        <v>326</v>
      </c>
      <c r="E42" s="53">
        <v>51.6</v>
      </c>
    </row>
    <row r="43" spans="1:5" ht="12" customHeight="1">
      <c r="B43" s="51" t="s">
        <v>366</v>
      </c>
      <c r="C43" s="52" t="s">
        <v>367</v>
      </c>
      <c r="D43" s="42" t="s">
        <v>326</v>
      </c>
      <c r="E43" s="53">
        <v>69.75</v>
      </c>
    </row>
    <row r="44" spans="1:5" ht="12" customHeight="1">
      <c r="B44" s="51" t="s">
        <v>368</v>
      </c>
      <c r="C44" s="52" t="s">
        <v>369</v>
      </c>
      <c r="D44" s="42" t="s">
        <v>326</v>
      </c>
      <c r="E44" s="53">
        <v>37.6</v>
      </c>
    </row>
    <row r="45" spans="1:5" ht="12" customHeight="1">
      <c r="B45" s="51" t="s">
        <v>370</v>
      </c>
      <c r="C45" s="52" t="s">
        <v>371</v>
      </c>
      <c r="D45" s="42" t="s">
        <v>326</v>
      </c>
      <c r="E45" s="53">
        <v>43.99</v>
      </c>
    </row>
    <row r="46" spans="1:5" ht="12" customHeight="1">
      <c r="B46" s="51" t="s">
        <v>372</v>
      </c>
      <c r="C46" s="52" t="s">
        <v>160</v>
      </c>
      <c r="D46" s="42" t="s">
        <v>326</v>
      </c>
      <c r="E46" s="53">
        <v>55.4</v>
      </c>
    </row>
    <row r="47" spans="1:5" ht="12" customHeight="1">
      <c r="B47" s="51" t="s">
        <v>161</v>
      </c>
      <c r="C47" s="52" t="s">
        <v>162</v>
      </c>
      <c r="D47" s="42" t="s">
        <v>326</v>
      </c>
      <c r="E47" s="53">
        <v>101</v>
      </c>
    </row>
    <row r="48" spans="1:5" ht="12" customHeight="1">
      <c r="B48" s="51" t="s">
        <v>163</v>
      </c>
      <c r="C48" s="52" t="s">
        <v>164</v>
      </c>
      <c r="D48" s="42" t="s">
        <v>326</v>
      </c>
      <c r="E48" s="53">
        <v>69.7</v>
      </c>
    </row>
    <row r="49" spans="2:5" ht="12" customHeight="1">
      <c r="B49" s="51" t="s">
        <v>165</v>
      </c>
      <c r="C49" s="52" t="s">
        <v>373</v>
      </c>
      <c r="D49" s="42" t="s">
        <v>326</v>
      </c>
      <c r="E49" s="53">
        <v>43.5</v>
      </c>
    </row>
    <row r="50" spans="2:5" ht="12" customHeight="1">
      <c r="B50" s="51" t="s">
        <v>374</v>
      </c>
      <c r="C50" s="52" t="s">
        <v>375</v>
      </c>
      <c r="D50" s="42" t="s">
        <v>326</v>
      </c>
      <c r="E50" s="53">
        <v>45.9</v>
      </c>
    </row>
    <row r="51" spans="2:5" ht="12" customHeight="1">
      <c r="B51" s="51" t="s">
        <v>376</v>
      </c>
      <c r="C51" s="52" t="s">
        <v>377</v>
      </c>
      <c r="D51" s="42" t="s">
        <v>326</v>
      </c>
      <c r="E51" s="53">
        <v>3.99</v>
      </c>
    </row>
    <row r="52" spans="2:5" ht="12" customHeight="1">
      <c r="B52" s="51" t="s">
        <v>378</v>
      </c>
      <c r="C52" s="52" t="s">
        <v>173</v>
      </c>
      <c r="D52" s="42" t="s">
        <v>326</v>
      </c>
      <c r="E52" s="53">
        <v>38.200000000000003</v>
      </c>
    </row>
    <row r="53" spans="2:5" ht="12" customHeight="1">
      <c r="B53" s="51" t="s">
        <v>174</v>
      </c>
      <c r="C53" s="52" t="s">
        <v>175</v>
      </c>
      <c r="D53" s="42" t="s">
        <v>326</v>
      </c>
      <c r="E53" s="53">
        <v>39.6</v>
      </c>
    </row>
    <row r="54" spans="2:5" ht="12" customHeight="1">
      <c r="B54" s="51" t="s">
        <v>176</v>
      </c>
      <c r="C54" s="52" t="s">
        <v>177</v>
      </c>
      <c r="D54" s="42" t="s">
        <v>326</v>
      </c>
      <c r="E54" s="53">
        <v>1054</v>
      </c>
    </row>
    <row r="55" spans="2:5" ht="12" customHeight="1">
      <c r="B55" s="51" t="s">
        <v>178</v>
      </c>
      <c r="C55" s="52" t="s">
        <v>179</v>
      </c>
      <c r="D55" s="42" t="s">
        <v>326</v>
      </c>
      <c r="E55" s="53">
        <v>368</v>
      </c>
    </row>
    <row r="56" spans="2:5" ht="12" customHeight="1">
      <c r="B56" s="51" t="s">
        <v>180</v>
      </c>
      <c r="C56" s="52" t="s">
        <v>181</v>
      </c>
      <c r="D56" s="42" t="s">
        <v>326</v>
      </c>
      <c r="E56" s="53">
        <v>1638</v>
      </c>
    </row>
    <row r="57" spans="2:5" ht="12" customHeight="1">
      <c r="B57" s="51" t="s">
        <v>182</v>
      </c>
      <c r="C57" s="52" t="s">
        <v>183</v>
      </c>
      <c r="D57" s="42" t="s">
        <v>326</v>
      </c>
      <c r="E57" s="53">
        <v>980</v>
      </c>
    </row>
    <row r="58" spans="2:5" ht="12" customHeight="1">
      <c r="B58" s="51" t="s">
        <v>184</v>
      </c>
      <c r="C58" s="52" t="s">
        <v>185</v>
      </c>
      <c r="D58" s="42" t="s">
        <v>326</v>
      </c>
      <c r="E58" s="53">
        <v>52</v>
      </c>
    </row>
    <row r="59" spans="2:5" ht="12" customHeight="1">
      <c r="B59" s="51" t="s">
        <v>186</v>
      </c>
      <c r="C59" s="52" t="s">
        <v>187</v>
      </c>
      <c r="D59" s="42" t="s">
        <v>326</v>
      </c>
      <c r="E59" s="53">
        <v>93</v>
      </c>
    </row>
    <row r="60" spans="2:5" ht="12" customHeight="1">
      <c r="B60" s="51" t="s">
        <v>188</v>
      </c>
      <c r="C60" s="52" t="s">
        <v>189</v>
      </c>
      <c r="D60" s="42" t="s">
        <v>326</v>
      </c>
      <c r="E60" s="53">
        <v>180</v>
      </c>
    </row>
    <row r="61" spans="2:5" ht="12" customHeight="1">
      <c r="B61" s="51" t="s">
        <v>190</v>
      </c>
      <c r="C61" s="52" t="s">
        <v>191</v>
      </c>
      <c r="D61" s="42" t="s">
        <v>326</v>
      </c>
      <c r="E61" s="53">
        <v>499</v>
      </c>
    </row>
    <row r="62" spans="2:5" ht="12" customHeight="1">
      <c r="B62" s="51" t="s">
        <v>192</v>
      </c>
      <c r="C62" s="52" t="s">
        <v>193</v>
      </c>
      <c r="D62" s="42" t="s">
        <v>326</v>
      </c>
      <c r="E62" s="53">
        <v>468</v>
      </c>
    </row>
    <row r="63" spans="2:5" ht="12" customHeight="1">
      <c r="B63" s="51" t="s">
        <v>194</v>
      </c>
      <c r="C63" s="52" t="s">
        <v>195</v>
      </c>
      <c r="D63" s="42" t="s">
        <v>326</v>
      </c>
      <c r="E63" s="53">
        <v>291</v>
      </c>
    </row>
    <row r="64" spans="2:5" ht="12" customHeight="1">
      <c r="B64" s="51" t="s">
        <v>196</v>
      </c>
      <c r="C64" s="52" t="s">
        <v>197</v>
      </c>
      <c r="D64" s="42" t="s">
        <v>326</v>
      </c>
      <c r="E64" s="53">
        <v>184</v>
      </c>
    </row>
    <row r="65" spans="1:5" ht="12" customHeight="1">
      <c r="B65" s="51" t="s">
        <v>198</v>
      </c>
      <c r="C65" s="52" t="s">
        <v>199</v>
      </c>
      <c r="D65" s="42" t="s">
        <v>326</v>
      </c>
      <c r="E65" s="53">
        <v>7549</v>
      </c>
    </row>
    <row r="66" spans="1:5" ht="12" customHeight="1">
      <c r="B66" s="51" t="s">
        <v>200</v>
      </c>
      <c r="C66" s="52" t="s">
        <v>201</v>
      </c>
      <c r="D66" s="42" t="s">
        <v>326</v>
      </c>
      <c r="E66" s="53">
        <v>3299</v>
      </c>
    </row>
    <row r="67" spans="1:5" ht="12" customHeight="1">
      <c r="B67" s="51" t="s">
        <v>202</v>
      </c>
      <c r="C67" s="52" t="s">
        <v>203</v>
      </c>
      <c r="D67" s="42" t="s">
        <v>326</v>
      </c>
      <c r="E67" s="53">
        <v>24265</v>
      </c>
    </row>
    <row r="68" spans="1:5" ht="12" customHeight="1">
      <c r="B68" s="51" t="s">
        <v>204</v>
      </c>
      <c r="C68" s="52" t="s">
        <v>205</v>
      </c>
      <c r="D68" s="42" t="s">
        <v>326</v>
      </c>
      <c r="E68" s="53">
        <v>279</v>
      </c>
    </row>
    <row r="69" spans="1:5" ht="12" customHeight="1">
      <c r="A69" s="49" t="s">
        <v>330</v>
      </c>
      <c r="B69" s="42" t="s">
        <v>326</v>
      </c>
      <c r="C69" s="43" t="s">
        <v>326</v>
      </c>
      <c r="D69" s="42" t="s">
        <v>326</v>
      </c>
      <c r="E69" s="54">
        <v>0</v>
      </c>
    </row>
    <row r="70" spans="1:5" ht="12" customHeight="1">
      <c r="B70" s="51" t="s">
        <v>206</v>
      </c>
      <c r="C70" s="52" t="s">
        <v>207</v>
      </c>
      <c r="D70" s="55" t="s">
        <v>208</v>
      </c>
      <c r="E70" s="53">
        <v>29.95</v>
      </c>
    </row>
    <row r="71" spans="1:5" ht="12" customHeight="1">
      <c r="B71" s="51" t="s">
        <v>209</v>
      </c>
      <c r="C71" s="52" t="s">
        <v>210</v>
      </c>
      <c r="D71" s="55" t="s">
        <v>208</v>
      </c>
      <c r="E71" s="53">
        <v>29.95</v>
      </c>
    </row>
    <row r="72" spans="1:5" ht="12" customHeight="1">
      <c r="B72" s="51" t="s">
        <v>211</v>
      </c>
      <c r="C72" s="52" t="s">
        <v>212</v>
      </c>
      <c r="D72" s="55" t="s">
        <v>208</v>
      </c>
      <c r="E72" s="53">
        <v>49.95</v>
      </c>
    </row>
    <row r="73" spans="1:5" ht="12" customHeight="1">
      <c r="B73" s="51" t="s">
        <v>213</v>
      </c>
      <c r="C73" s="52" t="s">
        <v>214</v>
      </c>
      <c r="D73" s="55" t="s">
        <v>208</v>
      </c>
      <c r="E73" s="53">
        <v>44.95</v>
      </c>
    </row>
    <row r="74" spans="1:5" ht="12" customHeight="1">
      <c r="B74" s="51" t="s">
        <v>215</v>
      </c>
      <c r="C74" s="52" t="s">
        <v>219</v>
      </c>
      <c r="D74" s="55" t="s">
        <v>208</v>
      </c>
      <c r="E74" s="53">
        <v>60.95</v>
      </c>
    </row>
    <row r="75" spans="1:5" ht="12" customHeight="1">
      <c r="B75" s="51" t="s">
        <v>220</v>
      </c>
      <c r="C75" s="52" t="s">
        <v>221</v>
      </c>
      <c r="D75" s="55" t="s">
        <v>208</v>
      </c>
      <c r="E75" s="53">
        <v>54.95</v>
      </c>
    </row>
    <row r="76" spans="1:5" ht="12" customHeight="1">
      <c r="B76" s="51" t="s">
        <v>222</v>
      </c>
      <c r="C76" s="52" t="s">
        <v>228</v>
      </c>
      <c r="D76" s="55" t="s">
        <v>208</v>
      </c>
      <c r="E76" s="53">
        <v>64.95</v>
      </c>
    </row>
    <row r="77" spans="1:5" ht="12" customHeight="1">
      <c r="B77" s="51" t="s">
        <v>229</v>
      </c>
      <c r="C77" s="52" t="s">
        <v>239</v>
      </c>
      <c r="D77" s="55" t="s">
        <v>208</v>
      </c>
      <c r="E77" s="53">
        <v>74.95</v>
      </c>
    </row>
    <row r="78" spans="1:5" ht="12" customHeight="1">
      <c r="B78" s="51" t="s">
        <v>240</v>
      </c>
      <c r="C78" s="52" t="s">
        <v>247</v>
      </c>
      <c r="D78" s="55" t="s">
        <v>208</v>
      </c>
      <c r="E78" s="53">
        <v>22.95</v>
      </c>
    </row>
    <row r="79" spans="1:5" ht="12" customHeight="1">
      <c r="B79" s="51" t="s">
        <v>248</v>
      </c>
      <c r="C79" s="52" t="s">
        <v>249</v>
      </c>
      <c r="D79" s="55" t="s">
        <v>208</v>
      </c>
      <c r="E79" s="53">
        <v>20.95</v>
      </c>
    </row>
    <row r="80" spans="1:5" ht="12" customHeight="1">
      <c r="B80" s="51" t="s">
        <v>250</v>
      </c>
      <c r="C80" s="52" t="s">
        <v>251</v>
      </c>
      <c r="D80" s="55" t="s">
        <v>226</v>
      </c>
      <c r="E80" s="53">
        <v>7.5</v>
      </c>
    </row>
    <row r="81" spans="2:5" ht="12" customHeight="1">
      <c r="B81" s="51" t="s">
        <v>227</v>
      </c>
      <c r="C81" s="52" t="s">
        <v>55</v>
      </c>
      <c r="D81" s="55" t="s">
        <v>226</v>
      </c>
      <c r="E81" s="53">
        <v>21.95</v>
      </c>
    </row>
    <row r="82" spans="2:5" ht="12" customHeight="1">
      <c r="B82" s="51" t="s">
        <v>56</v>
      </c>
      <c r="C82" s="52" t="s">
        <v>57</v>
      </c>
      <c r="D82" s="55" t="s">
        <v>226</v>
      </c>
      <c r="E82" s="53">
        <v>59.95</v>
      </c>
    </row>
    <row r="83" spans="2:5" ht="12" customHeight="1">
      <c r="B83" s="51" t="s">
        <v>58</v>
      </c>
      <c r="C83" s="56" t="s">
        <v>230</v>
      </c>
      <c r="D83" s="55" t="s">
        <v>226</v>
      </c>
      <c r="E83" s="53">
        <v>35.950000000000003</v>
      </c>
    </row>
    <row r="84" spans="2:5" ht="12" customHeight="1">
      <c r="B84" s="51" t="s">
        <v>231</v>
      </c>
      <c r="C84" s="52" t="s">
        <v>232</v>
      </c>
      <c r="D84" s="55" t="s">
        <v>226</v>
      </c>
      <c r="E84" s="53">
        <v>42.95</v>
      </c>
    </row>
    <row r="85" spans="2:5" ht="12" customHeight="1">
      <c r="B85" s="51" t="s">
        <v>233</v>
      </c>
      <c r="C85" s="52" t="s">
        <v>234</v>
      </c>
      <c r="D85" s="55" t="s">
        <v>226</v>
      </c>
      <c r="E85" s="53">
        <v>24.95</v>
      </c>
    </row>
    <row r="86" spans="2:5" ht="12" customHeight="1">
      <c r="B86" s="51" t="s">
        <v>235</v>
      </c>
      <c r="C86" s="52" t="s">
        <v>59</v>
      </c>
      <c r="D86" s="55" t="s">
        <v>226</v>
      </c>
      <c r="E86" s="53">
        <v>31.95</v>
      </c>
    </row>
    <row r="87" spans="2:5" ht="12" customHeight="1">
      <c r="B87" s="51" t="s">
        <v>60</v>
      </c>
      <c r="C87" s="52" t="s">
        <v>308</v>
      </c>
      <c r="D87" s="55" t="s">
        <v>226</v>
      </c>
      <c r="E87" s="53">
        <v>40.950000000000003</v>
      </c>
    </row>
    <row r="88" spans="2:5" ht="12" customHeight="1">
      <c r="B88" s="51" t="s">
        <v>62</v>
      </c>
      <c r="C88" s="52" t="s">
        <v>310</v>
      </c>
      <c r="D88" s="55" t="s">
        <v>226</v>
      </c>
      <c r="E88" s="53">
        <v>89.95</v>
      </c>
    </row>
    <row r="89" spans="2:5" ht="12" customHeight="1">
      <c r="B89" s="51" t="s">
        <v>311</v>
      </c>
      <c r="C89" s="52" t="s">
        <v>241</v>
      </c>
      <c r="D89" s="55" t="s">
        <v>226</v>
      </c>
      <c r="E89" s="53">
        <v>71.95</v>
      </c>
    </row>
    <row r="90" spans="2:5" ht="12" customHeight="1">
      <c r="B90" s="51" t="s">
        <v>242</v>
      </c>
      <c r="C90" s="52" t="s">
        <v>243</v>
      </c>
      <c r="D90" s="55" t="s">
        <v>226</v>
      </c>
      <c r="E90" s="53">
        <v>59.95</v>
      </c>
    </row>
    <row r="91" spans="2:5" ht="12" customHeight="1">
      <c r="B91" s="51" t="s">
        <v>244</v>
      </c>
      <c r="C91" s="52" t="s">
        <v>245</v>
      </c>
      <c r="D91" s="55" t="s">
        <v>226</v>
      </c>
      <c r="E91" s="53">
        <v>69.95</v>
      </c>
    </row>
    <row r="92" spans="2:5" ht="12" customHeight="1">
      <c r="B92" s="51" t="s">
        <v>246</v>
      </c>
      <c r="C92" s="52" t="s">
        <v>65</v>
      </c>
      <c r="D92" s="55" t="s">
        <v>226</v>
      </c>
      <c r="E92" s="53">
        <v>79.95</v>
      </c>
    </row>
    <row r="93" spans="2:5" ht="12" customHeight="1">
      <c r="B93" s="51" t="s">
        <v>66</v>
      </c>
      <c r="C93" s="52" t="s">
        <v>67</v>
      </c>
      <c r="D93" s="55" t="s">
        <v>226</v>
      </c>
      <c r="E93" s="53">
        <v>88.95</v>
      </c>
    </row>
    <row r="94" spans="2:5" ht="12" customHeight="1">
      <c r="B94" s="51" t="s">
        <v>326</v>
      </c>
      <c r="C94" s="52" t="s">
        <v>326</v>
      </c>
      <c r="D94" s="55" t="s">
        <v>326</v>
      </c>
      <c r="E94" s="53"/>
    </row>
    <row r="95" spans="2:5" ht="12" customHeight="1">
      <c r="B95" s="51" t="s">
        <v>326</v>
      </c>
      <c r="C95" s="52" t="s">
        <v>326</v>
      </c>
      <c r="D95" s="55" t="s">
        <v>326</v>
      </c>
      <c r="E95" s="53"/>
    </row>
    <row r="96" spans="2:5" ht="12" customHeight="1">
      <c r="B96" s="51" t="s">
        <v>326</v>
      </c>
      <c r="C96" s="52" t="s">
        <v>326</v>
      </c>
      <c r="D96" s="55" t="s">
        <v>326</v>
      </c>
      <c r="E96" s="53"/>
    </row>
    <row r="97" spans="1:5" ht="12" customHeight="1">
      <c r="B97" s="51" t="s">
        <v>326</v>
      </c>
      <c r="C97" s="52" t="s">
        <v>326</v>
      </c>
      <c r="D97" s="55" t="s">
        <v>326</v>
      </c>
      <c r="E97" s="53"/>
    </row>
    <row r="98" spans="1:5" ht="12" customHeight="1">
      <c r="B98" s="51" t="s">
        <v>326</v>
      </c>
      <c r="C98" s="52" t="s">
        <v>326</v>
      </c>
      <c r="D98" s="55" t="s">
        <v>326</v>
      </c>
      <c r="E98" s="53"/>
    </row>
    <row r="99" spans="1:5" ht="12" customHeight="1">
      <c r="B99" s="51" t="s">
        <v>326</v>
      </c>
      <c r="C99" s="52" t="s">
        <v>326</v>
      </c>
      <c r="D99" s="55" t="s">
        <v>326</v>
      </c>
      <c r="E99" s="53"/>
    </row>
    <row r="100" spans="1:5" ht="12" customHeight="1">
      <c r="B100" s="51" t="s">
        <v>326</v>
      </c>
      <c r="C100" s="52" t="s">
        <v>326</v>
      </c>
      <c r="D100" s="55" t="s">
        <v>326</v>
      </c>
      <c r="E100" s="53"/>
    </row>
    <row r="101" spans="1:5" ht="12" customHeight="1">
      <c r="A101" s="42" t="s">
        <v>333</v>
      </c>
      <c r="B101" s="42" t="s">
        <v>326</v>
      </c>
      <c r="C101" s="57" t="s">
        <v>326</v>
      </c>
      <c r="D101" s="42" t="s">
        <v>326</v>
      </c>
      <c r="E101" s="58">
        <v>0</v>
      </c>
    </row>
    <row r="102" spans="1:5" ht="12" customHeight="1">
      <c r="B102" s="59" t="s">
        <v>68</v>
      </c>
      <c r="C102" s="59" t="s">
        <v>69</v>
      </c>
      <c r="D102" s="42" t="s">
        <v>326</v>
      </c>
      <c r="E102" s="58">
        <v>180</v>
      </c>
    </row>
    <row r="103" spans="1:5" ht="12" customHeight="1">
      <c r="B103" s="59" t="s">
        <v>70</v>
      </c>
      <c r="C103" s="59" t="s">
        <v>256</v>
      </c>
      <c r="D103" s="42" t="s">
        <v>326</v>
      </c>
      <c r="E103" s="58">
        <v>360</v>
      </c>
    </row>
    <row r="104" spans="1:5" ht="12" customHeight="1">
      <c r="B104" s="59" t="s">
        <v>257</v>
      </c>
      <c r="C104" s="59" t="s">
        <v>258</v>
      </c>
      <c r="D104" s="42" t="s">
        <v>326</v>
      </c>
      <c r="E104" s="58">
        <v>340</v>
      </c>
    </row>
    <row r="105" spans="1:5" ht="12" customHeight="1">
      <c r="B105" s="59" t="s">
        <v>259</v>
      </c>
      <c r="C105" s="59" t="s">
        <v>260</v>
      </c>
      <c r="D105" s="42" t="s">
        <v>326</v>
      </c>
      <c r="E105" s="58">
        <v>360</v>
      </c>
    </row>
    <row r="106" spans="1:5" ht="12" customHeight="1">
      <c r="B106" s="59" t="s">
        <v>261</v>
      </c>
      <c r="C106" s="59" t="s">
        <v>71</v>
      </c>
      <c r="D106" s="42" t="s">
        <v>326</v>
      </c>
      <c r="E106" s="58">
        <v>380</v>
      </c>
    </row>
    <row r="107" spans="1:5" ht="12" customHeight="1">
      <c r="B107" s="59" t="s">
        <v>72</v>
      </c>
      <c r="C107" s="59" t="s">
        <v>73</v>
      </c>
      <c r="D107" s="42" t="s">
        <v>326</v>
      </c>
      <c r="E107" s="58">
        <v>375</v>
      </c>
    </row>
    <row r="108" spans="1:5" ht="12" customHeight="1">
      <c r="B108" s="59" t="s">
        <v>74</v>
      </c>
      <c r="C108" s="59" t="s">
        <v>75</v>
      </c>
      <c r="D108" s="42" t="s">
        <v>326</v>
      </c>
      <c r="E108" s="58">
        <v>289</v>
      </c>
    </row>
    <row r="109" spans="1:5" ht="12" customHeight="1">
      <c r="B109" s="59" t="s">
        <v>76</v>
      </c>
      <c r="C109" s="59" t="s">
        <v>77</v>
      </c>
      <c r="D109" s="42" t="s">
        <v>326</v>
      </c>
      <c r="E109" s="58">
        <v>340</v>
      </c>
    </row>
    <row r="110" spans="1:5" ht="12" customHeight="1">
      <c r="B110" s="59" t="s">
        <v>78</v>
      </c>
      <c r="C110" s="59" t="s">
        <v>269</v>
      </c>
      <c r="D110" s="42" t="s">
        <v>326</v>
      </c>
      <c r="E110" s="58">
        <v>300</v>
      </c>
    </row>
    <row r="111" spans="1:5" ht="12" customHeight="1">
      <c r="B111" s="59" t="s">
        <v>270</v>
      </c>
      <c r="C111" s="59" t="s">
        <v>271</v>
      </c>
      <c r="D111" s="42" t="s">
        <v>326</v>
      </c>
      <c r="E111" s="58">
        <v>358</v>
      </c>
    </row>
    <row r="112" spans="1:5" ht="12" customHeight="1">
      <c r="B112" s="59" t="s">
        <v>272</v>
      </c>
      <c r="C112" s="59" t="s">
        <v>273</v>
      </c>
      <c r="D112" s="42" t="s">
        <v>326</v>
      </c>
      <c r="E112" s="58">
        <v>380</v>
      </c>
    </row>
    <row r="113" spans="2:5" ht="12" customHeight="1">
      <c r="B113" s="59" t="s">
        <v>274</v>
      </c>
      <c r="C113" s="59" t="s">
        <v>275</v>
      </c>
      <c r="D113" s="42" t="s">
        <v>326</v>
      </c>
      <c r="E113" s="58">
        <v>350</v>
      </c>
    </row>
    <row r="114" spans="2:5" ht="12" customHeight="1">
      <c r="B114" s="59" t="s">
        <v>276</v>
      </c>
      <c r="C114" s="59" t="s">
        <v>80</v>
      </c>
      <c r="D114" s="42" t="s">
        <v>326</v>
      </c>
      <c r="E114" s="58">
        <v>325</v>
      </c>
    </row>
    <row r="115" spans="2:5" ht="12" customHeight="1">
      <c r="B115" s="59" t="s">
        <v>81</v>
      </c>
      <c r="C115" s="59" t="s">
        <v>82</v>
      </c>
      <c r="D115" s="42" t="s">
        <v>326</v>
      </c>
      <c r="E115" s="58">
        <v>400</v>
      </c>
    </row>
    <row r="116" spans="2:5" ht="12" customHeight="1">
      <c r="B116" s="59" t="s">
        <v>83</v>
      </c>
      <c r="C116" s="59" t="s">
        <v>84</v>
      </c>
      <c r="D116" s="42" t="s">
        <v>326</v>
      </c>
      <c r="E116" s="58">
        <v>390</v>
      </c>
    </row>
    <row r="117" spans="2:5" ht="12" customHeight="1">
      <c r="B117" s="59" t="s">
        <v>85</v>
      </c>
      <c r="C117" s="59" t="s">
        <v>86</v>
      </c>
      <c r="D117" s="42" t="s">
        <v>326</v>
      </c>
      <c r="E117" s="58">
        <v>390</v>
      </c>
    </row>
    <row r="118" spans="2:5" ht="12" customHeight="1">
      <c r="B118" s="59" t="s">
        <v>87</v>
      </c>
      <c r="C118" s="59" t="s">
        <v>88</v>
      </c>
      <c r="D118" s="42" t="s">
        <v>326</v>
      </c>
      <c r="E118" s="58">
        <v>385</v>
      </c>
    </row>
    <row r="119" spans="2:5" ht="12" customHeight="1">
      <c r="B119" s="59" t="s">
        <v>326</v>
      </c>
      <c r="C119" s="59" t="s">
        <v>326</v>
      </c>
      <c r="D119" s="42" t="s">
        <v>326</v>
      </c>
      <c r="E119" s="58"/>
    </row>
    <row r="120" spans="2:5" ht="12" customHeight="1">
      <c r="B120" s="59" t="s">
        <v>326</v>
      </c>
      <c r="C120" s="59" t="s">
        <v>326</v>
      </c>
      <c r="D120" s="42" t="s">
        <v>326</v>
      </c>
      <c r="E120" s="58"/>
    </row>
    <row r="121" spans="2:5" ht="12" customHeight="1">
      <c r="B121" s="59" t="s">
        <v>326</v>
      </c>
      <c r="C121" s="59" t="s">
        <v>326</v>
      </c>
      <c r="D121" s="42" t="s">
        <v>326</v>
      </c>
      <c r="E121" s="58"/>
    </row>
    <row r="122" spans="2:5" ht="12" customHeight="1">
      <c r="B122" s="59" t="s">
        <v>326</v>
      </c>
      <c r="C122" s="59" t="s">
        <v>326</v>
      </c>
      <c r="D122" s="42" t="s">
        <v>326</v>
      </c>
      <c r="E122" s="58"/>
    </row>
    <row r="123" spans="2:5" ht="12" customHeight="1">
      <c r="B123" s="59" t="s">
        <v>326</v>
      </c>
      <c r="C123" s="59" t="s">
        <v>326</v>
      </c>
      <c r="D123" s="42" t="s">
        <v>326</v>
      </c>
      <c r="E123" s="58"/>
    </row>
    <row r="124" spans="2:5" ht="12" customHeight="1">
      <c r="B124" s="59" t="s">
        <v>326</v>
      </c>
      <c r="C124" s="59" t="s">
        <v>326</v>
      </c>
      <c r="D124" s="42" t="s">
        <v>326</v>
      </c>
      <c r="E124" s="58"/>
    </row>
    <row r="125" spans="2:5" ht="12" customHeight="1">
      <c r="B125" s="59" t="s">
        <v>326</v>
      </c>
      <c r="C125" s="59" t="s">
        <v>326</v>
      </c>
      <c r="D125" s="42" t="s">
        <v>326</v>
      </c>
      <c r="E125" s="58"/>
    </row>
    <row r="126" spans="2:5" ht="12" customHeight="1">
      <c r="B126" s="59" t="s">
        <v>326</v>
      </c>
      <c r="C126" s="59" t="s">
        <v>326</v>
      </c>
      <c r="D126" s="42" t="s">
        <v>326</v>
      </c>
      <c r="E126" s="58"/>
    </row>
    <row r="127" spans="2:5" ht="12" customHeight="1">
      <c r="B127" s="59" t="s">
        <v>326</v>
      </c>
      <c r="C127" s="59" t="s">
        <v>326</v>
      </c>
      <c r="D127" s="42" t="s">
        <v>326</v>
      </c>
      <c r="E127" s="58"/>
    </row>
    <row r="128" spans="2:5" ht="12" customHeight="1">
      <c r="B128" s="59" t="s">
        <v>326</v>
      </c>
      <c r="C128" s="59" t="s">
        <v>326</v>
      </c>
      <c r="D128" s="42" t="s">
        <v>326</v>
      </c>
      <c r="E128" s="58"/>
    </row>
    <row r="129" spans="1:5" ht="12" customHeight="1">
      <c r="B129" s="59" t="s">
        <v>326</v>
      </c>
      <c r="C129" s="59" t="s">
        <v>326</v>
      </c>
      <c r="D129" s="42" t="s">
        <v>326</v>
      </c>
      <c r="E129" s="58"/>
    </row>
    <row r="130" spans="1:5" ht="12" customHeight="1">
      <c r="B130" s="59" t="s">
        <v>326</v>
      </c>
      <c r="C130" s="59" t="s">
        <v>326</v>
      </c>
      <c r="D130" s="42" t="s">
        <v>326</v>
      </c>
      <c r="E130" s="58"/>
    </row>
    <row r="131" spans="1:5" ht="12" customHeight="1">
      <c r="B131" s="59" t="s">
        <v>326</v>
      </c>
      <c r="C131" s="59" t="s">
        <v>326</v>
      </c>
      <c r="D131" s="42" t="s">
        <v>326</v>
      </c>
      <c r="E131" s="58"/>
    </row>
    <row r="132" spans="1:5" ht="12" customHeight="1">
      <c r="B132" s="59" t="s">
        <v>326</v>
      </c>
      <c r="C132" s="59" t="s">
        <v>326</v>
      </c>
      <c r="D132" s="42" t="s">
        <v>326</v>
      </c>
      <c r="E132" s="58"/>
    </row>
    <row r="133" spans="1:5" ht="12" customHeight="1">
      <c r="A133" s="49" t="s">
        <v>89</v>
      </c>
      <c r="B133" s="42" t="s">
        <v>326</v>
      </c>
      <c r="C133" s="43" t="s">
        <v>326</v>
      </c>
      <c r="D133" s="42" t="s">
        <v>326</v>
      </c>
      <c r="E133" s="42">
        <v>0</v>
      </c>
    </row>
    <row r="134" spans="1:5" ht="12" customHeight="1">
      <c r="B134" s="60" t="s">
        <v>90</v>
      </c>
      <c r="C134" s="56" t="s">
        <v>91</v>
      </c>
      <c r="D134" s="49" t="s">
        <v>326</v>
      </c>
      <c r="E134" s="61">
        <v>100</v>
      </c>
    </row>
    <row r="135" spans="1:5" ht="12" customHeight="1">
      <c r="B135" s="60" t="s">
        <v>92</v>
      </c>
      <c r="C135" s="56" t="s">
        <v>93</v>
      </c>
      <c r="D135" s="49" t="s">
        <v>326</v>
      </c>
      <c r="E135" s="61">
        <v>100</v>
      </c>
    </row>
    <row r="136" spans="1:5" ht="12" customHeight="1">
      <c r="B136" s="60" t="s">
        <v>94</v>
      </c>
      <c r="C136" s="56" t="s">
        <v>95</v>
      </c>
      <c r="D136" s="49" t="s">
        <v>326</v>
      </c>
      <c r="E136" s="61">
        <v>100</v>
      </c>
    </row>
    <row r="137" spans="1:5" ht="12" customHeight="1">
      <c r="B137" s="60" t="s">
        <v>96</v>
      </c>
      <c r="C137" s="56" t="s">
        <v>97</v>
      </c>
      <c r="D137" s="49" t="s">
        <v>326</v>
      </c>
      <c r="E137" s="61">
        <v>100</v>
      </c>
    </row>
    <row r="138" spans="1:5" ht="12" customHeight="1">
      <c r="B138" s="60" t="s">
        <v>98</v>
      </c>
      <c r="C138" s="56" t="s">
        <v>99</v>
      </c>
      <c r="D138" s="49" t="s">
        <v>326</v>
      </c>
      <c r="E138" s="61">
        <v>100</v>
      </c>
    </row>
    <row r="139" spans="1:5" ht="12" customHeight="1">
      <c r="B139" s="60" t="s">
        <v>100</v>
      </c>
      <c r="C139" s="56" t="s">
        <v>101</v>
      </c>
      <c r="D139" s="49" t="s">
        <v>326</v>
      </c>
      <c r="E139" s="61">
        <v>100</v>
      </c>
    </row>
    <row r="140" spans="1:5" ht="12" customHeight="1">
      <c r="B140" s="60" t="s">
        <v>102</v>
      </c>
      <c r="C140" s="56" t="s">
        <v>103</v>
      </c>
      <c r="D140" s="49" t="s">
        <v>326</v>
      </c>
      <c r="E140" s="61">
        <v>100</v>
      </c>
    </row>
    <row r="141" spans="1:5" ht="12" customHeight="1">
      <c r="B141" s="60" t="s">
        <v>104</v>
      </c>
      <c r="C141" s="56" t="s">
        <v>105</v>
      </c>
      <c r="D141" s="49" t="s">
        <v>326</v>
      </c>
      <c r="E141" s="61">
        <v>100</v>
      </c>
    </row>
    <row r="142" spans="1:5" ht="12" customHeight="1">
      <c r="B142" s="60" t="s">
        <v>106</v>
      </c>
      <c r="C142" s="56" t="s">
        <v>107</v>
      </c>
      <c r="D142" s="49" t="s">
        <v>326</v>
      </c>
      <c r="E142" s="61">
        <v>100</v>
      </c>
    </row>
    <row r="143" spans="1:5" ht="12" customHeight="1">
      <c r="B143" s="60" t="s">
        <v>108</v>
      </c>
      <c r="C143" s="56" t="s">
        <v>109</v>
      </c>
      <c r="D143" s="49" t="s">
        <v>326</v>
      </c>
      <c r="E143" s="61">
        <v>100</v>
      </c>
    </row>
    <row r="144" spans="1:5" ht="12" customHeight="1">
      <c r="B144" s="60" t="s">
        <v>326</v>
      </c>
      <c r="C144" s="56" t="s">
        <v>326</v>
      </c>
      <c r="D144" s="49" t="s">
        <v>326</v>
      </c>
      <c r="E144" s="61"/>
    </row>
    <row r="145" spans="2:5" ht="12" customHeight="1">
      <c r="B145" s="60" t="s">
        <v>326</v>
      </c>
      <c r="C145" s="56" t="s">
        <v>326</v>
      </c>
      <c r="D145" s="49" t="s">
        <v>326</v>
      </c>
      <c r="E145" s="61"/>
    </row>
    <row r="146" spans="2:5" ht="12" customHeight="1">
      <c r="B146" s="60" t="s">
        <v>326</v>
      </c>
      <c r="C146" s="56" t="s">
        <v>326</v>
      </c>
      <c r="D146" s="49" t="s">
        <v>326</v>
      </c>
      <c r="E146" s="61"/>
    </row>
    <row r="147" spans="2:5" ht="12" customHeight="1">
      <c r="B147" s="60" t="s">
        <v>326</v>
      </c>
      <c r="C147" s="56" t="s">
        <v>326</v>
      </c>
      <c r="D147" s="49" t="s">
        <v>326</v>
      </c>
      <c r="E147" s="61"/>
    </row>
    <row r="148" spans="2:5" ht="12" customHeight="1">
      <c r="B148" s="60" t="s">
        <v>326</v>
      </c>
      <c r="C148" s="56" t="s">
        <v>326</v>
      </c>
      <c r="D148" s="49" t="s">
        <v>326</v>
      </c>
      <c r="E148" s="61"/>
    </row>
    <row r="149" spans="2:5" ht="12" customHeight="1">
      <c r="B149" s="60" t="s">
        <v>326</v>
      </c>
      <c r="C149" s="56" t="s">
        <v>326</v>
      </c>
      <c r="D149" s="49" t="s">
        <v>326</v>
      </c>
      <c r="E149" s="61"/>
    </row>
    <row r="150" spans="2:5" ht="12" customHeight="1">
      <c r="B150" s="60" t="s">
        <v>326</v>
      </c>
      <c r="C150" s="56" t="s">
        <v>326</v>
      </c>
      <c r="D150" s="49" t="s">
        <v>326</v>
      </c>
      <c r="E150" s="61"/>
    </row>
    <row r="151" spans="2:5" ht="12" customHeight="1">
      <c r="B151" s="60" t="s">
        <v>326</v>
      </c>
      <c r="C151" s="56" t="s">
        <v>326</v>
      </c>
      <c r="D151" s="49" t="s">
        <v>326</v>
      </c>
      <c r="E151" s="61"/>
    </row>
    <row r="152" spans="2:5" ht="12" customHeight="1">
      <c r="B152" s="60" t="s">
        <v>326</v>
      </c>
      <c r="C152" s="56" t="s">
        <v>326</v>
      </c>
      <c r="D152" s="49" t="s">
        <v>326</v>
      </c>
      <c r="E152" s="61"/>
    </row>
    <row r="153" spans="2:5" ht="12" customHeight="1">
      <c r="B153" s="60" t="s">
        <v>326</v>
      </c>
      <c r="C153" s="56" t="s">
        <v>326</v>
      </c>
      <c r="D153" s="49" t="s">
        <v>326</v>
      </c>
      <c r="E153" s="61"/>
    </row>
    <row r="154" spans="2:5" ht="12" customHeight="1">
      <c r="B154" s="60" t="s">
        <v>326</v>
      </c>
      <c r="C154" s="56" t="s">
        <v>326</v>
      </c>
      <c r="D154" s="49" t="s">
        <v>326</v>
      </c>
      <c r="E154" s="61"/>
    </row>
    <row r="155" spans="2:5" ht="12" customHeight="1">
      <c r="B155" s="60" t="s">
        <v>326</v>
      </c>
      <c r="C155" s="56" t="s">
        <v>326</v>
      </c>
      <c r="D155" s="49" t="s">
        <v>326</v>
      </c>
      <c r="E155" s="61"/>
    </row>
    <row r="156" spans="2:5" ht="12" customHeight="1">
      <c r="B156" s="60" t="s">
        <v>326</v>
      </c>
      <c r="C156" s="56" t="s">
        <v>326</v>
      </c>
      <c r="D156" s="49" t="s">
        <v>326</v>
      </c>
      <c r="E156" s="61"/>
    </row>
    <row r="157" spans="2:5" ht="12" customHeight="1">
      <c r="B157" s="60" t="s">
        <v>326</v>
      </c>
      <c r="C157" s="56" t="s">
        <v>326</v>
      </c>
      <c r="D157" s="49" t="s">
        <v>326</v>
      </c>
      <c r="E157" s="61"/>
    </row>
    <row r="158" spans="2:5" ht="12" customHeight="1">
      <c r="B158" s="60" t="s">
        <v>326</v>
      </c>
      <c r="C158" s="56" t="s">
        <v>326</v>
      </c>
      <c r="D158" s="49" t="s">
        <v>326</v>
      </c>
      <c r="E158" s="61"/>
    </row>
    <row r="159" spans="2:5" ht="12" customHeight="1">
      <c r="B159" s="60" t="s">
        <v>326</v>
      </c>
      <c r="C159" s="56" t="s">
        <v>326</v>
      </c>
      <c r="D159" s="49" t="s">
        <v>326</v>
      </c>
      <c r="E159" s="61"/>
    </row>
    <row r="160" spans="2:5" ht="12" customHeight="1">
      <c r="B160" s="60" t="s">
        <v>326</v>
      </c>
      <c r="C160" s="56" t="s">
        <v>326</v>
      </c>
      <c r="D160" s="49" t="s">
        <v>326</v>
      </c>
      <c r="E160" s="61"/>
    </row>
    <row r="161" spans="1:5" ht="12" customHeight="1">
      <c r="B161" s="60" t="s">
        <v>326</v>
      </c>
      <c r="C161" s="56" t="s">
        <v>326</v>
      </c>
      <c r="D161" s="49" t="s">
        <v>326</v>
      </c>
      <c r="E161" s="61"/>
    </row>
    <row r="162" spans="1:5" ht="12" customHeight="1">
      <c r="B162" s="60" t="s">
        <v>326</v>
      </c>
      <c r="C162" s="56" t="s">
        <v>326</v>
      </c>
      <c r="D162" s="49" t="s">
        <v>326</v>
      </c>
      <c r="E162" s="61"/>
    </row>
    <row r="163" spans="1:5" ht="12" customHeight="1">
      <c r="B163" s="60" t="s">
        <v>326</v>
      </c>
      <c r="C163" s="56" t="s">
        <v>326</v>
      </c>
      <c r="D163" s="49" t="s">
        <v>326</v>
      </c>
      <c r="E163" s="61"/>
    </row>
    <row r="164" spans="1:5" ht="12" customHeight="1">
      <c r="B164" s="60" t="s">
        <v>326</v>
      </c>
      <c r="C164" s="56" t="s">
        <v>326</v>
      </c>
      <c r="D164" s="49" t="s">
        <v>326</v>
      </c>
      <c r="E164" s="61"/>
    </row>
    <row r="165" spans="1:5" ht="12" customHeight="1">
      <c r="A165" s="42" t="s">
        <v>110</v>
      </c>
      <c r="B165" s="42" t="s">
        <v>326</v>
      </c>
      <c r="C165" s="43" t="s">
        <v>326</v>
      </c>
      <c r="D165" s="42" t="s">
        <v>326</v>
      </c>
      <c r="E165" s="42">
        <v>0</v>
      </c>
    </row>
    <row r="166" spans="1:5" ht="12" customHeight="1">
      <c r="B166" s="51" t="s">
        <v>111</v>
      </c>
      <c r="C166" s="52" t="s">
        <v>112</v>
      </c>
      <c r="D166" s="42" t="s">
        <v>326</v>
      </c>
      <c r="E166" s="53">
        <v>49</v>
      </c>
    </row>
    <row r="167" spans="1:5" ht="12" customHeight="1">
      <c r="B167" s="51" t="s">
        <v>348</v>
      </c>
      <c r="C167" s="52" t="s">
        <v>349</v>
      </c>
      <c r="D167" s="42" t="s">
        <v>326</v>
      </c>
      <c r="E167" s="53">
        <v>37</v>
      </c>
    </row>
    <row r="168" spans="1:5" ht="12" customHeight="1">
      <c r="B168" s="51" t="s">
        <v>350</v>
      </c>
      <c r="C168" s="52" t="s">
        <v>351</v>
      </c>
      <c r="D168" s="42" t="s">
        <v>326</v>
      </c>
      <c r="E168" s="53">
        <v>40</v>
      </c>
    </row>
    <row r="169" spans="1:5" ht="12" customHeight="1">
      <c r="B169" s="51" t="s">
        <v>352</v>
      </c>
      <c r="C169" s="52" t="s">
        <v>118</v>
      </c>
      <c r="D169" s="42" t="s">
        <v>326</v>
      </c>
      <c r="E169" s="53">
        <v>35</v>
      </c>
    </row>
    <row r="170" spans="1:5" ht="12" customHeight="1">
      <c r="B170" s="51" t="s">
        <v>119</v>
      </c>
      <c r="C170" s="52" t="s">
        <v>120</v>
      </c>
      <c r="D170" s="42" t="s">
        <v>326</v>
      </c>
      <c r="E170" s="53">
        <v>15</v>
      </c>
    </row>
    <row r="171" spans="1:5" ht="12" customHeight="1">
      <c r="B171" s="51" t="s">
        <v>121</v>
      </c>
      <c r="C171" s="52" t="s">
        <v>353</v>
      </c>
      <c r="D171" s="42" t="s">
        <v>326</v>
      </c>
      <c r="E171" s="53">
        <v>20</v>
      </c>
    </row>
    <row r="172" spans="1:5" ht="12" customHeight="1">
      <c r="B172" s="51" t="s">
        <v>354</v>
      </c>
      <c r="C172" s="52" t="s">
        <v>143</v>
      </c>
      <c r="D172" s="42" t="s">
        <v>326</v>
      </c>
      <c r="E172" s="53">
        <v>25</v>
      </c>
    </row>
    <row r="173" spans="1:5" ht="12" customHeight="1">
      <c r="B173" s="51" t="s">
        <v>144</v>
      </c>
      <c r="C173" s="52" t="s">
        <v>145</v>
      </c>
      <c r="D173" s="42" t="s">
        <v>326</v>
      </c>
      <c r="E173" s="53">
        <v>23</v>
      </c>
    </row>
    <row r="174" spans="1:5" ht="12" customHeight="1">
      <c r="B174" s="51" t="s">
        <v>146</v>
      </c>
      <c r="C174" s="52" t="s">
        <v>147</v>
      </c>
      <c r="D174" s="42" t="s">
        <v>326</v>
      </c>
      <c r="E174" s="53">
        <v>35</v>
      </c>
    </row>
    <row r="175" spans="1:5" ht="12" customHeight="1">
      <c r="B175" s="51" t="s">
        <v>148</v>
      </c>
      <c r="C175" s="52" t="s">
        <v>155</v>
      </c>
      <c r="D175" s="42" t="s">
        <v>326</v>
      </c>
      <c r="E175" s="53">
        <v>37</v>
      </c>
    </row>
    <row r="176" spans="1:5" ht="12" customHeight="1">
      <c r="B176" s="51" t="s">
        <v>156</v>
      </c>
      <c r="C176" s="52" t="s">
        <v>157</v>
      </c>
      <c r="D176" s="42" t="s">
        <v>326</v>
      </c>
      <c r="E176" s="53">
        <v>40</v>
      </c>
    </row>
    <row r="177" spans="2:5" ht="12" customHeight="1">
      <c r="B177" s="51" t="s">
        <v>158</v>
      </c>
      <c r="C177" s="52" t="s">
        <v>159</v>
      </c>
      <c r="D177" s="42" t="s">
        <v>326</v>
      </c>
      <c r="E177" s="53">
        <v>45</v>
      </c>
    </row>
    <row r="178" spans="2:5" ht="12" customHeight="1">
      <c r="B178" s="51" t="s">
        <v>166</v>
      </c>
      <c r="C178" s="62" t="s">
        <v>142</v>
      </c>
      <c r="D178" s="42" t="s">
        <v>326</v>
      </c>
      <c r="E178" s="53">
        <v>50</v>
      </c>
    </row>
    <row r="179" spans="2:5" ht="12" customHeight="1">
      <c r="B179" s="51" t="s">
        <v>168</v>
      </c>
      <c r="C179" s="52" t="s">
        <v>361</v>
      </c>
      <c r="D179" s="42" t="s">
        <v>326</v>
      </c>
      <c r="E179" s="53">
        <v>21</v>
      </c>
    </row>
    <row r="180" spans="2:5" ht="12" customHeight="1">
      <c r="B180" s="51" t="s">
        <v>362</v>
      </c>
      <c r="C180" s="52" t="s">
        <v>171</v>
      </c>
      <c r="D180" s="42" t="s">
        <v>326</v>
      </c>
      <c r="E180" s="53">
        <v>24</v>
      </c>
    </row>
    <row r="181" spans="2:5" ht="12" customHeight="1">
      <c r="B181" s="51" t="s">
        <v>172</v>
      </c>
      <c r="C181" s="52" t="s">
        <v>0</v>
      </c>
      <c r="D181" s="42" t="s">
        <v>326</v>
      </c>
      <c r="E181" s="53">
        <v>29</v>
      </c>
    </row>
    <row r="182" spans="2:5" ht="12" customHeight="1">
      <c r="B182" s="51" t="s">
        <v>1</v>
      </c>
      <c r="C182" s="52" t="s">
        <v>2</v>
      </c>
      <c r="D182" s="42" t="s">
        <v>326</v>
      </c>
      <c r="E182" s="53">
        <v>33</v>
      </c>
    </row>
    <row r="183" spans="2:5" ht="12" customHeight="1">
      <c r="B183" s="51" t="s">
        <v>3</v>
      </c>
      <c r="C183" s="52" t="s">
        <v>4</v>
      </c>
      <c r="D183" s="42" t="s">
        <v>326</v>
      </c>
      <c r="E183" s="53">
        <v>18</v>
      </c>
    </row>
    <row r="184" spans="2:5" ht="12" customHeight="1">
      <c r="B184" s="51" t="s">
        <v>5</v>
      </c>
      <c r="C184" s="52" t="s">
        <v>6</v>
      </c>
      <c r="D184" s="42" t="s">
        <v>326</v>
      </c>
      <c r="E184" s="53">
        <v>20</v>
      </c>
    </row>
    <row r="185" spans="2:5" ht="12" customHeight="1">
      <c r="B185" s="51" t="s">
        <v>7</v>
      </c>
      <c r="C185" s="52" t="s">
        <v>8</v>
      </c>
      <c r="D185" s="42" t="s">
        <v>326</v>
      </c>
      <c r="E185" s="53">
        <v>31</v>
      </c>
    </row>
    <row r="186" spans="2:5" ht="12" customHeight="1">
      <c r="B186" s="51" t="s">
        <v>9</v>
      </c>
      <c r="C186" s="52" t="s">
        <v>10</v>
      </c>
      <c r="D186" s="42" t="s">
        <v>326</v>
      </c>
      <c r="E186" s="53">
        <v>34</v>
      </c>
    </row>
    <row r="187" spans="2:5" ht="12" customHeight="1">
      <c r="B187" s="51" t="s">
        <v>11</v>
      </c>
      <c r="C187" s="52" t="s">
        <v>12</v>
      </c>
      <c r="D187" s="42" t="s">
        <v>326</v>
      </c>
      <c r="E187" s="53">
        <v>13</v>
      </c>
    </row>
    <row r="188" spans="2:5" ht="12" customHeight="1">
      <c r="B188" s="51" t="s">
        <v>13</v>
      </c>
      <c r="C188" s="52" t="s">
        <v>14</v>
      </c>
      <c r="D188" s="42" t="s">
        <v>326</v>
      </c>
      <c r="E188" s="53">
        <v>18</v>
      </c>
    </row>
    <row r="189" spans="2:5" ht="12" customHeight="1">
      <c r="B189" s="51" t="s">
        <v>15</v>
      </c>
      <c r="C189" s="52" t="s">
        <v>16</v>
      </c>
      <c r="D189" s="42" t="s">
        <v>326</v>
      </c>
      <c r="E189" s="53">
        <v>23</v>
      </c>
    </row>
    <row r="190" spans="2:5" ht="12" customHeight="1">
      <c r="B190" s="51" t="s">
        <v>17</v>
      </c>
      <c r="C190" s="52" t="s">
        <v>18</v>
      </c>
      <c r="D190" s="42" t="s">
        <v>326</v>
      </c>
      <c r="E190" s="53">
        <v>4.5</v>
      </c>
    </row>
    <row r="191" spans="2:5" ht="12" customHeight="1">
      <c r="B191" s="51" t="s">
        <v>19</v>
      </c>
      <c r="C191" s="52" t="s">
        <v>20</v>
      </c>
      <c r="D191" s="42" t="s">
        <v>326</v>
      </c>
      <c r="E191" s="53">
        <v>12</v>
      </c>
    </row>
    <row r="192" spans="2:5" ht="12" customHeight="1">
      <c r="B192" s="51" t="s">
        <v>326</v>
      </c>
      <c r="C192" s="52" t="s">
        <v>326</v>
      </c>
      <c r="D192" s="42" t="s">
        <v>326</v>
      </c>
      <c r="E192" s="53"/>
    </row>
    <row r="193" spans="1:5" ht="12" customHeight="1">
      <c r="B193" s="51" t="s">
        <v>326</v>
      </c>
      <c r="C193" s="52" t="s">
        <v>326</v>
      </c>
      <c r="D193" s="42" t="s">
        <v>326</v>
      </c>
      <c r="E193" s="53"/>
    </row>
    <row r="194" spans="1:5" ht="12" customHeight="1">
      <c r="B194" s="51" t="s">
        <v>326</v>
      </c>
      <c r="C194" s="52" t="s">
        <v>326</v>
      </c>
      <c r="D194" s="42" t="s">
        <v>326</v>
      </c>
      <c r="E194" s="53"/>
    </row>
    <row r="195" spans="1:5" ht="12" customHeight="1">
      <c r="B195" s="51" t="s">
        <v>326</v>
      </c>
      <c r="C195" s="52" t="s">
        <v>326</v>
      </c>
      <c r="D195" s="42" t="s">
        <v>326</v>
      </c>
      <c r="E195" s="53"/>
    </row>
    <row r="196" spans="1:5" ht="12" customHeight="1">
      <c r="B196" s="51" t="s">
        <v>326</v>
      </c>
      <c r="C196" s="52" t="s">
        <v>326</v>
      </c>
      <c r="D196" s="42" t="s">
        <v>326</v>
      </c>
      <c r="E196" s="53"/>
    </row>
    <row r="197" spans="1:5" ht="12" customHeight="1">
      <c r="A197" s="42" t="s">
        <v>340</v>
      </c>
      <c r="B197" s="42" t="s">
        <v>326</v>
      </c>
      <c r="C197" s="43" t="s">
        <v>326</v>
      </c>
      <c r="D197" s="42" t="s">
        <v>326</v>
      </c>
      <c r="E197" s="42">
        <v>0</v>
      </c>
    </row>
    <row r="198" spans="1:5" ht="12" customHeight="1">
      <c r="B198" s="63" t="s">
        <v>21</v>
      </c>
      <c r="C198" s="52" t="s">
        <v>22</v>
      </c>
      <c r="D198" s="42" t="s">
        <v>326</v>
      </c>
      <c r="E198" s="53">
        <v>1.89</v>
      </c>
    </row>
    <row r="199" spans="1:5" ht="12" customHeight="1">
      <c r="B199" s="63" t="s">
        <v>23</v>
      </c>
      <c r="C199" s="52" t="s">
        <v>24</v>
      </c>
      <c r="D199" s="42" t="s">
        <v>326</v>
      </c>
      <c r="E199" s="53">
        <v>15.3</v>
      </c>
    </row>
    <row r="200" spans="1:5" ht="12" customHeight="1">
      <c r="B200" s="63" t="s">
        <v>25</v>
      </c>
      <c r="C200" s="52" t="s">
        <v>26</v>
      </c>
      <c r="D200" s="42" t="s">
        <v>326</v>
      </c>
      <c r="E200" s="53">
        <v>20</v>
      </c>
    </row>
    <row r="201" spans="1:5" ht="12" customHeight="1">
      <c r="B201" s="63" t="s">
        <v>27</v>
      </c>
      <c r="C201" s="52" t="s">
        <v>28</v>
      </c>
      <c r="D201" s="42" t="s">
        <v>326</v>
      </c>
      <c r="E201" s="53">
        <v>3.55</v>
      </c>
    </row>
    <row r="202" spans="1:5" ht="12" customHeight="1">
      <c r="B202" s="63" t="s">
        <v>29</v>
      </c>
      <c r="C202" s="52" t="s">
        <v>30</v>
      </c>
      <c r="D202" s="42" t="s">
        <v>326</v>
      </c>
      <c r="E202" s="53">
        <v>10.95</v>
      </c>
    </row>
    <row r="203" spans="1:5" ht="12" customHeight="1">
      <c r="B203" s="63" t="s">
        <v>31</v>
      </c>
      <c r="C203" s="52" t="s">
        <v>32</v>
      </c>
      <c r="D203" s="42" t="s">
        <v>326</v>
      </c>
      <c r="E203" s="53">
        <v>2.99</v>
      </c>
    </row>
    <row r="204" spans="1:5" ht="12" customHeight="1">
      <c r="B204" s="63" t="s">
        <v>33</v>
      </c>
      <c r="C204" s="52" t="s">
        <v>34</v>
      </c>
      <c r="D204" s="42" t="s">
        <v>326</v>
      </c>
      <c r="E204" s="53">
        <v>84.9</v>
      </c>
    </row>
    <row r="205" spans="1:5" ht="12" customHeight="1">
      <c r="B205" s="63" t="s">
        <v>35</v>
      </c>
      <c r="C205" s="52" t="s">
        <v>36</v>
      </c>
      <c r="D205" s="42" t="s">
        <v>326</v>
      </c>
      <c r="E205" s="53">
        <v>1.29</v>
      </c>
    </row>
    <row r="206" spans="1:5" ht="12" customHeight="1">
      <c r="B206" s="63" t="s">
        <v>37</v>
      </c>
      <c r="C206" s="52" t="s">
        <v>38</v>
      </c>
      <c r="D206" s="42" t="s">
        <v>326</v>
      </c>
      <c r="E206" s="53">
        <v>13.99</v>
      </c>
    </row>
    <row r="207" spans="1:5" ht="12" customHeight="1">
      <c r="B207" s="63" t="s">
        <v>39</v>
      </c>
      <c r="C207" s="52" t="s">
        <v>40</v>
      </c>
      <c r="D207" s="42" t="s">
        <v>326</v>
      </c>
      <c r="E207" s="53">
        <v>3.99</v>
      </c>
    </row>
    <row r="208" spans="1:5" ht="12" customHeight="1">
      <c r="B208" s="63" t="s">
        <v>41</v>
      </c>
      <c r="C208" s="52" t="s">
        <v>42</v>
      </c>
      <c r="D208" s="42" t="s">
        <v>326</v>
      </c>
      <c r="E208" s="53">
        <v>1.45</v>
      </c>
    </row>
    <row r="209" spans="2:5" ht="12" customHeight="1">
      <c r="B209" s="63" t="s">
        <v>43</v>
      </c>
      <c r="C209" s="52" t="s">
        <v>44</v>
      </c>
      <c r="D209" s="42" t="s">
        <v>326</v>
      </c>
      <c r="E209" s="53">
        <v>46.25</v>
      </c>
    </row>
    <row r="210" spans="2:5" ht="12" customHeight="1">
      <c r="B210" s="63" t="s">
        <v>45</v>
      </c>
      <c r="C210" s="52" t="s">
        <v>46</v>
      </c>
      <c r="D210" s="42" t="s">
        <v>326</v>
      </c>
      <c r="E210" s="53">
        <v>1.25</v>
      </c>
    </row>
    <row r="211" spans="2:5" ht="12" customHeight="1">
      <c r="B211" s="63" t="s">
        <v>47</v>
      </c>
      <c r="C211" s="52" t="s">
        <v>48</v>
      </c>
      <c r="D211" s="42" t="s">
        <v>326</v>
      </c>
      <c r="E211" s="53">
        <v>5.63</v>
      </c>
    </row>
    <row r="212" spans="2:5" ht="12" customHeight="1">
      <c r="B212" s="63" t="s">
        <v>49</v>
      </c>
      <c r="C212" s="52" t="s">
        <v>50</v>
      </c>
      <c r="D212" s="42" t="s">
        <v>326</v>
      </c>
      <c r="E212" s="53">
        <v>1.51</v>
      </c>
    </row>
    <row r="213" spans="2:5" ht="12" customHeight="1">
      <c r="B213" s="63" t="s">
        <v>51</v>
      </c>
      <c r="C213" s="52" t="s">
        <v>216</v>
      </c>
      <c r="D213" s="42" t="s">
        <v>326</v>
      </c>
      <c r="E213" s="53">
        <v>219</v>
      </c>
    </row>
    <row r="214" spans="2:5" ht="12" customHeight="1">
      <c r="B214" s="63" t="s">
        <v>217</v>
      </c>
      <c r="C214" s="52" t="s">
        <v>79</v>
      </c>
      <c r="D214" s="42" t="s">
        <v>326</v>
      </c>
      <c r="E214" s="53">
        <v>69</v>
      </c>
    </row>
    <row r="215" spans="2:5" ht="12" customHeight="1">
      <c r="B215" s="63" t="s">
        <v>218</v>
      </c>
      <c r="C215" s="52" t="s">
        <v>52</v>
      </c>
      <c r="D215" s="42" t="s">
        <v>326</v>
      </c>
      <c r="E215" s="53">
        <v>329</v>
      </c>
    </row>
    <row r="216" spans="2:5" ht="12" customHeight="1">
      <c r="B216" s="63" t="s">
        <v>53</v>
      </c>
      <c r="C216" s="52" t="s">
        <v>54</v>
      </c>
      <c r="D216" s="42" t="s">
        <v>326</v>
      </c>
      <c r="E216" s="53">
        <v>99</v>
      </c>
    </row>
    <row r="217" spans="2:5" ht="12" customHeight="1">
      <c r="B217" s="63" t="s">
        <v>223</v>
      </c>
      <c r="C217" s="52" t="s">
        <v>224</v>
      </c>
      <c r="D217" s="42" t="s">
        <v>326</v>
      </c>
      <c r="E217" s="53">
        <v>52</v>
      </c>
    </row>
    <row r="218" spans="2:5" ht="12" customHeight="1">
      <c r="B218" s="63" t="s">
        <v>225</v>
      </c>
      <c r="C218" s="52" t="s">
        <v>113</v>
      </c>
      <c r="D218" s="42" t="s">
        <v>326</v>
      </c>
      <c r="E218" s="53">
        <v>309</v>
      </c>
    </row>
    <row r="219" spans="2:5" ht="12" customHeight="1">
      <c r="B219" s="63" t="s">
        <v>114</v>
      </c>
      <c r="C219" s="52" t="s">
        <v>115</v>
      </c>
      <c r="D219" s="42" t="s">
        <v>326</v>
      </c>
      <c r="E219" s="53">
        <v>1395</v>
      </c>
    </row>
    <row r="220" spans="2:5" ht="12" customHeight="1">
      <c r="B220" s="63" t="s">
        <v>116</v>
      </c>
      <c r="C220" s="52" t="s">
        <v>117</v>
      </c>
      <c r="D220" s="42" t="s">
        <v>326</v>
      </c>
      <c r="E220" s="53">
        <v>559</v>
      </c>
    </row>
    <row r="221" spans="2:5" ht="12" customHeight="1">
      <c r="B221" s="63" t="s">
        <v>122</v>
      </c>
      <c r="C221" s="52" t="s">
        <v>123</v>
      </c>
      <c r="D221" s="42" t="s">
        <v>326</v>
      </c>
      <c r="E221" s="53">
        <v>129</v>
      </c>
    </row>
    <row r="222" spans="2:5" ht="12" customHeight="1">
      <c r="B222" s="63" t="s">
        <v>124</v>
      </c>
      <c r="C222" s="52" t="s">
        <v>125</v>
      </c>
      <c r="D222" s="42" t="s">
        <v>326</v>
      </c>
      <c r="E222" s="53">
        <v>222</v>
      </c>
    </row>
    <row r="223" spans="2:5" ht="12" customHeight="1">
      <c r="B223" s="63" t="s">
        <v>133</v>
      </c>
      <c r="C223" s="52" t="s">
        <v>130</v>
      </c>
      <c r="D223" s="42" t="s">
        <v>326</v>
      </c>
      <c r="E223" s="53">
        <v>79</v>
      </c>
    </row>
    <row r="224" spans="2:5" ht="12" customHeight="1">
      <c r="B224" s="63" t="s">
        <v>131</v>
      </c>
      <c r="C224" s="52" t="s">
        <v>132</v>
      </c>
      <c r="D224" s="42" t="s">
        <v>326</v>
      </c>
      <c r="E224" s="53">
        <v>228</v>
      </c>
    </row>
    <row r="225" spans="1:5" ht="12" customHeight="1">
      <c r="B225" s="63" t="s">
        <v>61</v>
      </c>
      <c r="C225" s="52" t="s">
        <v>167</v>
      </c>
      <c r="D225" s="42" t="s">
        <v>326</v>
      </c>
      <c r="E225" s="53">
        <v>495</v>
      </c>
    </row>
    <row r="226" spans="1:5" ht="12" customHeight="1">
      <c r="B226" s="63" t="s">
        <v>63</v>
      </c>
      <c r="C226" s="52" t="s">
        <v>64</v>
      </c>
      <c r="D226" s="42" t="s">
        <v>326</v>
      </c>
      <c r="E226" s="53">
        <v>249</v>
      </c>
    </row>
    <row r="227" spans="1:5" ht="12" customHeight="1">
      <c r="B227" s="63" t="s">
        <v>169</v>
      </c>
      <c r="C227" s="52" t="s">
        <v>170</v>
      </c>
      <c r="D227" s="42" t="s">
        <v>326</v>
      </c>
      <c r="E227" s="53">
        <v>399</v>
      </c>
    </row>
    <row r="228" spans="1:5" ht="12" customHeight="1">
      <c r="B228" s="63" t="s">
        <v>326</v>
      </c>
      <c r="C228" s="52" t="s">
        <v>326</v>
      </c>
      <c r="D228" s="42" t="s">
        <v>326</v>
      </c>
      <c r="E228" s="53"/>
    </row>
    <row r="229" spans="1:5">
      <c r="B229" s="49" t="s">
        <v>326</v>
      </c>
      <c r="C229" s="56" t="s">
        <v>326</v>
      </c>
      <c r="D229" s="49" t="s">
        <v>326</v>
      </c>
      <c r="E229" s="64"/>
    </row>
    <row r="230" spans="1:5">
      <c r="A230" s="65" t="str">
        <f>CHOOSE(posuppliersx,$A$36,A37,A69,A101,A133,A165,A197,$A$36)</f>
        <v>Taylor Office Supplies</v>
      </c>
      <c r="B230" s="65" t="str">
        <f>CHOOSE(posuppliersx,$B$36,B37,B69,B101,B133,B165,B197,$B$229)</f>
        <v xml:space="preserve"> </v>
      </c>
      <c r="C230" s="65" t="str">
        <f>CHOOSE(posuppliersx,$C$36,C37,C69,C101,C133,C165,C197,$C$229)</f>
        <v xml:space="preserve"> </v>
      </c>
      <c r="D230" s="65" t="str">
        <f>CHOOSE(posuppliersx,$D$36,D37,D69,D101,D133,D165,D197,$D$229)</f>
        <v xml:space="preserve"> </v>
      </c>
      <c r="E230" s="66">
        <f>CHOOSE(posuppliersx,$E$36,E37,E69,E101,E133,E165,E197,$E$229)</f>
        <v>0</v>
      </c>
    </row>
    <row r="231" spans="1:5">
      <c r="A231" s="42">
        <v>2</v>
      </c>
      <c r="B231" s="65" t="str">
        <f t="shared" ref="B231:B261" si="0">CHOOSE(posuppliersx,$B$36,B38,B70,B102,B134,B166,B198,$B$229)</f>
        <v>PZ-8311</v>
      </c>
      <c r="C231" s="65" t="str">
        <f t="shared" ref="C231:C261" si="1">CHOOSE(posuppliersx,$C$36,C38,C70,C102,C134,C166,C198,$C$229)</f>
        <v>Correction fluid</v>
      </c>
      <c r="D231" s="65" t="str">
        <f t="shared" ref="D231:D261" si="2">CHOOSE(posuppliersx,$D$36,D38,D70,D102,D134,D166,D198,$D$229)</f>
        <v xml:space="preserve"> </v>
      </c>
      <c r="E231" s="66">
        <f t="shared" ref="E231:E261" si="3">CHOOSE(posuppliersx,$E$36,E38,E70,E102,E134,E166,E198,$E$229)</f>
        <v>1.89</v>
      </c>
    </row>
    <row r="232" spans="1:5">
      <c r="A232" s="42">
        <v>11</v>
      </c>
      <c r="B232" s="65" t="str">
        <f t="shared" si="0"/>
        <v>SS-9753</v>
      </c>
      <c r="C232" s="65" t="str">
        <f t="shared" si="1"/>
        <v>Envelopes #10, 500 per box</v>
      </c>
      <c r="D232" s="65" t="str">
        <f t="shared" si="2"/>
        <v xml:space="preserve"> </v>
      </c>
      <c r="E232" s="66">
        <f t="shared" si="3"/>
        <v>15.3</v>
      </c>
    </row>
    <row r="233" spans="1:5">
      <c r="A233" s="42">
        <v>9</v>
      </c>
      <c r="B233" s="65" t="str">
        <f t="shared" si="0"/>
        <v>SQ-4473</v>
      </c>
      <c r="C233" s="65" t="str">
        <f t="shared" si="1"/>
        <v>Garment tags, black ink on white stock</v>
      </c>
      <c r="D233" s="65" t="str">
        <f t="shared" si="2"/>
        <v xml:space="preserve"> </v>
      </c>
      <c r="E233" s="66">
        <f t="shared" si="3"/>
        <v>20</v>
      </c>
    </row>
    <row r="234" spans="1:5">
      <c r="A234" s="42">
        <v>6</v>
      </c>
      <c r="B234" s="65" t="str">
        <f t="shared" si="0"/>
        <v>RT-5674</v>
      </c>
      <c r="C234" s="65" t="str">
        <f t="shared" si="1"/>
        <v>Highlighters, 4-color set</v>
      </c>
      <c r="D234" s="65" t="str">
        <f t="shared" si="2"/>
        <v xml:space="preserve"> </v>
      </c>
      <c r="E234" s="66">
        <f t="shared" si="3"/>
        <v>3.55</v>
      </c>
    </row>
    <row r="235" spans="1:5">
      <c r="A235" s="42">
        <v>3</v>
      </c>
      <c r="B235" s="65" t="str">
        <f t="shared" si="0"/>
        <v>RH-3899</v>
      </c>
      <c r="C235" s="65" t="str">
        <f t="shared" si="1"/>
        <v>Note pads, self-stick, 3” x 3”</v>
      </c>
      <c r="D235" s="65" t="str">
        <f t="shared" si="2"/>
        <v xml:space="preserve"> </v>
      </c>
      <c r="E235" s="66">
        <f t="shared" si="3"/>
        <v>10.95</v>
      </c>
    </row>
    <row r="236" spans="1:5">
      <c r="A236" s="42">
        <v>8</v>
      </c>
      <c r="B236" s="65" t="str">
        <f t="shared" si="0"/>
        <v>HA-4120</v>
      </c>
      <c r="C236" s="65" t="str">
        <f t="shared" si="1"/>
        <v>Paper clips, 10 boxes per pkg.</v>
      </c>
      <c r="D236" s="65" t="str">
        <f t="shared" si="2"/>
        <v xml:space="preserve"> </v>
      </c>
      <c r="E236" s="66">
        <f t="shared" si="3"/>
        <v>2.99</v>
      </c>
    </row>
    <row r="237" spans="1:5">
      <c r="A237" s="42">
        <v>1</v>
      </c>
      <c r="B237" s="65" t="str">
        <f t="shared" si="0"/>
        <v>UL-1982</v>
      </c>
      <c r="C237" s="65" t="str">
        <f t="shared" si="1"/>
        <v>Paper for computers (laser), 24 lb. stock</v>
      </c>
      <c r="D237" s="65" t="str">
        <f t="shared" si="2"/>
        <v xml:space="preserve"> </v>
      </c>
      <c r="E237" s="66">
        <f t="shared" si="3"/>
        <v>84.9</v>
      </c>
    </row>
    <row r="238" spans="1:5">
      <c r="A238" s="42">
        <v>1</v>
      </c>
      <c r="B238" s="65" t="str">
        <f t="shared" si="0"/>
        <v>VR-3890</v>
      </c>
      <c r="C238" s="65" t="str">
        <f t="shared" si="1"/>
        <v>Pen, ballpoint, ultra-fine point, retractable</v>
      </c>
      <c r="D238" s="65" t="str">
        <f t="shared" si="2"/>
        <v xml:space="preserve"> </v>
      </c>
      <c r="E238" s="66">
        <f t="shared" si="3"/>
        <v>1.29</v>
      </c>
    </row>
    <row r="239" spans="1:5">
      <c r="A239" s="42">
        <v>1</v>
      </c>
      <c r="B239" s="65" t="str">
        <f t="shared" si="0"/>
        <v>NQ-6590</v>
      </c>
      <c r="C239" s="65" t="str">
        <f t="shared" si="1"/>
        <v>Receipts for money, NCR paper</v>
      </c>
      <c r="D239" s="65" t="str">
        <f t="shared" si="2"/>
        <v xml:space="preserve"> </v>
      </c>
      <c r="E239" s="66">
        <f t="shared" si="3"/>
        <v>13.99</v>
      </c>
    </row>
    <row r="240" spans="1:5">
      <c r="A240" s="42">
        <v>1</v>
      </c>
      <c r="B240" s="65" t="str">
        <f t="shared" si="0"/>
        <v>IN-3575</v>
      </c>
      <c r="C240" s="65" t="str">
        <f t="shared" si="1"/>
        <v>Rubber bands, 1-lb. box, assorted sizes</v>
      </c>
      <c r="D240" s="65" t="str">
        <f t="shared" si="2"/>
        <v xml:space="preserve"> </v>
      </c>
      <c r="E240" s="66">
        <f t="shared" si="3"/>
        <v>3.99</v>
      </c>
    </row>
    <row r="241" spans="1:5">
      <c r="A241" s="42">
        <v>1</v>
      </c>
      <c r="B241" s="65" t="str">
        <f t="shared" si="0"/>
        <v>YH-0845</v>
      </c>
      <c r="C241" s="65" t="str">
        <f t="shared" si="1"/>
        <v>Rubber cement, 4-oz. jar with brush</v>
      </c>
      <c r="D241" s="65" t="str">
        <f t="shared" si="2"/>
        <v xml:space="preserve"> </v>
      </c>
      <c r="E241" s="66">
        <f t="shared" si="3"/>
        <v>1.45</v>
      </c>
    </row>
    <row r="242" spans="1:5">
      <c r="A242" s="42">
        <v>1</v>
      </c>
      <c r="B242" s="65" t="str">
        <f t="shared" si="0"/>
        <v>SA-3134</v>
      </c>
      <c r="C242" s="65" t="str">
        <f t="shared" si="1"/>
        <v>Sales order forms, 3-part snap-off style, NCR</v>
      </c>
      <c r="D242" s="65" t="str">
        <f t="shared" si="2"/>
        <v xml:space="preserve"> </v>
      </c>
      <c r="E242" s="66">
        <f t="shared" si="3"/>
        <v>46.25</v>
      </c>
    </row>
    <row r="243" spans="1:5">
      <c r="A243" s="42">
        <v>1</v>
      </c>
      <c r="B243" s="65" t="str">
        <f t="shared" si="0"/>
        <v>XP-5332</v>
      </c>
      <c r="C243" s="65" t="str">
        <f t="shared" si="1"/>
        <v>Staples, standard</v>
      </c>
      <c r="D243" s="65" t="str">
        <f t="shared" si="2"/>
        <v xml:space="preserve"> </v>
      </c>
      <c r="E243" s="66">
        <f t="shared" si="3"/>
        <v>1.25</v>
      </c>
    </row>
    <row r="244" spans="1:5">
      <c r="A244" s="42">
        <v>1</v>
      </c>
      <c r="B244" s="65" t="str">
        <f t="shared" si="0"/>
        <v>RI-1532</v>
      </c>
      <c r="C244" s="65" t="str">
        <f t="shared" si="1"/>
        <v>Tape dispenser</v>
      </c>
      <c r="D244" s="65" t="str">
        <f t="shared" si="2"/>
        <v xml:space="preserve"> </v>
      </c>
      <c r="E244" s="66">
        <f t="shared" si="3"/>
        <v>5.63</v>
      </c>
    </row>
    <row r="245" spans="1:5">
      <c r="A245" s="42">
        <v>1</v>
      </c>
      <c r="B245" s="65" t="str">
        <f t="shared" si="0"/>
        <v>PN-2244</v>
      </c>
      <c r="C245" s="65" t="str">
        <f t="shared" si="1"/>
        <v>Tape for package sealing</v>
      </c>
      <c r="D245" s="65" t="str">
        <f t="shared" si="2"/>
        <v xml:space="preserve"> </v>
      </c>
      <c r="E245" s="66">
        <f t="shared" si="3"/>
        <v>1.51</v>
      </c>
    </row>
    <row r="246" spans="1:5">
      <c r="A246" s="42">
        <v>1</v>
      </c>
      <c r="B246" s="65" t="str">
        <f t="shared" si="0"/>
        <v>TS-9334</v>
      </c>
      <c r="C246" s="65" t="str">
        <f t="shared" si="1"/>
        <v>Cash register, electronic, 10 departments</v>
      </c>
      <c r="D246" s="65" t="str">
        <f t="shared" si="2"/>
        <v xml:space="preserve"> </v>
      </c>
      <c r="E246" s="66">
        <f t="shared" si="3"/>
        <v>219</v>
      </c>
    </row>
    <row r="247" spans="1:5">
      <c r="B247" s="65" t="str">
        <f t="shared" si="0"/>
        <v>K6-6015</v>
      </c>
      <c r="C247" s="65" t="str">
        <f t="shared" si="1"/>
        <v>CD player, portable</v>
      </c>
      <c r="D247" s="65" t="str">
        <f t="shared" si="2"/>
        <v xml:space="preserve"> </v>
      </c>
      <c r="E247" s="66">
        <f t="shared" si="3"/>
        <v>69</v>
      </c>
    </row>
    <row r="248" spans="1:5">
      <c r="B248" s="65" t="str">
        <f t="shared" si="0"/>
        <v>06-5000</v>
      </c>
      <c r="C248" s="65" t="str">
        <f t="shared" si="1"/>
        <v>Chair, ergonomically designed, with casters</v>
      </c>
      <c r="D248" s="65" t="str">
        <f t="shared" si="2"/>
        <v xml:space="preserve"> </v>
      </c>
      <c r="E248" s="66">
        <f t="shared" si="3"/>
        <v>329</v>
      </c>
    </row>
    <row r="249" spans="1:5">
      <c r="B249" s="65" t="str">
        <f t="shared" si="0"/>
        <v>06-6120</v>
      </c>
      <c r="C249" s="65" t="str">
        <f t="shared" si="1"/>
        <v>Chair mat for high-pile carpeting, 48” x 60”</v>
      </c>
      <c r="D249" s="65" t="str">
        <f t="shared" si="2"/>
        <v xml:space="preserve"> </v>
      </c>
      <c r="E249" s="66">
        <f t="shared" si="3"/>
        <v>99</v>
      </c>
    </row>
    <row r="250" spans="1:5">
      <c r="B250" s="65" t="str">
        <f t="shared" si="0"/>
        <v>UB-1606</v>
      </c>
      <c r="C250" s="65" t="str">
        <f t="shared" si="1"/>
        <v>Clock, wall mounted, battery operated, quartz</v>
      </c>
      <c r="D250" s="65" t="str">
        <f t="shared" si="2"/>
        <v xml:space="preserve"> </v>
      </c>
      <c r="E250" s="66">
        <f t="shared" si="3"/>
        <v>52</v>
      </c>
    </row>
    <row r="251" spans="1:5">
      <c r="B251" s="65" t="str">
        <f t="shared" si="0"/>
        <v>HN-3161</v>
      </c>
      <c r="C251" s="65" t="str">
        <f t="shared" si="1"/>
        <v>Clothing rack, 12 hangers</v>
      </c>
      <c r="D251" s="65" t="str">
        <f t="shared" si="2"/>
        <v xml:space="preserve"> </v>
      </c>
      <c r="E251" s="66">
        <f t="shared" si="3"/>
        <v>309</v>
      </c>
    </row>
    <row r="252" spans="1:5">
      <c r="B252" s="65" t="str">
        <f t="shared" si="0"/>
        <v>ME-3005</v>
      </c>
      <c r="C252" s="65" t="str">
        <f t="shared" si="1"/>
        <v>Copier, desktop</v>
      </c>
      <c r="D252" s="65" t="str">
        <f t="shared" si="2"/>
        <v xml:space="preserve"> </v>
      </c>
      <c r="E252" s="66">
        <f t="shared" si="3"/>
        <v>1395</v>
      </c>
    </row>
    <row r="253" spans="1:5">
      <c r="B253" s="65" t="str">
        <f t="shared" si="0"/>
        <v>SC-2905</v>
      </c>
      <c r="C253" s="65" t="str">
        <f t="shared" si="1"/>
        <v xml:space="preserve">Desk, executive, 30” x 60” </v>
      </c>
      <c r="D253" s="65" t="str">
        <f t="shared" si="2"/>
        <v xml:space="preserve"> </v>
      </c>
      <c r="E253" s="66">
        <f t="shared" si="3"/>
        <v>559</v>
      </c>
    </row>
    <row r="254" spans="1:5">
      <c r="B254" s="65" t="str">
        <f t="shared" si="0"/>
        <v>SR-2473</v>
      </c>
      <c r="C254" s="65" t="str">
        <f t="shared" si="1"/>
        <v>Fax machine, 10-page document feeder</v>
      </c>
      <c r="D254" s="65" t="str">
        <f t="shared" si="2"/>
        <v xml:space="preserve"> </v>
      </c>
      <c r="E254" s="66">
        <f t="shared" si="3"/>
        <v>129</v>
      </c>
    </row>
    <row r="255" spans="1:5">
      <c r="B255" s="65" t="str">
        <f t="shared" si="0"/>
        <v>06-4319</v>
      </c>
      <c r="C255" s="65" t="str">
        <f t="shared" si="1"/>
        <v>File cabinet, 4 drawer</v>
      </c>
      <c r="D255" s="65" t="str">
        <f t="shared" si="2"/>
        <v xml:space="preserve"> </v>
      </c>
      <c r="E255" s="66">
        <f t="shared" si="3"/>
        <v>222</v>
      </c>
    </row>
    <row r="256" spans="1:5">
      <c r="A256" s="49"/>
      <c r="B256" s="65" t="str">
        <f t="shared" si="0"/>
        <v>K6-9315</v>
      </c>
      <c r="C256" s="65" t="str">
        <f t="shared" si="1"/>
        <v>Lamp, desk, fluorescent, brass, walnut</v>
      </c>
      <c r="D256" s="65" t="str">
        <f t="shared" si="2"/>
        <v xml:space="preserve"> </v>
      </c>
      <c r="E256" s="66">
        <f t="shared" si="3"/>
        <v>79</v>
      </c>
    </row>
    <row r="257" spans="1:5">
      <c r="A257" s="49"/>
      <c r="B257" s="65" t="str">
        <f t="shared" si="0"/>
        <v>HN-4332</v>
      </c>
      <c r="C257" s="65" t="str">
        <f t="shared" si="1"/>
        <v>Paper shredder, high volume</v>
      </c>
      <c r="D257" s="65" t="str">
        <f t="shared" si="2"/>
        <v xml:space="preserve"> </v>
      </c>
      <c r="E257" s="66">
        <f t="shared" si="3"/>
        <v>228</v>
      </c>
    </row>
    <row r="258" spans="1:5">
      <c r="A258" s="49"/>
      <c r="B258" s="65" t="str">
        <f t="shared" si="0"/>
        <v>PT-2972</v>
      </c>
      <c r="C258" s="65" t="str">
        <f t="shared" si="1"/>
        <v>Safe, insulated, 2-cubic feet</v>
      </c>
      <c r="D258" s="65" t="str">
        <f t="shared" si="2"/>
        <v xml:space="preserve"> </v>
      </c>
      <c r="E258" s="66">
        <f t="shared" si="3"/>
        <v>495</v>
      </c>
    </row>
    <row r="259" spans="1:5">
      <c r="A259" s="49"/>
      <c r="B259" s="65" t="str">
        <f t="shared" si="0"/>
        <v>HN-3141</v>
      </c>
      <c r="C259" s="65" t="str">
        <f t="shared" si="1"/>
        <v>Scanner, color, flatbed</v>
      </c>
      <c r="D259" s="65" t="str">
        <f t="shared" si="2"/>
        <v xml:space="preserve"> </v>
      </c>
      <c r="E259" s="66">
        <f t="shared" si="3"/>
        <v>249</v>
      </c>
    </row>
    <row r="260" spans="1:5">
      <c r="A260" s="49"/>
      <c r="B260" s="65" t="str">
        <f t="shared" si="0"/>
        <v>KI-6440</v>
      </c>
      <c r="C260" s="65" t="str">
        <f t="shared" si="1"/>
        <v>Time clock w/ auto ribbon reversal</v>
      </c>
      <c r="D260" s="65" t="str">
        <f t="shared" si="2"/>
        <v xml:space="preserve"> </v>
      </c>
      <c r="E260" s="66">
        <f t="shared" si="3"/>
        <v>399</v>
      </c>
    </row>
    <row r="261" spans="1:5">
      <c r="A261" s="49"/>
      <c r="B261" s="65" t="str">
        <f t="shared" si="0"/>
        <v xml:space="preserve"> </v>
      </c>
      <c r="C261" s="65" t="str">
        <f t="shared" si="1"/>
        <v xml:space="preserve"> </v>
      </c>
      <c r="D261" s="65" t="str">
        <f t="shared" si="2"/>
        <v xml:space="preserve"> </v>
      </c>
      <c r="E261" s="66">
        <f t="shared" si="3"/>
        <v>0</v>
      </c>
    </row>
  </sheetData>
  <phoneticPr fontId="4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Purchase Order</vt:lpstr>
      <vt:lpstr>Supplier Data</vt:lpstr>
      <vt:lpstr>catno1</vt:lpstr>
      <vt:lpstr>catno10</vt:lpstr>
      <vt:lpstr>catno11</vt:lpstr>
      <vt:lpstr>catno12</vt:lpstr>
      <vt:lpstr>catno13</vt:lpstr>
      <vt:lpstr>catno14</vt:lpstr>
      <vt:lpstr>catno15</vt:lpstr>
      <vt:lpstr>catno16</vt:lpstr>
      <vt:lpstr>catno2</vt:lpstr>
      <vt:lpstr>catno3</vt:lpstr>
      <vt:lpstr>catno4</vt:lpstr>
      <vt:lpstr>catno5</vt:lpstr>
      <vt:lpstr>catno6</vt:lpstr>
      <vt:lpstr>catno7</vt:lpstr>
      <vt:lpstr>catno8</vt:lpstr>
      <vt:lpstr>catno9</vt:lpstr>
      <vt:lpstr>ponumberx</vt:lpstr>
      <vt:lpstr>poshipvia</vt:lpstr>
      <vt:lpstr>poshipviax</vt:lpstr>
      <vt:lpstr>posuppliersx</vt:lpstr>
      <vt:lpstr>potermsx</vt:lpstr>
      <vt:lpstr>'Purchase Order'!Print_Area</vt:lpstr>
      <vt:lpstr>theProducts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2023-04-13T17:49:40Z</cp:lastPrinted>
  <dcterms:created xsi:type="dcterms:W3CDTF">2001-02-19T21:34:57Z</dcterms:created>
  <dcterms:modified xsi:type="dcterms:W3CDTF">2023-04-13T18:10:48Z</dcterms:modified>
</cp:coreProperties>
</file>