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ebp" ContentType="image/webp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Curso DIO\"/>
    </mc:Choice>
  </mc:AlternateContent>
  <xr:revisionPtr revIDLastSave="10" documentId="13_ncr:1_{122E8850-F690-4912-967D-B8D74743C50C}" xr6:coauthVersionLast="47" xr6:coauthVersionMax="47" xr10:uidLastSave="{DE285AFF-95B3-4A57-AA54-45E45E22BCF8}"/>
  <bookViews>
    <workbookView xWindow="28680" yWindow="-120" windowWidth="20730" windowHeight="11040" tabRatio="77" xr2:uid="{CCCD8DC7-7ADB-4C8C-B528-2581582F0955}"/>
  </bookViews>
  <sheets>
    <sheet name="Simulador" sheetId="1" r:id="rId1"/>
    <sheet name="Tabela de Apoio" sheetId="4" state="hidden" r:id="rId2"/>
  </sheets>
  <definedNames>
    <definedName name="Aporte">Simulador!$D$17</definedName>
    <definedName name="Patrimonio">Simulador!$D$21</definedName>
    <definedName name="Percentuais">'Tabela de Apoio'!$B$2:$E$20</definedName>
    <definedName name="Qtd_Anos">Simulador!$D$18</definedName>
    <definedName name="Rendimento_Carteira">Simulador!$D$13</definedName>
    <definedName name="salario">Simulador!$D$12</definedName>
    <definedName name="Sugest_invest">Simulador!$D$14</definedName>
    <definedName name="Taxa_mensal">Simulador!$D$19</definedName>
    <definedName name="Total_Investido">Simulador!$H$12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C36" i="1"/>
  <c r="D36" i="1" s="1"/>
  <c r="C37" i="1"/>
  <c r="D37" i="1" s="1"/>
  <c r="C38" i="1"/>
  <c r="D38" i="1" s="1"/>
  <c r="C39" i="1"/>
  <c r="D39" i="1" s="1"/>
  <c r="C40" i="1"/>
  <c r="D40" i="1" s="1"/>
  <c r="C35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3" i="4"/>
  <c r="D21" i="1"/>
  <c r="C41" i="1" l="1"/>
  <c r="D35" i="1"/>
  <c r="D41" i="1" s="1"/>
  <c r="D14" i="1" l="1"/>
  <c r="H12" i="1"/>
  <c r="H13" i="1" l="1"/>
  <c r="H14" i="1" s="1"/>
  <c r="C28" i="1"/>
  <c r="D28" i="1" s="1"/>
  <c r="C25" i="1"/>
  <c r="D25" i="1" s="1"/>
  <c r="C29" i="1"/>
  <c r="D29" i="1" s="1"/>
  <c r="C27" i="1"/>
  <c r="D27" i="1" s="1"/>
  <c r="C26" i="1"/>
  <c r="D26" i="1" s="1"/>
  <c r="D22" i="1" l="1"/>
</calcChain>
</file>

<file path=xl/sharedStrings.xml><?xml version="1.0" encoding="utf-8"?>
<sst xmlns="http://schemas.openxmlformats.org/spreadsheetml/2006/main" count="76" uniqueCount="40">
  <si>
    <t>Configurações</t>
  </si>
  <si>
    <t>Totalizadores</t>
  </si>
  <si>
    <t>Salário</t>
  </si>
  <si>
    <t>Total Investido</t>
  </si>
  <si>
    <t>Rendimento Carteira</t>
  </si>
  <si>
    <t>Juros Acumulado</t>
  </si>
  <si>
    <t>Sugestão Investimento (30%)</t>
  </si>
  <si>
    <t>Patrimonio Acumulado</t>
  </si>
  <si>
    <t>SIMULADOR DE INVESTIMENTO</t>
  </si>
  <si>
    <t>Composição do Patrimônio</t>
  </si>
  <si>
    <t>Investimento mensal</t>
  </si>
  <si>
    <t xml:space="preserve">Quantos anos </t>
  </si>
  <si>
    <t>Taxa de Rendimento Mensal (%)</t>
  </si>
  <si>
    <t>Dividendos Mensais</t>
  </si>
  <si>
    <t>CENÁRIOS</t>
  </si>
  <si>
    <t>Dividendo</t>
  </si>
  <si>
    <t>Valores em 2 anos</t>
  </si>
  <si>
    <t>Valores em 5 anos</t>
  </si>
  <si>
    <t>Valores em 10 anos</t>
  </si>
  <si>
    <t>Valores em 20 anos</t>
  </si>
  <si>
    <t>Valores em 30 anos</t>
  </si>
  <si>
    <t>Perfil do Investidor</t>
  </si>
  <si>
    <t>Moderado</t>
  </si>
  <si>
    <t>Distribuição por FII</t>
  </si>
  <si>
    <t>Aporte Mensal</t>
  </si>
  <si>
    <t>TIPO DE FII</t>
  </si>
  <si>
    <t>PERCENTUAL SUGERIDO</t>
  </si>
  <si>
    <t>Valor a Investir</t>
  </si>
  <si>
    <t>PAPEL</t>
  </si>
  <si>
    <t>TIJOLO</t>
  </si>
  <si>
    <t>HÍBRIDOS</t>
  </si>
  <si>
    <t>FOFs</t>
  </si>
  <si>
    <t>DESENVOLVIMENTO</t>
  </si>
  <si>
    <t>HOTELARIAS</t>
  </si>
  <si>
    <t>Total</t>
  </si>
  <si>
    <t>CHAVE</t>
  </si>
  <si>
    <t>PERFIL</t>
  </si>
  <si>
    <t>%</t>
  </si>
  <si>
    <t>Conservador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</si>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</sst>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gradientFill degree="180">
        <stop position="0">
          <color rgb="FF08DFF6"/>
        </stop>
        <stop position="1">
          <color rgb="FF0284B2"/>
        </stop>
      </gradientFill>
    </fill>
    <fill>
      <patternFill patternType="solid">
        <fgColor rgb="FF0284B2"/>
        <bgColor indexed="64"/>
      </patternFill>
    </fill>
    <fill>
      <gradientFill degree="180">
        <stop position="0">
          <color rgb="FF08DFF6"/>
        </stop>
        <stop position="1">
          <color rgb="FF015775"/>
        </stop>
      </gradientFill>
    </fill>
    <fill>
      <patternFill patternType="solid">
        <fgColor rgb="FF01577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4" xfId="0" applyBorder="1"/>
    <xf numFmtId="2" fontId="2" fillId="0" borderId="0" xfId="0" applyNumberFormat="1" applyFont="1"/>
    <xf numFmtId="0" fontId="6" fillId="3" borderId="11" xfId="0" applyFont="1" applyFill="1" applyBorder="1"/>
    <xf numFmtId="0" fontId="6" fillId="3" borderId="3" xfId="0" applyFont="1" applyFill="1" applyBorder="1"/>
    <xf numFmtId="0" fontId="0" fillId="0" borderId="11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164" fontId="4" fillId="0" borderId="5" xfId="0" applyNumberFormat="1" applyFont="1" applyBorder="1"/>
    <xf numFmtId="164" fontId="4" fillId="0" borderId="8" xfId="0" applyNumberFormat="1" applyFont="1" applyBorder="1"/>
    <xf numFmtId="0" fontId="4" fillId="6" borderId="17" xfId="0" applyFont="1" applyFill="1" applyBorder="1"/>
    <xf numFmtId="0" fontId="4" fillId="6" borderId="12" xfId="0" applyFont="1" applyFill="1" applyBorder="1"/>
    <xf numFmtId="0" fontId="4" fillId="6" borderId="14" xfId="0" applyFont="1" applyFill="1" applyBorder="1"/>
    <xf numFmtId="164" fontId="5" fillId="6" borderId="13" xfId="0" applyNumberFormat="1" applyFont="1" applyFill="1" applyBorder="1"/>
    <xf numFmtId="164" fontId="5" fillId="6" borderId="15" xfId="0" applyNumberFormat="1" applyFont="1" applyFill="1" applyBorder="1"/>
    <xf numFmtId="164" fontId="5" fillId="6" borderId="18" xfId="0" applyNumberFormat="1" applyFont="1" applyFill="1" applyBorder="1"/>
    <xf numFmtId="164" fontId="5" fillId="6" borderId="19" xfId="0" applyNumberFormat="1" applyFont="1" applyFill="1" applyBorder="1"/>
    <xf numFmtId="164" fontId="5" fillId="6" borderId="9" xfId="0" applyNumberFormat="1" applyFont="1" applyFill="1" applyBorder="1"/>
    <xf numFmtId="164" fontId="5" fillId="6" borderId="16" xfId="0" applyNumberFormat="1" applyFont="1" applyFill="1" applyBorder="1"/>
    <xf numFmtId="164" fontId="5" fillId="6" borderId="20" xfId="0" applyNumberFormat="1" applyFont="1" applyFill="1" applyBorder="1"/>
    <xf numFmtId="164" fontId="4" fillId="0" borderId="13" xfId="0" applyNumberFormat="1" applyFont="1" applyBorder="1" applyProtection="1">
      <protection locked="0"/>
    </xf>
    <xf numFmtId="1" fontId="4" fillId="0" borderId="13" xfId="1" applyNumberFormat="1" applyFont="1" applyBorder="1" applyProtection="1">
      <protection locked="0"/>
    </xf>
    <xf numFmtId="10" fontId="4" fillId="0" borderId="13" xfId="1" applyNumberFormat="1" applyFont="1" applyBorder="1" applyProtection="1">
      <protection locked="0"/>
    </xf>
    <xf numFmtId="165" fontId="3" fillId="0" borderId="5" xfId="0" applyNumberFormat="1" applyFont="1" applyBorder="1" applyAlignment="1" applyProtection="1">
      <alignment horizontal="center"/>
      <protection locked="0"/>
    </xf>
    <xf numFmtId="10" fontId="3" fillId="0" borderId="5" xfId="1" applyNumberFormat="1" applyFont="1" applyBorder="1" applyAlignment="1" applyProtection="1">
      <alignment horizontal="center"/>
      <protection locked="0"/>
    </xf>
    <xf numFmtId="165" fontId="3" fillId="0" borderId="8" xfId="1" applyNumberFormat="1" applyFont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13" xfId="1" applyFont="1" applyBorder="1" applyAlignment="1">
      <alignment horizontal="center"/>
    </xf>
    <xf numFmtId="0" fontId="0" fillId="0" borderId="16" xfId="0" applyBorder="1"/>
    <xf numFmtId="9" fontId="0" fillId="0" borderId="15" xfId="1" applyFont="1" applyBorder="1" applyAlignment="1">
      <alignment horizontal="center"/>
    </xf>
    <xf numFmtId="9" fontId="8" fillId="6" borderId="18" xfId="1" applyFont="1" applyFill="1" applyBorder="1"/>
    <xf numFmtId="0" fontId="8" fillId="6" borderId="12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164" fontId="8" fillId="6" borderId="19" xfId="0" applyNumberFormat="1" applyFont="1" applyFill="1" applyBorder="1"/>
    <xf numFmtId="0" fontId="8" fillId="6" borderId="14" xfId="0" applyFont="1" applyFill="1" applyBorder="1"/>
    <xf numFmtId="9" fontId="8" fillId="6" borderId="22" xfId="1" applyFont="1" applyFill="1" applyBorder="1"/>
    <xf numFmtId="164" fontId="8" fillId="6" borderId="20" xfId="0" applyNumberFormat="1" applyFont="1" applyFill="1" applyBorder="1"/>
    <xf numFmtId="0" fontId="0" fillId="0" borderId="8" xfId="0" applyBorder="1"/>
    <xf numFmtId="165" fontId="5" fillId="6" borderId="8" xfId="0" applyNumberFormat="1" applyFont="1" applyFill="1" applyBorder="1" applyAlignment="1">
      <alignment horizontal="center"/>
    </xf>
    <xf numFmtId="0" fontId="4" fillId="7" borderId="3" xfId="0" applyFont="1" applyFill="1" applyBorder="1" applyAlignment="1" applyProtection="1">
      <alignment horizontal="center"/>
      <protection locked="0"/>
    </xf>
    <xf numFmtId="0" fontId="4" fillId="6" borderId="14" xfId="0" applyFont="1" applyFill="1" applyBorder="1" applyAlignment="1">
      <alignment horizontal="left"/>
    </xf>
    <xf numFmtId="0" fontId="4" fillId="6" borderId="16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CCFF"/>
      <color rgb="FF0066FF"/>
      <color rgb="FF0099FF"/>
      <color rgb="FF3399FF"/>
      <color rgb="FF33CCFF"/>
      <color rgb="FF015775"/>
      <color rgb="FF08DFF6"/>
      <color rgb="FF0284B2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45204086427847"/>
          <c:y val="6.9606302792488195E-2"/>
          <c:w val="0.59569320637452972"/>
          <c:h val="0.727788575620307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1577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2F-43B0-8135-3752AE369050}"/>
              </c:ext>
            </c:extLst>
          </c:dPt>
          <c:dPt>
            <c:idx val="1"/>
            <c:bubble3D val="0"/>
            <c:spPr>
              <a:solidFill>
                <a:srgbClr val="33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F-43B0-8135-3752AE369050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753018372703409"/>
                      <c:h val="0.175263498550603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52F-43B0-8135-3752AE369050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419685039370077"/>
                      <c:h val="0.175263498550603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52F-43B0-8135-3752AE369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Simulador!$F$12:$F$13</c:f>
              <c:strCache>
                <c:ptCount val="2"/>
                <c:pt idx="0">
                  <c:v>Total Investido</c:v>
                </c:pt>
                <c:pt idx="1">
                  <c:v>Juros Acumulado</c:v>
                </c:pt>
              </c:strCache>
            </c:strRef>
          </c:cat>
          <c:val>
            <c:numRef>
              <c:f>Simulador!$H$12:$H$13</c:f>
              <c:numCache>
                <c:formatCode>_-[$R$-416]\ * #,##0.00_-;\-[$R$-416]\ * #,##0.00_-;_-[$R$-416]\ * "-"??_-;_-@_-</c:formatCode>
                <c:ptCount val="2"/>
                <c:pt idx="0">
                  <c:v>12000</c:v>
                </c:pt>
                <c:pt idx="1">
                  <c:v>4755.3827996975269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2F-43B0-8135-3752AE36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9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t" anchorCtr="0"/>
          <a:lstStyle/>
          <a:p>
            <a:pPr>
              <a:defRPr lang="en-US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>
        <c:manualLayout>
          <c:xMode val="edge"/>
          <c:yMode val="edge"/>
          <c:x val="3.1213016970111113E-2"/>
          <c:y val="0.83117595062544425"/>
          <c:w val="0.93850944472043907"/>
          <c:h val="0.16565988806965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lang="en-US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055379389793468E-2"/>
          <c:y val="6.1162079510703364E-3"/>
          <c:w val="0.49019607843137258"/>
          <c:h val="0.993883792048929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4C-4D7C-8317-9914440EA40C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4C-4D7C-8317-9914440EA40C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4C-4D7C-8317-9914440EA40C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54C-4D7C-8317-9914440EA40C}"/>
              </c:ext>
            </c:extLst>
          </c:dPt>
          <c:dPt>
            <c:idx val="4"/>
            <c:bubble3D val="0"/>
            <c:spPr>
              <a:solidFill>
                <a:srgbClr val="3399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4C-4D7C-8317-9914440EA40C}"/>
              </c:ext>
            </c:extLst>
          </c:dPt>
          <c:dPt>
            <c:idx val="5"/>
            <c:bubble3D val="0"/>
            <c:spPr>
              <a:solidFill>
                <a:srgbClr val="0066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54C-4D7C-8317-9914440EA40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4C-4D7C-8317-9914440EA40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32138573176089"/>
                      <c:h val="0.12834886464879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54C-4D7C-8317-9914440EA40C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4C-4D7C-8317-9914440EA40C}"/>
                </c:ext>
              </c:extLst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4C-4D7C-8317-9914440EA40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4C-4D7C-8317-9914440EA40C}"/>
                </c:ext>
              </c:extLst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54C-4D7C-8317-9914440EA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Simulador!$B$35:$B$41</c15:sqref>
                  </c15:fullRef>
                </c:ext>
              </c:extLst>
              <c:f>Simulador!$B$35:$B$40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Simulador!$C$35:$C$41</c15:sqref>
                  </c15:fullRef>
                </c:ext>
              </c:extLst>
              <c:f>Simulador!$C$35:$C$40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Simulador!$C$41</c15:sqref>
                  <c15:spPr xmlns:c15="http://schemas.microsoft.com/office/drawing/2012/chart">
                    <a:solidFill>
                      <a:srgbClr val="33CCFF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54C-4D7C-8317-9914440EA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33959445545508"/>
          <c:y val="9.511304190424473E-2"/>
          <c:w val="0.34051981597538405"/>
          <c:h val="0.8235670196397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web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174814</xdr:colOff>
      <xdr:row>1</xdr:row>
      <xdr:rowOff>123263</xdr:rowOff>
    </xdr:from>
    <xdr:to>
      <xdr:col>2</xdr:col>
      <xdr:colOff>2185149</xdr:colOff>
      <xdr:row>5</xdr:row>
      <xdr:rowOff>189938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3C787EA3-4033-4E13-A1E0-1A9F2EDC339C}"/>
            </a:ext>
          </a:extLst>
        </xdr:cNvPr>
        <xdr:cNvSpPr txBox="1"/>
      </xdr:nvSpPr>
      <xdr:spPr>
        <a:xfrm>
          <a:off x="555814" y="313763"/>
          <a:ext cx="4072217" cy="828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5400">
              <a:solidFill>
                <a:schemeClr val="bg1"/>
              </a:solidFill>
              <a:latin typeface="Book Antiqua" panose="02040602050305030304" pitchFamily="18" charset="0"/>
            </a:rPr>
            <a:t>Quest Invest</a:t>
          </a:r>
        </a:p>
      </xdr:txBody>
    </xdr:sp>
    <xdr:clientData/>
  </xdr:twoCellAnchor>
  <xdr:twoCellAnchor editAs="absolute">
    <xdr:from>
      <xdr:col>1</xdr:col>
      <xdr:colOff>1011895</xdr:colOff>
      <xdr:row>5</xdr:row>
      <xdr:rowOff>107576</xdr:rowOff>
    </xdr:from>
    <xdr:to>
      <xdr:col>3</xdr:col>
      <xdr:colOff>151282</xdr:colOff>
      <xdr:row>7</xdr:row>
      <xdr:rowOff>59952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376C157F-147B-40F3-8B01-61BDCA8C633F}"/>
            </a:ext>
          </a:extLst>
        </xdr:cNvPr>
        <xdr:cNvSpPr txBox="1"/>
      </xdr:nvSpPr>
      <xdr:spPr>
        <a:xfrm>
          <a:off x="1392895" y="1060076"/>
          <a:ext cx="3901887" cy="333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Book Antiqua" panose="02040602050305030304" pitchFamily="18" charset="0"/>
            </a:rPr>
            <a:t>Facilitar</a:t>
          </a:r>
          <a:r>
            <a:rPr lang="pt-BR" sz="1600" baseline="0">
              <a:solidFill>
                <a:schemeClr val="bg1"/>
              </a:solidFill>
              <a:latin typeface="Book Antiqua" panose="02040602050305030304" pitchFamily="18" charset="0"/>
            </a:rPr>
            <a:t> seu investimento é nossa missão</a:t>
          </a:r>
          <a:endParaRPr lang="pt-BR" sz="1600">
            <a:solidFill>
              <a:schemeClr val="bg1"/>
            </a:solidFill>
            <a:latin typeface="Book Antiqua" panose="02040602050305030304" pitchFamily="18" charset="0"/>
          </a:endParaRPr>
        </a:p>
      </xdr:txBody>
    </xdr:sp>
    <xdr:clientData/>
  </xdr:twoCellAnchor>
  <xdr:twoCellAnchor editAs="oneCell">
    <xdr:from>
      <xdr:col>5</xdr:col>
      <xdr:colOff>56029</xdr:colOff>
      <xdr:row>16</xdr:row>
      <xdr:rowOff>47625</xdr:rowOff>
    </xdr:from>
    <xdr:to>
      <xdr:col>7</xdr:col>
      <xdr:colOff>1524000</xdr:colOff>
      <xdr:row>28</xdr:row>
      <xdr:rowOff>278466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626D13D-1F4E-4117-A847-7EEE16839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38100</xdr:colOff>
      <xdr:row>31</xdr:row>
      <xdr:rowOff>28575</xdr:rowOff>
    </xdr:from>
    <xdr:to>
      <xdr:col>7</xdr:col>
      <xdr:colOff>1524000</xdr:colOff>
      <xdr:row>40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8DE2BB-BAB0-43E1-BA56-80057511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2207558</xdr:colOff>
      <xdr:row>2</xdr:row>
      <xdr:rowOff>40343</xdr:rowOff>
    </xdr:from>
    <xdr:to>
      <xdr:col>3</xdr:col>
      <xdr:colOff>280147</xdr:colOff>
      <xdr:row>5</xdr:row>
      <xdr:rowOff>156883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8D812A95-2D34-43B5-A0D7-02F26992B629}"/>
            </a:ext>
          </a:extLst>
        </xdr:cNvPr>
        <xdr:cNvGrpSpPr/>
      </xdr:nvGrpSpPr>
      <xdr:grpSpPr>
        <a:xfrm>
          <a:off x="4655483" y="421343"/>
          <a:ext cx="768164" cy="688040"/>
          <a:chOff x="4885764" y="365313"/>
          <a:chExt cx="802341" cy="732863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61D16599-CC52-4FA7-9608-F7AADF75B7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85764" y="369794"/>
            <a:ext cx="728382" cy="728382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8457140C-2F1A-4021-B4FA-C270141165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4959723" y="365313"/>
            <a:ext cx="728382" cy="728382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11204</xdr:colOff>
      <xdr:row>0</xdr:row>
      <xdr:rowOff>100855</xdr:rowOff>
    </xdr:from>
    <xdr:to>
      <xdr:col>7</xdr:col>
      <xdr:colOff>1288676</xdr:colOff>
      <xdr:row>8</xdr:row>
      <xdr:rowOff>33183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4D29D8AF-AD68-4C34-B9AE-44FF39BA36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07" t="29442" r="5077" b="29441"/>
        <a:stretch/>
      </xdr:blipFill>
      <xdr:spPr>
        <a:xfrm>
          <a:off x="7855322" y="100855"/>
          <a:ext cx="4000501" cy="1456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8261-F184-4618-B2A2-9688013E2F33}">
  <dimension ref="A1:XFC87"/>
  <sheetViews>
    <sheetView showGridLines="0" tabSelected="1" topLeftCell="A12" zoomScale="85" zoomScaleNormal="85" workbookViewId="0">
      <selection activeCell="D18" sqref="D18"/>
    </sheetView>
  </sheetViews>
  <sheetFormatPr defaultColWidth="0" defaultRowHeight="15" zeroHeight="1"/>
  <cols>
    <col min="1" max="1" width="5.7109375" bestFit="1" customWidth="1"/>
    <col min="2" max="2" width="31" bestFit="1" customWidth="1"/>
    <col min="3" max="3" width="40.42578125" bestFit="1" customWidth="1"/>
    <col min="4" max="4" width="34.28515625" bestFit="1" customWidth="1"/>
    <col min="5" max="5" width="6.140625" customWidth="1"/>
    <col min="6" max="6" width="35" bestFit="1" customWidth="1"/>
    <col min="7" max="7" width="5.85546875" customWidth="1"/>
    <col min="8" max="8" width="23.5703125" bestFit="1" customWidth="1"/>
    <col min="9" max="9" width="5.7109375" customWidth="1"/>
    <col min="10" max="12" width="9.140625" hidden="1" customWidth="1"/>
    <col min="13" max="13" width="3.42578125" hidden="1" customWidth="1"/>
    <col min="14" max="14" width="9.140625" hidden="1" customWidth="1"/>
    <col min="15" max="15" width="1.28515625" hidden="1" customWidth="1"/>
    <col min="16" max="16" width="9.140625" hidden="1" customWidth="1"/>
    <col min="32" max="16380" width="9.140625" hidden="1"/>
    <col min="16381" max="16381" width="15.140625" hidden="1" customWidth="1"/>
    <col min="16382" max="16382" width="10.140625" hidden="1" customWidth="1"/>
    <col min="16383" max="16383" width="8.5703125" hidden="1" customWidth="1"/>
    <col min="16384" max="16384" width="1.28515625" hidden="1" customWidth="1"/>
  </cols>
  <sheetData>
    <row r="1" spans="1:30">
      <c r="A1" s="67"/>
      <c r="B1" s="68"/>
      <c r="C1" s="68"/>
      <c r="D1" s="68"/>
      <c r="E1" s="68"/>
      <c r="F1" s="68"/>
      <c r="G1" s="68"/>
      <c r="H1" s="68"/>
      <c r="I1" s="68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5"/>
    </row>
    <row r="2" spans="1:30">
      <c r="A2" s="67"/>
      <c r="B2" s="68"/>
      <c r="C2" s="68"/>
      <c r="D2" s="68"/>
      <c r="E2" s="68"/>
      <c r="F2" s="68"/>
      <c r="G2" s="68"/>
      <c r="H2" s="68"/>
      <c r="I2" s="68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7"/>
    </row>
    <row r="3" spans="1:30">
      <c r="A3" s="67"/>
      <c r="B3" s="68"/>
      <c r="C3" s="68"/>
      <c r="D3" s="68"/>
      <c r="E3" s="68"/>
      <c r="F3" s="68"/>
      <c r="G3" s="68"/>
      <c r="H3" s="68"/>
      <c r="I3" s="68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7"/>
    </row>
    <row r="4" spans="1:30">
      <c r="A4" s="67"/>
      <c r="B4" s="68"/>
      <c r="C4" s="68"/>
      <c r="D4" s="68"/>
      <c r="E4" s="68"/>
      <c r="F4" s="68"/>
      <c r="G4" s="68"/>
      <c r="H4" s="68"/>
      <c r="I4" s="68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7"/>
    </row>
    <row r="5" spans="1:30">
      <c r="A5" s="67"/>
      <c r="B5" s="68"/>
      <c r="C5" s="68"/>
      <c r="D5" s="68"/>
      <c r="E5" s="68"/>
      <c r="F5" s="68"/>
      <c r="G5" s="68"/>
      <c r="H5" s="68"/>
      <c r="I5" s="68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7"/>
    </row>
    <row r="6" spans="1:30">
      <c r="A6" s="67"/>
      <c r="B6" s="68"/>
      <c r="C6" s="68"/>
      <c r="D6" s="68"/>
      <c r="E6" s="68"/>
      <c r="F6" s="68"/>
      <c r="G6" s="68"/>
      <c r="H6" s="68"/>
      <c r="I6" s="68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</row>
    <row r="7" spans="1:30">
      <c r="A7" s="67"/>
      <c r="B7" s="68"/>
      <c r="C7" s="68"/>
      <c r="D7" s="68"/>
      <c r="E7" s="68"/>
      <c r="F7" s="68"/>
      <c r="G7" s="68"/>
      <c r="H7" s="68"/>
      <c r="I7" s="68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7"/>
    </row>
    <row r="8" spans="1:30">
      <c r="A8" s="67"/>
      <c r="B8" s="68"/>
      <c r="C8" s="68"/>
      <c r="D8" s="68"/>
      <c r="E8" s="68"/>
      <c r="F8" s="68"/>
      <c r="G8" s="68"/>
      <c r="H8" s="68"/>
      <c r="I8" s="68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7"/>
    </row>
    <row r="9" spans="1:30" ht="9.75" customHeight="1" thickBot="1">
      <c r="A9" s="67"/>
      <c r="B9" s="68"/>
      <c r="C9" s="68"/>
      <c r="D9" s="68"/>
      <c r="E9" s="68"/>
      <c r="F9" s="68"/>
      <c r="G9" s="68"/>
      <c r="H9" s="68"/>
      <c r="I9" s="6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9"/>
    </row>
    <row r="10" spans="1:30" ht="27.95" customHeight="1" thickBot="1"/>
    <row r="11" spans="1:30" ht="23.25">
      <c r="B11" s="81" t="s">
        <v>0</v>
      </c>
      <c r="C11" s="82"/>
      <c r="D11" s="83"/>
      <c r="F11" s="71" t="s">
        <v>1</v>
      </c>
      <c r="G11" s="72"/>
      <c r="H11" s="11"/>
    </row>
    <row r="12" spans="1:30" s="5" customFormat="1" ht="23.25">
      <c r="B12" s="79" t="s">
        <v>2</v>
      </c>
      <c r="C12" s="80"/>
      <c r="D12" s="35">
        <v>2000</v>
      </c>
      <c r="F12" s="73" t="s">
        <v>3</v>
      </c>
      <c r="G12" s="74"/>
      <c r="H12" s="25">
        <f>Aporte*(Qtd_Anos*12)</f>
        <v>12000</v>
      </c>
      <c r="I12"/>
      <c r="J12"/>
      <c r="K12"/>
      <c r="L12"/>
      <c r="M12"/>
      <c r="N12"/>
      <c r="O12"/>
      <c r="P12"/>
    </row>
    <row r="13" spans="1:30" s="5" customFormat="1" ht="23.25">
      <c r="B13" s="79" t="s">
        <v>4</v>
      </c>
      <c r="C13" s="80"/>
      <c r="D13" s="36">
        <v>6.0000000000000001E-3</v>
      </c>
      <c r="F13" s="73" t="s">
        <v>5</v>
      </c>
      <c r="G13" s="74"/>
      <c r="H13" s="25">
        <f>Patrimonio-Total_Investido</f>
        <v>4755.3827996975269</v>
      </c>
      <c r="I13"/>
      <c r="J13"/>
      <c r="K13"/>
      <c r="L13"/>
      <c r="M13"/>
      <c r="N13"/>
      <c r="O13"/>
      <c r="P13"/>
    </row>
    <row r="14" spans="1:30" s="5" customFormat="1" ht="24" thickBot="1">
      <c r="B14" s="77" t="s">
        <v>6</v>
      </c>
      <c r="C14" s="78"/>
      <c r="D14" s="37">
        <f>salario*30%</f>
        <v>600</v>
      </c>
      <c r="F14" s="75" t="s">
        <v>7</v>
      </c>
      <c r="G14" s="76"/>
      <c r="H14" s="26">
        <f>SUM(H12:H13)</f>
        <v>16755.382799697527</v>
      </c>
      <c r="I14"/>
      <c r="J14"/>
      <c r="K14"/>
      <c r="L14"/>
      <c r="M14"/>
      <c r="N14"/>
      <c r="O14"/>
      <c r="P14"/>
    </row>
    <row r="15" spans="1:30" ht="17.100000000000001" customHeight="1" thickBot="1"/>
    <row r="16" spans="1:30" ht="23.25">
      <c r="B16" s="62" t="s">
        <v>8</v>
      </c>
      <c r="C16" s="63"/>
      <c r="D16" s="64"/>
      <c r="F16" s="62" t="s">
        <v>9</v>
      </c>
      <c r="G16" s="63"/>
      <c r="H16" s="64"/>
    </row>
    <row r="17" spans="1:8" ht="23.25">
      <c r="B17" s="84" t="s">
        <v>10</v>
      </c>
      <c r="C17" s="85"/>
      <c r="D17" s="32">
        <v>200</v>
      </c>
      <c r="F17" s="1"/>
      <c r="H17" s="20"/>
    </row>
    <row r="18" spans="1:8" ht="23.25">
      <c r="B18" s="84" t="s">
        <v>11</v>
      </c>
      <c r="C18" s="85"/>
      <c r="D18" s="33">
        <v>5</v>
      </c>
      <c r="F18" s="1"/>
      <c r="H18" s="20"/>
    </row>
    <row r="19" spans="1:8" ht="23.25">
      <c r="B19" s="84" t="s">
        <v>12</v>
      </c>
      <c r="C19" s="85"/>
      <c r="D19" s="34">
        <v>1.0789999999999999E-2</v>
      </c>
      <c r="F19" s="1"/>
      <c r="H19" s="20"/>
    </row>
    <row r="20" spans="1:8" ht="2.25" customHeight="1">
      <c r="B20" s="59"/>
      <c r="C20" s="60"/>
      <c r="D20" s="61"/>
      <c r="F20" s="1"/>
      <c r="H20" s="20"/>
    </row>
    <row r="21" spans="1:8" ht="23.25">
      <c r="B21" s="57" t="s">
        <v>7</v>
      </c>
      <c r="C21" s="58"/>
      <c r="D21" s="25">
        <f>FV(Taxa_mensal,Qtd_Anos*12,Aporte*-1)</f>
        <v>16755.382799697527</v>
      </c>
      <c r="F21" s="1"/>
      <c r="H21" s="20"/>
    </row>
    <row r="22" spans="1:8" ht="24" thickBot="1">
      <c r="B22" s="55" t="s">
        <v>13</v>
      </c>
      <c r="C22" s="56"/>
      <c r="D22" s="26">
        <f>IF(Patrimonio*Rendimento_Carteira&lt;&gt;0,Patrimonio*Rendimento_Carteira,"")</f>
        <v>100.53229679818516</v>
      </c>
      <c r="F22" s="1"/>
      <c r="H22" s="20"/>
    </row>
    <row r="23" spans="1:8" ht="17.100000000000001" customHeight="1" thickBot="1">
      <c r="F23" s="1"/>
      <c r="H23" s="20"/>
    </row>
    <row r="24" spans="1:8" ht="23.25">
      <c r="A24" s="10"/>
      <c r="B24" s="62" t="s">
        <v>14</v>
      </c>
      <c r="C24" s="63"/>
      <c r="D24" s="12" t="s">
        <v>15</v>
      </c>
      <c r="F24" s="1"/>
      <c r="H24" s="20"/>
    </row>
    <row r="25" spans="1:8" ht="23.25">
      <c r="A25" s="10">
        <v>2</v>
      </c>
      <c r="B25" s="22" t="s">
        <v>16</v>
      </c>
      <c r="C25" s="27">
        <f>FV(Taxa_mensal,$A25*12,Aporte*-1)</f>
        <v>5445.5254595290435</v>
      </c>
      <c r="D25" s="28">
        <f>C25*Rendimento_Carteira</f>
        <v>32.673152757174265</v>
      </c>
      <c r="F25" s="1"/>
      <c r="H25" s="20"/>
    </row>
    <row r="26" spans="1:8" ht="23.25">
      <c r="A26" s="10">
        <v>5</v>
      </c>
      <c r="B26" s="23" t="s">
        <v>17</v>
      </c>
      <c r="C26" s="29">
        <f>FV(Taxa_mensal,$A26*12,Aporte*-1)</f>
        <v>16755.382799697527</v>
      </c>
      <c r="D26" s="28">
        <f>C26*$D$13</f>
        <v>100.53229679818516</v>
      </c>
      <c r="F26" s="1"/>
      <c r="H26" s="20"/>
    </row>
    <row r="27" spans="1:8" ht="23.25">
      <c r="A27" s="10">
        <v>10</v>
      </c>
      <c r="B27" s="23" t="s">
        <v>18</v>
      </c>
      <c r="C27" s="29">
        <f>FV(Taxa_mensal,$A27*12,Aporte*-1)</f>
        <v>48656.842506034438</v>
      </c>
      <c r="D27" s="28">
        <f>C27*$D$13</f>
        <v>291.94105503620665</v>
      </c>
      <c r="F27" s="1"/>
      <c r="H27" s="20"/>
    </row>
    <row r="28" spans="1:8" ht="23.25">
      <c r="A28" s="10">
        <v>20</v>
      </c>
      <c r="B28" s="23" t="s">
        <v>19</v>
      </c>
      <c r="C28" s="29">
        <f>FV(Taxa_mensal,$A28*12,Aporte*-1)</f>
        <v>225039.68001941612</v>
      </c>
      <c r="D28" s="28">
        <f>C28*$D$13</f>
        <v>1350.2380801164968</v>
      </c>
      <c r="F28" s="1"/>
      <c r="H28" s="20"/>
    </row>
    <row r="29" spans="1:8" ht="24" thickBot="1">
      <c r="A29" s="10">
        <v>30</v>
      </c>
      <c r="B29" s="24" t="s">
        <v>20</v>
      </c>
      <c r="C29" s="30">
        <f>FV(Taxa_mensal,$A29*12,Aporte*-1)</f>
        <v>864433.93100094295</v>
      </c>
      <c r="D29" s="31">
        <f>C29*$D$13</f>
        <v>5186.6035860056581</v>
      </c>
      <c r="F29" s="3"/>
      <c r="G29" s="4"/>
      <c r="H29" s="21"/>
    </row>
    <row r="30" spans="1:8" ht="17.100000000000001" customHeight="1" thickBot="1"/>
    <row r="31" spans="1:8" ht="23.25">
      <c r="B31" s="69" t="s">
        <v>21</v>
      </c>
      <c r="C31" s="70"/>
      <c r="D31" s="54" t="s">
        <v>22</v>
      </c>
      <c r="F31" s="62" t="s">
        <v>23</v>
      </c>
      <c r="G31" s="63"/>
      <c r="H31" s="64"/>
    </row>
    <row r="32" spans="1:8" ht="24" thickBot="1">
      <c r="B32" s="65" t="s">
        <v>24</v>
      </c>
      <c r="C32" s="66"/>
      <c r="D32" s="53">
        <f>Aporte</f>
        <v>200</v>
      </c>
      <c r="F32" s="1"/>
      <c r="H32" s="2"/>
    </row>
    <row r="33" spans="2:8" ht="15.75" thickBot="1">
      <c r="B33" s="1"/>
      <c r="D33" s="2"/>
      <c r="F33" s="1"/>
      <c r="H33" s="2"/>
    </row>
    <row r="34" spans="2:8" ht="21">
      <c r="B34" s="45" t="s">
        <v>25</v>
      </c>
      <c r="C34" s="46" t="s">
        <v>26</v>
      </c>
      <c r="D34" s="47" t="s">
        <v>27</v>
      </c>
      <c r="F34" s="1"/>
      <c r="H34" s="2"/>
    </row>
    <row r="35" spans="2:8" ht="15.75">
      <c r="B35" s="44" t="s">
        <v>28</v>
      </c>
      <c r="C35" s="43">
        <f t="shared" ref="C35:C40" si="0">VLOOKUP($D$31&amp;"-"&amp;B35,Percentuais,4,FALSE)</f>
        <v>0.32</v>
      </c>
      <c r="D35" s="48">
        <f t="shared" ref="D35:D40" si="1">Aporte*C35</f>
        <v>64</v>
      </c>
      <c r="F35" s="1"/>
      <c r="H35" s="2"/>
    </row>
    <row r="36" spans="2:8" ht="15.75">
      <c r="B36" s="44" t="s">
        <v>29</v>
      </c>
      <c r="C36" s="43">
        <f t="shared" si="0"/>
        <v>0.35</v>
      </c>
      <c r="D36" s="48">
        <f t="shared" si="1"/>
        <v>70</v>
      </c>
      <c r="F36" s="1"/>
      <c r="H36" s="2"/>
    </row>
    <row r="37" spans="2:8" ht="15.75">
      <c r="B37" s="44" t="s">
        <v>30</v>
      </c>
      <c r="C37" s="43">
        <f t="shared" si="0"/>
        <v>0.08</v>
      </c>
      <c r="D37" s="48">
        <f t="shared" si="1"/>
        <v>16</v>
      </c>
      <c r="F37" s="1"/>
      <c r="H37" s="2"/>
    </row>
    <row r="38" spans="2:8" ht="15.75">
      <c r="B38" s="44" t="s">
        <v>31</v>
      </c>
      <c r="C38" s="43">
        <f t="shared" si="0"/>
        <v>0.05</v>
      </c>
      <c r="D38" s="48">
        <f t="shared" si="1"/>
        <v>10</v>
      </c>
      <c r="F38" s="1"/>
      <c r="H38" s="2"/>
    </row>
    <row r="39" spans="2:8" ht="15.75">
      <c r="B39" s="44" t="s">
        <v>32</v>
      </c>
      <c r="C39" s="43">
        <f t="shared" si="0"/>
        <v>0.1</v>
      </c>
      <c r="D39" s="48">
        <f t="shared" si="1"/>
        <v>20</v>
      </c>
      <c r="F39" s="1"/>
      <c r="H39" s="2"/>
    </row>
    <row r="40" spans="2:8" ht="15.75">
      <c r="B40" s="44" t="s">
        <v>33</v>
      </c>
      <c r="C40" s="43">
        <f t="shared" si="0"/>
        <v>0.1</v>
      </c>
      <c r="D40" s="48">
        <f t="shared" si="1"/>
        <v>20</v>
      </c>
      <c r="F40" s="1"/>
      <c r="H40" s="2"/>
    </row>
    <row r="41" spans="2:8" ht="16.5" thickBot="1">
      <c r="B41" s="49" t="s">
        <v>34</v>
      </c>
      <c r="C41" s="50">
        <f>SUM(C35:C40)</f>
        <v>0.99999999999999989</v>
      </c>
      <c r="D41" s="51">
        <f>SUM(D35:D40)</f>
        <v>200</v>
      </c>
      <c r="F41" s="3"/>
      <c r="G41" s="4"/>
      <c r="H41" s="52"/>
    </row>
    <row r="42" spans="2:8"/>
    <row r="43" spans="2:8"/>
    <row r="44" spans="2:8"/>
    <row r="45" spans="2:8"/>
    <row r="49" customFormat="1" hidden="1"/>
    <row r="50" customFormat="1" hidden="1"/>
    <row r="51" customFormat="1" hidden="1"/>
    <row r="52" customFormat="1" hidden="1"/>
    <row r="53" customFormat="1" hidden="1"/>
    <row r="54" customFormat="1" hidden="1"/>
    <row r="55" customFormat="1" hidden="1"/>
    <row r="56" customFormat="1" hidden="1"/>
    <row r="57" customFormat="1" hidden="1"/>
    <row r="58" customFormat="1" hidden="1"/>
    <row r="59" customFormat="1" hidden="1"/>
    <row r="60" customFormat="1" hidden="1"/>
    <row r="61" customFormat="1" hidden="1"/>
    <row r="62" customFormat="1" hidden="1"/>
    <row r="63" customFormat="1" hidden="1"/>
    <row r="64" customFormat="1" hidden="1"/>
    <row r="65" customFormat="1" hidden="1"/>
    <row r="66" customFormat="1" hidden="1"/>
    <row r="67" customFormat="1" hidden="1"/>
    <row r="68" customFormat="1" hidden="1"/>
    <row r="69" customFormat="1" hidden="1"/>
    <row r="70" customFormat="1" hidden="1"/>
    <row r="71" customFormat="1" hidden="1"/>
    <row r="72" customFormat="1" hidden="1"/>
    <row r="73" customFormat="1" hidden="1"/>
    <row r="74" customFormat="1" hidden="1"/>
    <row r="75" customFormat="1" hidden="1"/>
    <row r="76" customFormat="1" hidden="1"/>
    <row r="77" customFormat="1" hidden="1"/>
    <row r="78" customFormat="1" hidden="1"/>
    <row r="79" customFormat="1" hidden="1"/>
    <row r="80" customFormat="1" hidden="1"/>
    <row r="81" customFormat="1" hidden="1"/>
    <row r="82" customFormat="1" hidden="1"/>
    <row r="83" customFormat="1" hidden="1"/>
    <row r="84" customFormat="1" hidden="1"/>
    <row r="85" customFormat="1" hidden="1"/>
    <row r="86" customFormat="1" hidden="1"/>
    <row r="87" customFormat="1" hidden="1"/>
  </sheetData>
  <sheetProtection sheet="1" objects="1" scenarios="1"/>
  <mergeCells count="21">
    <mergeCell ref="B32:C32"/>
    <mergeCell ref="A1:I9"/>
    <mergeCell ref="B31:C31"/>
    <mergeCell ref="F11:G11"/>
    <mergeCell ref="F12:G12"/>
    <mergeCell ref="F13:G13"/>
    <mergeCell ref="F14:G14"/>
    <mergeCell ref="F16:H16"/>
    <mergeCell ref="B14:C14"/>
    <mergeCell ref="B13:C13"/>
    <mergeCell ref="B12:C12"/>
    <mergeCell ref="B11:D11"/>
    <mergeCell ref="B16:D16"/>
    <mergeCell ref="B19:C19"/>
    <mergeCell ref="B18:C18"/>
    <mergeCell ref="B17:C17"/>
    <mergeCell ref="B22:C22"/>
    <mergeCell ref="B21:C21"/>
    <mergeCell ref="B20:D20"/>
    <mergeCell ref="F31:H31"/>
    <mergeCell ref="B24:C24"/>
  </mergeCells>
  <dataValidations count="1">
    <dataValidation type="list" allowBlank="1" showInputMessage="1" showErrorMessage="1" sqref="D31" xr:uid="{4B50532B-00C1-4513-B6A7-68AA049A284D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BD75-DE7A-40B6-BB1A-EB0B4CE5A5DE}">
  <dimension ref="B1:E20"/>
  <sheetViews>
    <sheetView workbookViewId="0">
      <selection activeCell="E13" sqref="E13"/>
    </sheetView>
  </sheetViews>
  <sheetFormatPr defaultRowHeight="15"/>
  <cols>
    <col min="2" max="2" width="31.28515625" bestFit="1" customWidth="1"/>
    <col min="3" max="3" width="12.140625" bestFit="1" customWidth="1"/>
    <col min="4" max="4" width="19" bestFit="1" customWidth="1"/>
    <col min="5" max="5" width="6.5703125" style="6" bestFit="1" customWidth="1"/>
    <col min="6" max="6" width="14.42578125" bestFit="1" customWidth="1"/>
  </cols>
  <sheetData>
    <row r="1" spans="2:5" ht="15.75" thickBot="1"/>
    <row r="2" spans="2:5" s="6" customFormat="1">
      <c r="B2" s="38" t="s">
        <v>35</v>
      </c>
      <c r="C2" s="39" t="s">
        <v>36</v>
      </c>
      <c r="D2" s="39" t="s">
        <v>25</v>
      </c>
      <c r="E2" s="13" t="s">
        <v>37</v>
      </c>
    </row>
    <row r="3" spans="2:5">
      <c r="B3" s="8" t="str">
        <f>C3&amp;"-"&amp;D3</f>
        <v>Conservador-PAPEL</v>
      </c>
      <c r="C3" s="7" t="s">
        <v>38</v>
      </c>
      <c r="D3" s="7" t="s">
        <v>28</v>
      </c>
      <c r="E3" s="40">
        <v>0.3</v>
      </c>
    </row>
    <row r="4" spans="2:5">
      <c r="B4" s="8" t="str">
        <f t="shared" ref="B4:B20" si="0">C4&amp;"-"&amp;D4</f>
        <v>Conservador-TIJOLO</v>
      </c>
      <c r="C4" s="7" t="s">
        <v>38</v>
      </c>
      <c r="D4" s="7" t="s">
        <v>29</v>
      </c>
      <c r="E4" s="40">
        <v>0.5</v>
      </c>
    </row>
    <row r="5" spans="2:5">
      <c r="B5" s="8" t="str">
        <f t="shared" si="0"/>
        <v>Conservador-HÍBRIDOS</v>
      </c>
      <c r="C5" s="7" t="s">
        <v>38</v>
      </c>
      <c r="D5" s="7" t="s">
        <v>30</v>
      </c>
      <c r="E5" s="40">
        <v>0.1</v>
      </c>
    </row>
    <row r="6" spans="2:5">
      <c r="B6" s="8" t="str">
        <f t="shared" si="0"/>
        <v>Conservador-FOFs</v>
      </c>
      <c r="C6" s="7" t="s">
        <v>38</v>
      </c>
      <c r="D6" s="7" t="s">
        <v>31</v>
      </c>
      <c r="E6" s="40">
        <v>0.1</v>
      </c>
    </row>
    <row r="7" spans="2:5">
      <c r="B7" s="8" t="str">
        <f t="shared" si="0"/>
        <v>Conservador-DESENVOLVIMENTO</v>
      </c>
      <c r="C7" s="7" t="s">
        <v>38</v>
      </c>
      <c r="D7" s="7" t="s">
        <v>32</v>
      </c>
      <c r="E7" s="40">
        <v>0</v>
      </c>
    </row>
    <row r="8" spans="2:5">
      <c r="B8" s="8" t="str">
        <f t="shared" si="0"/>
        <v>Conservador-HOTELARIAS</v>
      </c>
      <c r="C8" s="7" t="s">
        <v>38</v>
      </c>
      <c r="D8" s="7" t="s">
        <v>33</v>
      </c>
      <c r="E8" s="40">
        <v>0</v>
      </c>
    </row>
    <row r="9" spans="2:5">
      <c r="B9" s="8" t="str">
        <f t="shared" si="0"/>
        <v>Moderado-PAPEL</v>
      </c>
      <c r="C9" s="7" t="s">
        <v>22</v>
      </c>
      <c r="D9" s="7" t="s">
        <v>28</v>
      </c>
      <c r="E9" s="40">
        <v>0.32</v>
      </c>
    </row>
    <row r="10" spans="2:5">
      <c r="B10" s="8" t="str">
        <f t="shared" si="0"/>
        <v>Moderado-TIJOLO</v>
      </c>
      <c r="C10" s="7" t="s">
        <v>22</v>
      </c>
      <c r="D10" s="7" t="s">
        <v>29</v>
      </c>
      <c r="E10" s="40">
        <v>0.35</v>
      </c>
    </row>
    <row r="11" spans="2:5">
      <c r="B11" s="8" t="str">
        <f t="shared" si="0"/>
        <v>Moderado-HÍBRIDOS</v>
      </c>
      <c r="C11" s="7" t="s">
        <v>22</v>
      </c>
      <c r="D11" s="7" t="s">
        <v>30</v>
      </c>
      <c r="E11" s="40">
        <v>0.08</v>
      </c>
    </row>
    <row r="12" spans="2:5">
      <c r="B12" s="8" t="str">
        <f t="shared" si="0"/>
        <v>Moderado-FOFs</v>
      </c>
      <c r="C12" s="7" t="s">
        <v>22</v>
      </c>
      <c r="D12" s="7" t="s">
        <v>31</v>
      </c>
      <c r="E12" s="40">
        <v>0.05</v>
      </c>
    </row>
    <row r="13" spans="2:5">
      <c r="B13" s="8" t="str">
        <f t="shared" si="0"/>
        <v>Moderado-DESENVOLVIMENTO</v>
      </c>
      <c r="C13" s="7" t="s">
        <v>22</v>
      </c>
      <c r="D13" s="7" t="s">
        <v>32</v>
      </c>
      <c r="E13" s="40">
        <v>0.1</v>
      </c>
    </row>
    <row r="14" spans="2:5">
      <c r="B14" s="8" t="str">
        <f t="shared" si="0"/>
        <v>Moderado-HOTELARIAS</v>
      </c>
      <c r="C14" s="7" t="s">
        <v>22</v>
      </c>
      <c r="D14" s="7" t="s">
        <v>33</v>
      </c>
      <c r="E14" s="40">
        <v>0.1</v>
      </c>
    </row>
    <row r="15" spans="2:5">
      <c r="B15" s="8" t="str">
        <f t="shared" si="0"/>
        <v>Agressivo-PAPEL</v>
      </c>
      <c r="C15" s="7" t="s">
        <v>39</v>
      </c>
      <c r="D15" s="7" t="s">
        <v>28</v>
      </c>
      <c r="E15" s="40">
        <v>0.5</v>
      </c>
    </row>
    <row r="16" spans="2:5">
      <c r="B16" s="8" t="str">
        <f t="shared" si="0"/>
        <v>Agressivo-TIJOLO</v>
      </c>
      <c r="C16" s="7" t="s">
        <v>39</v>
      </c>
      <c r="D16" s="7" t="s">
        <v>29</v>
      </c>
      <c r="E16" s="40">
        <v>0.1</v>
      </c>
    </row>
    <row r="17" spans="2:5">
      <c r="B17" s="8" t="str">
        <f t="shared" si="0"/>
        <v>Agressivo-HÍBRIDOS</v>
      </c>
      <c r="C17" s="7" t="s">
        <v>39</v>
      </c>
      <c r="D17" s="7" t="s">
        <v>30</v>
      </c>
      <c r="E17" s="40">
        <v>0.05</v>
      </c>
    </row>
    <row r="18" spans="2:5">
      <c r="B18" s="8" t="str">
        <f t="shared" si="0"/>
        <v>Agressivo-FOFs</v>
      </c>
      <c r="C18" s="7" t="s">
        <v>39</v>
      </c>
      <c r="D18" s="7" t="s">
        <v>31</v>
      </c>
      <c r="E18" s="40">
        <v>0.05</v>
      </c>
    </row>
    <row r="19" spans="2:5">
      <c r="B19" s="8" t="str">
        <f t="shared" si="0"/>
        <v>Agressivo-DESENVOLVIMENTO</v>
      </c>
      <c r="C19" s="7" t="s">
        <v>39</v>
      </c>
      <c r="D19" s="7" t="s">
        <v>32</v>
      </c>
      <c r="E19" s="40">
        <v>0.2</v>
      </c>
    </row>
    <row r="20" spans="2:5" ht="15.75" thickBot="1">
      <c r="B20" s="9" t="str">
        <f t="shared" si="0"/>
        <v>Agressivo-HOTELARIAS</v>
      </c>
      <c r="C20" s="41" t="s">
        <v>39</v>
      </c>
      <c r="D20" s="41" t="s">
        <v>33</v>
      </c>
      <c r="E20" s="4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dos Santos Gomes</dc:creator>
  <cp:keywords/>
  <dc:description/>
  <cp:lastModifiedBy>Lucas dos Santos Gomes</cp:lastModifiedBy>
  <cp:revision/>
  <dcterms:created xsi:type="dcterms:W3CDTF">2025-06-03T23:33:46Z</dcterms:created>
  <dcterms:modified xsi:type="dcterms:W3CDTF">2025-06-04T03:35:54Z</dcterms:modified>
  <cp:category/>
  <cp:contentStatus/>
</cp:coreProperties>
</file>