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ke\FlexRC\"/>
    </mc:Choice>
  </mc:AlternateContent>
  <xr:revisionPtr revIDLastSave="0" documentId="13_ncr:1_{C72F3CA5-16F5-4FFB-9A2A-5B543AEDF211}" xr6:coauthVersionLast="47" xr6:coauthVersionMax="47" xr10:uidLastSave="{00000000-0000-0000-0000-000000000000}"/>
  <bookViews>
    <workbookView xWindow="1763" yWindow="-98" windowWidth="22335" windowHeight="13695" activeTab="3" xr2:uid="{81982E8A-BA81-4862-A7E8-94F1A526E7CC}"/>
  </bookViews>
  <sheets>
    <sheet name="Arkusz1" sheetId="1" r:id="rId1"/>
    <sheet name="Arkusz2" sheetId="2" r:id="rId2"/>
    <sheet name="keys_ain" sheetId="3" r:id="rId3"/>
    <sheet name="MCU" sheetId="4" r:id="rId4"/>
    <sheet name="bat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5" l="1"/>
  <c r="D17" i="5"/>
  <c r="D16" i="5"/>
  <c r="D18" i="5" s="1"/>
  <c r="I5" i="3"/>
  <c r="I6" i="3"/>
  <c r="I7" i="3"/>
  <c r="I8" i="3"/>
  <c r="I4" i="3"/>
  <c r="H5" i="3"/>
  <c r="H6" i="3"/>
  <c r="H7" i="3"/>
  <c r="H8" i="3"/>
  <c r="H4" i="3"/>
  <c r="E13" i="2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AC2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</calcChain>
</file>

<file path=xl/sharedStrings.xml><?xml version="1.0" encoding="utf-8"?>
<sst xmlns="http://schemas.openxmlformats.org/spreadsheetml/2006/main" count="234" uniqueCount="181">
  <si>
    <t>Kolumna1</t>
  </si>
  <si>
    <t>Kolumna2</t>
  </si>
  <si>
    <t>Kolumna3</t>
  </si>
  <si>
    <t>x</t>
  </si>
  <si>
    <t>e</t>
  </si>
  <si>
    <t>y</t>
  </si>
  <si>
    <t>y = max(0, (x - deadzone) * y_max / (x_max - deadzone))</t>
  </si>
  <si>
    <t>deadzone</t>
  </si>
  <si>
    <t>Y_max</t>
  </si>
  <si>
    <t>X_max</t>
  </si>
  <si>
    <t>1. Surowy odczyt po inwersji i kalibracji:</t>
  </si>
  <si>
    <t xml:space="preserve">raw_clamped = clamp(raw, 0..1023) raw_inverted = invert ? (1023 - raw_clamped) : raw_clamped calMin, calMax = zapisane zakresy kalibracji mid = (calMin + calMax)/2 halfSpan = (calMax - calMin)/2 </t>
  </si>
  <si>
    <t>1. Odchylenie od środka:</t>
  </si>
  <si>
    <t>1. Normalizacja i krzywa:</t>
  </si>
  <si>
    <t>1. Wyjście:</t>
  </si>
  <si>
    <r>
      <t>Dla osi X (</t>
    </r>
    <r>
      <rPr>
        <sz val="12"/>
        <rFont val="Consolas"/>
        <family val="3"/>
        <charset val="238"/>
      </rPr>
      <t>readX()</t>
    </r>
    <r>
      <rPr>
        <sz val="12"/>
        <rFont val="Segoe UI"/>
        <family val="2"/>
        <charset val="238"/>
      </rPr>
      <t>):</t>
    </r>
  </si>
  <si>
    <t xml:space="preserve">centered = raw_inverted - mid absC = |centered| sign = sign(centered) // +1 lub -1 dz = deadzoneX </t>
  </si>
  <si>
    <r>
      <t>Jeśli </t>
    </r>
    <r>
      <rPr>
        <sz val="12"/>
        <rFont val="Consolas"/>
        <family val="3"/>
        <charset val="238"/>
      </rPr>
      <t>absC &lt;= dz</t>
    </r>
    <r>
      <rPr>
        <sz val="12"/>
        <rFont val="Segoe UI"/>
        <family val="2"/>
        <charset val="238"/>
      </rPr>
      <t> lub </t>
    </r>
    <r>
      <rPr>
        <sz val="12"/>
        <rFont val="Consolas"/>
        <family val="3"/>
        <charset val="238"/>
      </rPr>
      <t>halfSpan &lt;= dz</t>
    </r>
    <r>
      <rPr>
        <sz val="12"/>
        <rFont val="Segoe UI"/>
        <family val="2"/>
        <charset val="238"/>
      </rPr>
      <t>, wynik = 0.</t>
    </r>
  </si>
  <si>
    <t xml:space="preserve">xMax = halfSpan norm = (absC - dz) / (xMax - dz) // clamp do 0..1 out16 = round(32767 * (norm)^(1 + expo)) </t>
  </si>
  <si>
    <t xml:space="preserve">out = sign * out16 // zakres -32767..32767 // w ui/loop_main mapujesz to na %: pct = out/32767 * 100 </t>
  </si>
  <si>
    <r>
      <t>Podstaw w Excelu: </t>
    </r>
    <r>
      <rPr>
        <sz val="12"/>
        <rFont val="Consolas"/>
        <family val="3"/>
        <charset val="238"/>
      </rPr>
      <t>=SIGN(centered)*ROUND(32767*POWER(MAX(0, MIN(1,(ABS(centered)-dz)/(halfSpan-dz))), 1+expo), 0)</t>
    </r>
    <r>
      <rPr>
        <sz val="12"/>
        <rFont val="Segoe UI"/>
        <family val="2"/>
        <charset val="238"/>
      </rPr>
      <t> z wcześniejszymi obliczeniami </t>
    </r>
    <r>
      <rPr>
        <sz val="12"/>
        <rFont val="Consolas"/>
        <family val="3"/>
        <charset val="238"/>
      </rPr>
      <t>centered=raw_inverted-mid</t>
    </r>
    <r>
      <rPr>
        <sz val="12"/>
        <rFont val="Segoe UI"/>
        <family val="2"/>
        <charset val="238"/>
      </rPr>
      <t>, </t>
    </r>
    <r>
      <rPr>
        <sz val="12"/>
        <rFont val="Consolas"/>
        <family val="3"/>
        <charset val="238"/>
      </rPr>
      <t>halfSpan=(calMax-calMin)/2</t>
    </r>
    <r>
      <rPr>
        <sz val="12"/>
        <rFont val="Segoe UI"/>
        <family val="2"/>
        <charset val="238"/>
      </rPr>
      <t>, </t>
    </r>
    <r>
      <rPr>
        <sz val="12"/>
        <rFont val="Consolas"/>
        <family val="3"/>
        <charset val="238"/>
      </rPr>
      <t>mid=(calMax+calMin)/2</t>
    </r>
    <r>
      <rPr>
        <sz val="12"/>
        <rFont val="Segoe UI"/>
        <family val="2"/>
        <charset val="238"/>
      </rPr>
      <t>, </t>
    </r>
    <r>
      <rPr>
        <sz val="12"/>
        <rFont val="Consolas"/>
        <family val="3"/>
        <charset val="238"/>
      </rPr>
      <t>raw_inverted=IF(invert,1023-raw,raw)</t>
    </r>
    <r>
      <rPr>
        <sz val="12"/>
        <rFont val="Segoe UI"/>
        <family val="2"/>
        <charset val="238"/>
      </rPr>
      <t>.</t>
    </r>
  </si>
  <si>
    <t>RAW (0..1023)</t>
  </si>
  <si>
    <t>RAW CLMED</t>
  </si>
  <si>
    <t xml:space="preserve">klawiatura </t>
  </si>
  <si>
    <t>R1</t>
  </si>
  <si>
    <t>R2</t>
  </si>
  <si>
    <t>R3</t>
  </si>
  <si>
    <t>R4</t>
  </si>
  <si>
    <t>R5</t>
  </si>
  <si>
    <t>R6</t>
  </si>
  <si>
    <t>R7</t>
  </si>
  <si>
    <t>C</t>
  </si>
  <si>
    <t>Vadc</t>
  </si>
  <si>
    <t>5V*(R6/(R6+Rx))</t>
  </si>
  <si>
    <t>V</t>
  </si>
  <si>
    <t>ADC</t>
  </si>
  <si>
    <t>ARDUINO NANO</t>
  </si>
  <si>
    <t>D13</t>
  </si>
  <si>
    <t>3V3</t>
  </si>
  <si>
    <t>AREF</t>
  </si>
  <si>
    <t>A6</t>
  </si>
  <si>
    <t>A7</t>
  </si>
  <si>
    <t>5V</t>
  </si>
  <si>
    <t>RESET</t>
  </si>
  <si>
    <t>GND</t>
  </si>
  <si>
    <t>VIN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</si>
  <si>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</si>
  <si>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</si>
  <si>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</si>
  <si>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</si>
  <si>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</si>
  <si>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</si>
  <si>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</si>
  <si>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</si>
  <si>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</si>
  <si>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</si>
  <si>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</si>
  <si>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D0</t>
  </si>
  <si>
    <t>D1</t>
  </si>
  <si>
    <t>SCK</t>
  </si>
  <si>
    <t>LX</t>
  </si>
  <si>
    <t>LY</t>
  </si>
  <si>
    <t>RX</t>
  </si>
  <si>
    <t>RY</t>
  </si>
  <si>
    <t>SDA</t>
  </si>
  <si>
    <t>SCL</t>
  </si>
  <si>
    <t>BATT</t>
  </si>
  <si>
    <t>5xKEY</t>
  </si>
  <si>
    <t>MISO</t>
  </si>
  <si>
    <t>MOSI</t>
  </si>
  <si>
    <t>CSN</t>
  </si>
  <si>
    <t>CE</t>
  </si>
  <si>
    <t>LED RGB</t>
  </si>
  <si>
    <t>JOY R SW</t>
  </si>
  <si>
    <t>JOY L SW</t>
  </si>
  <si>
    <t>BUZZ</t>
  </si>
  <si>
    <t>SW2</t>
  </si>
  <si>
    <t>SW3-1</t>
  </si>
  <si>
    <t>SW3-2</t>
  </si>
  <si>
    <t>JOY L</t>
  </si>
  <si>
    <t>JOY R</t>
  </si>
  <si>
    <t>5x KEY</t>
  </si>
  <si>
    <t>OLED</t>
  </si>
  <si>
    <t>IMU</t>
  </si>
  <si>
    <t>NRF24 PA LNA</t>
  </si>
  <si>
    <t>BATT LVL</t>
  </si>
  <si>
    <t>comm</t>
  </si>
  <si>
    <t>analog sig</t>
  </si>
  <si>
    <t>digital sig</t>
  </si>
  <si>
    <t>I2C</t>
  </si>
  <si>
    <t>SPI</t>
  </si>
  <si>
    <t>component</t>
  </si>
  <si>
    <t>A0</t>
  </si>
  <si>
    <t>A1</t>
  </si>
  <si>
    <t>A2</t>
  </si>
  <si>
    <t>A3</t>
  </si>
  <si>
    <t>A4</t>
  </si>
  <si>
    <t>A5</t>
  </si>
  <si>
    <t>ESP32-S3-Pico - Waveshare Wiki</t>
  </si>
  <si>
    <t>ESP32-S3 WAVESHARE</t>
  </si>
  <si>
    <t>VBUS</t>
  </si>
  <si>
    <t>VSYS</t>
  </si>
  <si>
    <t>3V3_EN</t>
  </si>
  <si>
    <t>3V3_OUT</t>
  </si>
  <si>
    <t>ADC1_CH9</t>
  </si>
  <si>
    <t>ADC1_CH8</t>
  </si>
  <si>
    <t>ADC1_CH7</t>
  </si>
  <si>
    <t>ADC1_CH6</t>
  </si>
  <si>
    <t>RUN</t>
  </si>
  <si>
    <t>ADC1_CH5</t>
  </si>
  <si>
    <t>ADC1_CH4</t>
  </si>
  <si>
    <t>ADC1_CH3</t>
  </si>
  <si>
    <t>ADC1_CH1</t>
  </si>
  <si>
    <t>GP41</t>
  </si>
  <si>
    <t>GP42</t>
  </si>
  <si>
    <t>GP40</t>
  </si>
  <si>
    <t>GP39</t>
  </si>
  <si>
    <t>GP38</t>
  </si>
  <si>
    <t>GP37</t>
  </si>
  <si>
    <t>GP35</t>
  </si>
  <si>
    <t>GP36</t>
  </si>
  <si>
    <t>GP17</t>
  </si>
  <si>
    <t>GP18</t>
  </si>
  <si>
    <t>GP33</t>
  </si>
  <si>
    <t>GP34</t>
  </si>
  <si>
    <t>GP13</t>
  </si>
  <si>
    <t>GP14</t>
  </si>
  <si>
    <t>GP15</t>
  </si>
  <si>
    <t>GP16</t>
  </si>
  <si>
    <t>GP11</t>
  </si>
  <si>
    <t>GP12</t>
  </si>
  <si>
    <t>5V IN</t>
  </si>
  <si>
    <t>BMS</t>
  </si>
  <si>
    <t>2x18650</t>
  </si>
  <si>
    <t>buzzer</t>
  </si>
  <si>
    <t>SW3</t>
  </si>
  <si>
    <t>Waveshare</t>
  </si>
  <si>
    <t>Sterownik WaveShare ESP32-S3-Pico • Cena, Opinie - Allegro</t>
  </si>
  <si>
    <t>przełącznik ON-OFF</t>
  </si>
  <si>
    <t>??</t>
  </si>
  <si>
    <t>Potencjometr montażowy leżący 10kΩ - 5szt.</t>
  </si>
  <si>
    <t>Przełącznik monostabilny PB07C 7x7mm - 5 szt.</t>
  </si>
  <si>
    <t>Mikroprzełącznik bistabilny ON-ON 7x7mm 5szt.</t>
  </si>
  <si>
    <t>Przełącznik suwakowy ESP2010 - kątowy</t>
  </si>
  <si>
    <t>bezpieczniki polimerowe</t>
  </si>
  <si>
    <t>2-3 FUN. KEYS</t>
  </si>
  <si>
    <t>2-3</t>
  </si>
  <si>
    <t>3-5x LED RGB</t>
  </si>
  <si>
    <t>CHARGER</t>
  </si>
  <si>
    <t>Wielokomorowy konwerter doładowania USB 2S 3S typu C moduł zasilania płyta ochronna ładowarki LiPo-polimerowej litowo-jonowej - AliExpress 502</t>
  </si>
  <si>
    <t>2S Li-ion 18650 Lithium Battery Charger Protection Board 7.4V Overcurrent Overcharge Overdischarge Protection 4A 2 Series BMS - AliExpress 502</t>
  </si>
  <si>
    <t>AP63203 - przetwornica step-down BabyBuck - 3,3V 2A - SparkFun COM-18357</t>
  </si>
  <si>
    <t>BUCK 3.3V</t>
  </si>
  <si>
    <t>SW_F1</t>
  </si>
  <si>
    <t>SW_F2</t>
  </si>
  <si>
    <t>SW_L1</t>
  </si>
  <si>
    <t>SW_R1</t>
  </si>
  <si>
    <t>SW_C1</t>
  </si>
  <si>
    <t>SW_D1</t>
  </si>
  <si>
    <t>ADC1_CH0</t>
  </si>
  <si>
    <t>POT HALL</t>
  </si>
  <si>
    <t>min</t>
  </si>
  <si>
    <t>mid</t>
  </si>
  <si>
    <t>max</t>
  </si>
  <si>
    <t>IMU i2c</t>
  </si>
  <si>
    <t>VmaxBatt</t>
  </si>
  <si>
    <t>VminBatt</t>
  </si>
  <si>
    <t>Uain</t>
  </si>
  <si>
    <t>Vbatt</t>
  </si>
  <si>
    <t>AIN</t>
  </si>
  <si>
    <t>I</t>
  </si>
  <si>
    <t>VbattMax/(R1+R2)</t>
  </si>
  <si>
    <t>UainMax</t>
  </si>
  <si>
    <t>UainMin</t>
  </si>
  <si>
    <t>nF</t>
  </si>
  <si>
    <t>Ohm</t>
  </si>
  <si>
    <t>mA</t>
  </si>
  <si>
    <t>V*(R2/(R1+R2))</t>
  </si>
  <si>
    <t>AinMax</t>
  </si>
  <si>
    <t>zakres</t>
  </si>
  <si>
    <t>SW_U1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</si>
</sst>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name val="Segoe UI"/>
      <family val="2"/>
      <charset val="238"/>
    </font>
    <font>
      <sz val="12"/>
      <name val="Consolas"/>
      <family val="3"/>
      <charset val="238"/>
    </font>
    <font>
      <sz val="11"/>
      <color rgb="FFFF0000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rgb="FF00B0F0"/>
      <name val="Calibri"/>
      <family val="2"/>
      <charset val="238"/>
      <scheme val="minor"/>
    </font>
    <font>
      <b/>
      <sz val="11"/>
      <color theme="2" tint="-0.249977111117893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rgb="FF00B0F0"/>
      <name val="Calibri"/>
      <family val="2"/>
      <charset val="238"/>
      <scheme val="minor"/>
    </font>
    <font>
      <b/>
      <sz val="11"/>
      <color theme="2" tint="-9.9978637043366805E-2"/>
      <name val="Calibri"/>
      <family val="2"/>
      <charset val="238"/>
      <scheme val="minor"/>
    </font>
    <font>
      <strike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5">
    <xf numFmtId="0" fontId="0" fillId="0" borderId="0" xfId="0"/>
    <xf numFmtId="2" fontId="0" fillId="0" borderId="0" xfId="0" applyNumberForma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0" fillId="2" borderId="0" xfId="0" applyFill="1"/>
    <xf numFmtId="164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2" fillId="0" borderId="3" xfId="0" applyFont="1" applyBorder="1"/>
    <xf numFmtId="0" fontId="2" fillId="0" borderId="4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3" xfId="0" applyFont="1" applyBorder="1"/>
    <xf numFmtId="0" fontId="8" fillId="0" borderId="3" xfId="0" applyFont="1" applyBorder="1"/>
    <xf numFmtId="0" fontId="8" fillId="0" borderId="4" xfId="0" applyFont="1" applyBorder="1" applyAlignment="1">
      <alignment horizontal="right"/>
    </xf>
    <xf numFmtId="0" fontId="7" fillId="0" borderId="5" xfId="0" applyFont="1" applyBorder="1"/>
    <xf numFmtId="0" fontId="9" fillId="0" borderId="3" xfId="0" applyFont="1" applyBorder="1"/>
    <xf numFmtId="0" fontId="9" fillId="0" borderId="4" xfId="0" applyFont="1" applyBorder="1" applyAlignment="1">
      <alignment horizontal="right"/>
    </xf>
    <xf numFmtId="0" fontId="10" fillId="0" borderId="0" xfId="1"/>
    <xf numFmtId="0" fontId="0" fillId="0" borderId="0" xfId="0" applyAlignment="1">
      <alignment horizontal="left"/>
    </xf>
    <xf numFmtId="0" fontId="7" fillId="0" borderId="4" xfId="0" applyFont="1" applyBorder="1"/>
    <xf numFmtId="0" fontId="8" fillId="0" borderId="4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8" xfId="0" applyFont="1" applyBorder="1"/>
    <xf numFmtId="0" fontId="12" fillId="0" borderId="4" xfId="0" applyFont="1" applyBorder="1"/>
    <xf numFmtId="0" fontId="0" fillId="3" borderId="0" xfId="0" applyFill="1"/>
    <xf numFmtId="0" fontId="0" fillId="4" borderId="0" xfId="0" applyFill="1"/>
    <xf numFmtId="0" fontId="10" fillId="3" borderId="0" xfId="1" applyFill="1"/>
    <xf numFmtId="0" fontId="13" fillId="0" borderId="0" xfId="0" applyFont="1"/>
    <xf numFmtId="49" fontId="0" fillId="0" borderId="0" xfId="0" applyNumberFormat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</cellXfs>
  <cellStyles count="2">
    <cellStyle name="Hiperłącze" xfId="1" builtinId="8"/>
    <cellStyle name="Normalny" xfId="0" builtinId="0"/>
  </cellStyles>
  <dxfs count="4">
    <dxf>
      <fill>
        <patternFill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Arkusz1!$E$6:$E$105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Arkusz1!$G$6:$G$105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7</c:v>
                </c:pt>
                <c:pt idx="27">
                  <c:v>8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10</c:v>
                </c:pt>
                <c:pt idx="32">
                  <c:v>11</c:v>
                </c:pt>
                <c:pt idx="33">
                  <c:v>12</c:v>
                </c:pt>
                <c:pt idx="34">
                  <c:v>12</c:v>
                </c:pt>
                <c:pt idx="35">
                  <c:v>13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30</c:v>
                </c:pt>
                <c:pt idx="55">
                  <c:v>31</c:v>
                </c:pt>
                <c:pt idx="56">
                  <c:v>32</c:v>
                </c:pt>
                <c:pt idx="57">
                  <c:v>34</c:v>
                </c:pt>
                <c:pt idx="58">
                  <c:v>35</c:v>
                </c:pt>
                <c:pt idx="59">
                  <c:v>36</c:v>
                </c:pt>
                <c:pt idx="60">
                  <c:v>37</c:v>
                </c:pt>
                <c:pt idx="61">
                  <c:v>38</c:v>
                </c:pt>
                <c:pt idx="62">
                  <c:v>40</c:v>
                </c:pt>
                <c:pt idx="63">
                  <c:v>41</c:v>
                </c:pt>
                <c:pt idx="64">
                  <c:v>42</c:v>
                </c:pt>
                <c:pt idx="65">
                  <c:v>44</c:v>
                </c:pt>
                <c:pt idx="66">
                  <c:v>45</c:v>
                </c:pt>
                <c:pt idx="67">
                  <c:v>46</c:v>
                </c:pt>
                <c:pt idx="68">
                  <c:v>48</c:v>
                </c:pt>
                <c:pt idx="69">
                  <c:v>49</c:v>
                </c:pt>
                <c:pt idx="70">
                  <c:v>50</c:v>
                </c:pt>
                <c:pt idx="71">
                  <c:v>52</c:v>
                </c:pt>
                <c:pt idx="72">
                  <c:v>53</c:v>
                </c:pt>
                <c:pt idx="73">
                  <c:v>55</c:v>
                </c:pt>
                <c:pt idx="74">
                  <c:v>56</c:v>
                </c:pt>
                <c:pt idx="75">
                  <c:v>58</c:v>
                </c:pt>
                <c:pt idx="76">
                  <c:v>59</c:v>
                </c:pt>
                <c:pt idx="77">
                  <c:v>61</c:v>
                </c:pt>
                <c:pt idx="78">
                  <c:v>62</c:v>
                </c:pt>
                <c:pt idx="79">
                  <c:v>64</c:v>
                </c:pt>
                <c:pt idx="80">
                  <c:v>66</c:v>
                </c:pt>
                <c:pt idx="81">
                  <c:v>67</c:v>
                </c:pt>
                <c:pt idx="82">
                  <c:v>69</c:v>
                </c:pt>
                <c:pt idx="83">
                  <c:v>71</c:v>
                </c:pt>
                <c:pt idx="84">
                  <c:v>72</c:v>
                </c:pt>
                <c:pt idx="85">
                  <c:v>74</c:v>
                </c:pt>
                <c:pt idx="86">
                  <c:v>76</c:v>
                </c:pt>
                <c:pt idx="87">
                  <c:v>77</c:v>
                </c:pt>
                <c:pt idx="88">
                  <c:v>79</c:v>
                </c:pt>
                <c:pt idx="89">
                  <c:v>81</c:v>
                </c:pt>
                <c:pt idx="90">
                  <c:v>83</c:v>
                </c:pt>
                <c:pt idx="91">
                  <c:v>85</c:v>
                </c:pt>
                <c:pt idx="92">
                  <c:v>86</c:v>
                </c:pt>
                <c:pt idx="93">
                  <c:v>88</c:v>
                </c:pt>
                <c:pt idx="94">
                  <c:v>90</c:v>
                </c:pt>
                <c:pt idx="95">
                  <c:v>92</c:v>
                </c:pt>
                <c:pt idx="96">
                  <c:v>94</c:v>
                </c:pt>
                <c:pt idx="97">
                  <c:v>96</c:v>
                </c:pt>
                <c:pt idx="98">
                  <c:v>98</c:v>
                </c:pt>
                <c:pt idx="9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19-4DA5-91B1-1D429149F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985344"/>
        <c:axId val="386986064"/>
      </c:scatterChart>
      <c:valAx>
        <c:axId val="38698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86986064"/>
        <c:crosses val="autoZero"/>
        <c:crossBetween val="midCat"/>
      </c:valAx>
      <c:valAx>
        <c:axId val="38698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8698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Arkusz1!$Y$4</c:f>
              <c:strCache>
                <c:ptCount val="1"/>
                <c:pt idx="0">
                  <c:v>Kolumna2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Arkusz1!$X$5:$X$58</c:f>
              <c:numCache>
                <c:formatCode>General</c:formatCode>
                <c:ptCount val="54"/>
                <c:pt idx="0">
                  <c:v>0</c:v>
                </c:pt>
                <c:pt idx="1">
                  <c:v>1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512</c:v>
                </c:pt>
              </c:numCache>
            </c:numRef>
          </c:xVal>
          <c:yVal>
            <c:numRef>
              <c:f>Arkusz1!$Y$5:$Y$58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12</c:v>
                </c:pt>
                <c:pt idx="5">
                  <c:v>26</c:v>
                </c:pt>
                <c:pt idx="6">
                  <c:v>49</c:v>
                </c:pt>
                <c:pt idx="7">
                  <c:v>81</c:v>
                </c:pt>
                <c:pt idx="8">
                  <c:v>125</c:v>
                </c:pt>
                <c:pt idx="9">
                  <c:v>181</c:v>
                </c:pt>
                <c:pt idx="10">
                  <c:v>252</c:v>
                </c:pt>
                <c:pt idx="11">
                  <c:v>338</c:v>
                </c:pt>
                <c:pt idx="12">
                  <c:v>442</c:v>
                </c:pt>
                <c:pt idx="13">
                  <c:v>564</c:v>
                </c:pt>
                <c:pt idx="14">
                  <c:v>706</c:v>
                </c:pt>
                <c:pt idx="15">
                  <c:v>868</c:v>
                </c:pt>
                <c:pt idx="16">
                  <c:v>1053</c:v>
                </c:pt>
                <c:pt idx="17">
                  <c:v>1262</c:v>
                </c:pt>
                <c:pt idx="18">
                  <c:v>1495</c:v>
                </c:pt>
                <c:pt idx="19">
                  <c:v>1755</c:v>
                </c:pt>
                <c:pt idx="20">
                  <c:v>2042</c:v>
                </c:pt>
                <c:pt idx="21">
                  <c:v>2357</c:v>
                </c:pt>
                <c:pt idx="22">
                  <c:v>2702</c:v>
                </c:pt>
                <c:pt idx="23">
                  <c:v>3078</c:v>
                </c:pt>
                <c:pt idx="24">
                  <c:v>3486</c:v>
                </c:pt>
                <c:pt idx="25">
                  <c:v>3927</c:v>
                </c:pt>
                <c:pt idx="26">
                  <c:v>4403</c:v>
                </c:pt>
                <c:pt idx="27">
                  <c:v>4914</c:v>
                </c:pt>
                <c:pt idx="28">
                  <c:v>5461</c:v>
                </c:pt>
                <c:pt idx="29">
                  <c:v>6047</c:v>
                </c:pt>
                <c:pt idx="30">
                  <c:v>6671</c:v>
                </c:pt>
                <c:pt idx="31">
                  <c:v>7335</c:v>
                </c:pt>
                <c:pt idx="32">
                  <c:v>8041</c:v>
                </c:pt>
                <c:pt idx="33">
                  <c:v>8788</c:v>
                </c:pt>
                <c:pt idx="34">
                  <c:v>9579</c:v>
                </c:pt>
                <c:pt idx="35">
                  <c:v>10414</c:v>
                </c:pt>
                <c:pt idx="36">
                  <c:v>11295</c:v>
                </c:pt>
                <c:pt idx="37">
                  <c:v>12222</c:v>
                </c:pt>
                <c:pt idx="38">
                  <c:v>13196</c:v>
                </c:pt>
                <c:pt idx="39">
                  <c:v>14219</c:v>
                </c:pt>
                <c:pt idx="40">
                  <c:v>15292</c:v>
                </c:pt>
                <c:pt idx="41">
                  <c:v>16415</c:v>
                </c:pt>
                <c:pt idx="42">
                  <c:v>17590</c:v>
                </c:pt>
                <c:pt idx="43">
                  <c:v>18818</c:v>
                </c:pt>
                <c:pt idx="44">
                  <c:v>20100</c:v>
                </c:pt>
                <c:pt idx="45">
                  <c:v>21436</c:v>
                </c:pt>
                <c:pt idx="46">
                  <c:v>22828</c:v>
                </c:pt>
                <c:pt idx="47">
                  <c:v>24277</c:v>
                </c:pt>
                <c:pt idx="48">
                  <c:v>25784</c:v>
                </c:pt>
                <c:pt idx="49">
                  <c:v>27350</c:v>
                </c:pt>
                <c:pt idx="50">
                  <c:v>28975</c:v>
                </c:pt>
                <c:pt idx="51">
                  <c:v>30662</c:v>
                </c:pt>
                <c:pt idx="52">
                  <c:v>32410</c:v>
                </c:pt>
                <c:pt idx="53">
                  <c:v>32767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33-4047-887C-2F6CEE444C73}"/>
            </c:ext>
          </c:extLst>
        </c:ser>
        <c:ser>
          <c:idx val="1"/>
          <c:order val="1"/>
          <c:tx>
            <c:strRef>
              <c:f>Arkusz1!$Z$4</c:f>
              <c:strCache>
                <c:ptCount val="1"/>
                <c:pt idx="0">
                  <c:v>Kolumna3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Arkusz1!$X$5:$X$58</c:f>
              <c:numCache>
                <c:formatCode>General</c:formatCode>
                <c:ptCount val="54"/>
                <c:pt idx="0">
                  <c:v>0</c:v>
                </c:pt>
                <c:pt idx="1">
                  <c:v>1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  <c:pt idx="14">
                  <c:v>130</c:v>
                </c:pt>
                <c:pt idx="15">
                  <c:v>140</c:v>
                </c:pt>
                <c:pt idx="16">
                  <c:v>150</c:v>
                </c:pt>
                <c:pt idx="17">
                  <c:v>160</c:v>
                </c:pt>
                <c:pt idx="18">
                  <c:v>170</c:v>
                </c:pt>
                <c:pt idx="19">
                  <c:v>180</c:v>
                </c:pt>
                <c:pt idx="20">
                  <c:v>190</c:v>
                </c:pt>
                <c:pt idx="21">
                  <c:v>200</c:v>
                </c:pt>
                <c:pt idx="22">
                  <c:v>210</c:v>
                </c:pt>
                <c:pt idx="23">
                  <c:v>220</c:v>
                </c:pt>
                <c:pt idx="24">
                  <c:v>230</c:v>
                </c:pt>
                <c:pt idx="25">
                  <c:v>240</c:v>
                </c:pt>
                <c:pt idx="26">
                  <c:v>250</c:v>
                </c:pt>
                <c:pt idx="27">
                  <c:v>260</c:v>
                </c:pt>
                <c:pt idx="28">
                  <c:v>270</c:v>
                </c:pt>
                <c:pt idx="29">
                  <c:v>280</c:v>
                </c:pt>
                <c:pt idx="30">
                  <c:v>290</c:v>
                </c:pt>
                <c:pt idx="31">
                  <c:v>300</c:v>
                </c:pt>
                <c:pt idx="32">
                  <c:v>310</c:v>
                </c:pt>
                <c:pt idx="33">
                  <c:v>320</c:v>
                </c:pt>
                <c:pt idx="34">
                  <c:v>330</c:v>
                </c:pt>
                <c:pt idx="35">
                  <c:v>340</c:v>
                </c:pt>
                <c:pt idx="36">
                  <c:v>350</c:v>
                </c:pt>
                <c:pt idx="37">
                  <c:v>360</c:v>
                </c:pt>
                <c:pt idx="38">
                  <c:v>370</c:v>
                </c:pt>
                <c:pt idx="39">
                  <c:v>380</c:v>
                </c:pt>
                <c:pt idx="40">
                  <c:v>390</c:v>
                </c:pt>
                <c:pt idx="41">
                  <c:v>400</c:v>
                </c:pt>
                <c:pt idx="42">
                  <c:v>410</c:v>
                </c:pt>
                <c:pt idx="43">
                  <c:v>420</c:v>
                </c:pt>
                <c:pt idx="44">
                  <c:v>430</c:v>
                </c:pt>
                <c:pt idx="45">
                  <c:v>440</c:v>
                </c:pt>
                <c:pt idx="46">
                  <c:v>450</c:v>
                </c:pt>
                <c:pt idx="47">
                  <c:v>460</c:v>
                </c:pt>
                <c:pt idx="48">
                  <c:v>470</c:v>
                </c:pt>
                <c:pt idx="49">
                  <c:v>480</c:v>
                </c:pt>
                <c:pt idx="50">
                  <c:v>490</c:v>
                </c:pt>
                <c:pt idx="51">
                  <c:v>500</c:v>
                </c:pt>
                <c:pt idx="52">
                  <c:v>510</c:v>
                </c:pt>
                <c:pt idx="53">
                  <c:v>512</c:v>
                </c:pt>
              </c:numCache>
            </c:numRef>
          </c:xVal>
          <c:yVal>
            <c:numRef>
              <c:f>Arkusz1!$Z$5:$Z$58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5</c:v>
                </c:pt>
                <c:pt idx="8">
                  <c:v>15</c:v>
                </c:pt>
                <c:pt idx="9">
                  <c:v>33</c:v>
                </c:pt>
                <c:pt idx="10">
                  <c:v>61</c:v>
                </c:pt>
                <c:pt idx="11">
                  <c:v>102</c:v>
                </c:pt>
                <c:pt idx="12">
                  <c:v>157</c:v>
                </c:pt>
                <c:pt idx="13">
                  <c:v>228</c:v>
                </c:pt>
                <c:pt idx="14">
                  <c:v>316</c:v>
                </c:pt>
                <c:pt idx="15">
                  <c:v>425</c:v>
                </c:pt>
                <c:pt idx="16">
                  <c:v>555</c:v>
                </c:pt>
                <c:pt idx="17">
                  <c:v>708</c:v>
                </c:pt>
                <c:pt idx="18">
                  <c:v>886</c:v>
                </c:pt>
                <c:pt idx="19">
                  <c:v>1090</c:v>
                </c:pt>
                <c:pt idx="20">
                  <c:v>1323</c:v>
                </c:pt>
                <c:pt idx="21">
                  <c:v>1585</c:v>
                </c:pt>
                <c:pt idx="22">
                  <c:v>1878</c:v>
                </c:pt>
                <c:pt idx="23">
                  <c:v>2204</c:v>
                </c:pt>
                <c:pt idx="24">
                  <c:v>2564</c:v>
                </c:pt>
                <c:pt idx="25">
                  <c:v>2960</c:v>
                </c:pt>
                <c:pt idx="26">
                  <c:v>3393</c:v>
                </c:pt>
                <c:pt idx="27">
                  <c:v>3865</c:v>
                </c:pt>
                <c:pt idx="28">
                  <c:v>4378</c:v>
                </c:pt>
                <c:pt idx="29">
                  <c:v>4932</c:v>
                </c:pt>
                <c:pt idx="30">
                  <c:v>5529</c:v>
                </c:pt>
                <c:pt idx="31">
                  <c:v>6171</c:v>
                </c:pt>
                <c:pt idx="32">
                  <c:v>6858</c:v>
                </c:pt>
                <c:pt idx="33">
                  <c:v>7593</c:v>
                </c:pt>
                <c:pt idx="34">
                  <c:v>8377</c:v>
                </c:pt>
                <c:pt idx="35">
                  <c:v>9212</c:v>
                </c:pt>
                <c:pt idx="36">
                  <c:v>10097</c:v>
                </c:pt>
                <c:pt idx="37">
                  <c:v>11036</c:v>
                </c:pt>
                <c:pt idx="38">
                  <c:v>12029</c:v>
                </c:pt>
                <c:pt idx="39">
                  <c:v>13078</c:v>
                </c:pt>
                <c:pt idx="40">
                  <c:v>14184</c:v>
                </c:pt>
                <c:pt idx="41">
                  <c:v>15348</c:v>
                </c:pt>
                <c:pt idx="42">
                  <c:v>16572</c:v>
                </c:pt>
                <c:pt idx="43">
                  <c:v>17856</c:v>
                </c:pt>
                <c:pt idx="44">
                  <c:v>19203</c:v>
                </c:pt>
                <c:pt idx="45">
                  <c:v>20614</c:v>
                </c:pt>
                <c:pt idx="46">
                  <c:v>22090</c:v>
                </c:pt>
                <c:pt idx="47">
                  <c:v>23632</c:v>
                </c:pt>
                <c:pt idx="48">
                  <c:v>25241</c:v>
                </c:pt>
                <c:pt idx="49">
                  <c:v>26919</c:v>
                </c:pt>
                <c:pt idx="50">
                  <c:v>28668</c:v>
                </c:pt>
                <c:pt idx="51">
                  <c:v>30487</c:v>
                </c:pt>
                <c:pt idx="52">
                  <c:v>32380</c:v>
                </c:pt>
                <c:pt idx="53">
                  <c:v>32767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33-4047-887C-2F6CEE444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840720"/>
        <c:axId val="532837840"/>
      </c:scatterChart>
      <c:valAx>
        <c:axId val="53284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2837840"/>
        <c:crosses val="autoZero"/>
        <c:crossBetween val="midCat"/>
      </c:valAx>
      <c:valAx>
        <c:axId val="53283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284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59531</xdr:colOff>
      <xdr:row>5</xdr:row>
      <xdr:rowOff>50006</xdr:rowOff>
    </xdr:from>
    <xdr:to>
      <xdr:col>15</xdr:col>
      <xdr:colOff>97631</xdr:colOff>
      <xdr:row>20</xdr:row>
      <xdr:rowOff>78581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F82389F-4D2E-7089-B87E-28C65A187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307181</xdr:colOff>
      <xdr:row>3</xdr:row>
      <xdr:rowOff>4763</xdr:rowOff>
    </xdr:from>
    <xdr:to>
      <xdr:col>34</xdr:col>
      <xdr:colOff>345281</xdr:colOff>
      <xdr:row>18</xdr:row>
      <xdr:rowOff>33338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ED1A692-5575-ECE3-4AEB-F71C256FA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93314</xdr:colOff>
      <xdr:row>4</xdr:row>
      <xdr:rowOff>30617</xdr:rowOff>
    </xdr:from>
    <xdr:to>
      <xdr:col>34</xdr:col>
      <xdr:colOff>43110</xdr:colOff>
      <xdr:row>28</xdr:row>
      <xdr:rowOff>76200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2D88C9CE-9CE0-BBA4-60A9-A0DA10F48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0006" y="777963"/>
          <a:ext cx="5137258" cy="4375795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1</xdr:rowOff>
    </xdr:from>
    <xdr:to>
      <xdr:col>37</xdr:col>
      <xdr:colOff>517687</xdr:colOff>
      <xdr:row>61</xdr:row>
      <xdr:rowOff>95251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32AA01E5-20CC-AAF0-FD87-75F68D16E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12000" y="6286501"/>
          <a:ext cx="5851687" cy="54292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FFB28-CAAB-46E9-835C-E963E434EAB5}" name="Tabela1" displayName="Tabela1" ref="E4:G105" totalsRowShown="0">
  <autoFilter ref="E4:G105" xr:uid="{838FFB28-CAAB-46E9-835C-E963E434EAB5}"/>
  <tableColumns count="3">
    <tableColumn id="1" xr3:uid="{DAF1ECFE-CD9F-42CD-930D-A24EACC42D82}" name="Kolumna1"/>
    <tableColumn id="2" xr3:uid="{66CF2793-7050-4C9B-B884-EEEDB315E6EA}" name="Kolumna2"/>
    <tableColumn id="3" xr3:uid="{F468A1AF-5099-44BD-AEE6-18FF806FAB89}" name="Kolumna3" dataDxfId="3">
      <calculatedColumnFormula>ROUND(Tabela1[[#This Row],[Kolumna1]]*Tabela1[[#This Row],[Kolumna2]]/100,0)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05E0C3-F770-42CB-B2B0-288F31F7394A}" name="Tabela2" displayName="Tabela2" ref="X4:Z58" totalsRowShown="0">
  <autoFilter ref="X4:Z58" xr:uid="{AE05E0C3-F770-42CB-B2B0-288F31F7394A}"/>
  <tableColumns count="3">
    <tableColumn id="1" xr3:uid="{C971093E-EC7C-4443-BC5F-7C781E778E17}" name="Kolumna1"/>
    <tableColumn id="2" xr3:uid="{7DBF5D29-2FF6-49E3-AF1F-150247CB2E0D}" name="Kolumna2" dataDxfId="2">
      <calculatedColumnFormula>ROUND((Tabela2[[#This Row],[Kolumna1]])*(Tabela2[[#This Row],[Kolumna1]]/512)^$AA$2*((32767)/512),0)</calculatedColumnFormula>
    </tableColumn>
    <tableColumn id="3" xr3:uid="{99FA5C64-1251-404D-A592-95560A8DDB3D}" name="Kolumna3" dataDxfId="1">
      <calculatedColumnFormula>IF(Tabela2[[#This Row],[Kolumna1]]&lt;=$AB$2,0,ROUND($AC$2 *(((Tabela2[[#This Row],[Kolumna1]]-$AB$2)/($AD$2-$AB$2))^(1+$AA$2)),0))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l.aliexpress.com/item/33017997012.html?pdp_ext_f=%7B%22sku_id%22%3A%2212000034759723851%22%7D&amp;sourceType=1&amp;spm=a2g0o.wish-manage-home.0.0&amp;gatewayAdapt=glo2pol" TargetMode="External"/><Relationship Id="rId3" Type="http://schemas.openxmlformats.org/officeDocument/2006/relationships/hyperlink" Target="https://botland.com.pl/potencjometry-obrotowe-suwakowe-i-liniowe/307-potencjometr-montazowy-lezacy-10k-5szt-5904422372804.html" TargetMode="External"/><Relationship Id="rId7" Type="http://schemas.openxmlformats.org/officeDocument/2006/relationships/hyperlink" Target="https://pl.aliexpress.com/item/1005005976542467.html?pdp_ext_f=%7B%22sku_id%22%3A%2212000035135022810%22%7D&amp;sourceType=1&amp;spm=a2g0o.wish-manage-home.0.0&amp;gatewayAdapt=glo2pol" TargetMode="External"/><Relationship Id="rId2" Type="http://schemas.openxmlformats.org/officeDocument/2006/relationships/hyperlink" Target="https://allegro.pl/produkt/sterownik-waveshare-esp32-s3-pico-0415ba11-c58a-4e15-a465-8a660298ffb0?srsltid=AfmBOoq31e0plBD9E8kJZRmA9ahb_3oByoYm7113zLL9L96nPQW7shj9&amp;dd_referrer=https%3A%2F%2Fwww.google.com%2F&amp;offerId=13793533637" TargetMode="External"/><Relationship Id="rId1" Type="http://schemas.openxmlformats.org/officeDocument/2006/relationships/hyperlink" Target="https://www.waveshare.com/wiki/ESP32-S3-Pico" TargetMode="External"/><Relationship Id="rId6" Type="http://schemas.openxmlformats.org/officeDocument/2006/relationships/hyperlink" Target="https://botland.com.pl/przelaczniki-spdt/256-przelacznik-suwakowy-esp2010-katowy-5904422372781.html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https://botland.com.pl/przelaczniki-przyciskowe-i-elektryczne/1416-mikroprzelacznik-bistabilny-on-on-7x7mm-5szt-5904422300005.htm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botland.com.pl/przelaczniki-przyciskowe-i-elektryczne/14950-przelacznik-monostabilny-pb07c-7x7mm-5-szt-5904422304058.html" TargetMode="External"/><Relationship Id="rId9" Type="http://schemas.openxmlformats.org/officeDocument/2006/relationships/hyperlink" Target="https://botland.com.pl/przetwornice-step-down/20235-ap63203-przetwornica-step-down-babybuck-33v-2a-sparkfun-com-18357-590442235209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C133-0F6F-41F5-B70B-78A1A086B433}">
  <dimension ref="E1:AD105"/>
  <sheetViews>
    <sheetView topLeftCell="S1" workbookViewId="0">
      <selection activeCell="AJ14" sqref="AJ14"/>
    </sheetView>
  </sheetViews>
  <sheetFormatPr defaultRowHeight="14.25" x14ac:dyDescent="0.45"/>
  <cols>
    <col min="5" max="7" width="10.86328125" customWidth="1"/>
    <col min="24" max="25" width="10.86328125" customWidth="1"/>
  </cols>
  <sheetData>
    <row r="1" spans="5:30" x14ac:dyDescent="0.45">
      <c r="AA1" t="s">
        <v>4</v>
      </c>
      <c r="AB1" t="s">
        <v>7</v>
      </c>
      <c r="AC1" t="s">
        <v>8</v>
      </c>
      <c r="AD1" t="s">
        <v>9</v>
      </c>
    </row>
    <row r="2" spans="5:30" x14ac:dyDescent="0.45">
      <c r="AA2" s="1">
        <v>1.8</v>
      </c>
      <c r="AB2">
        <v>40</v>
      </c>
      <c r="AC2">
        <v>32767</v>
      </c>
      <c r="AD2">
        <v>512</v>
      </c>
    </row>
    <row r="3" spans="5:30" x14ac:dyDescent="0.45">
      <c r="X3" t="s">
        <v>3</v>
      </c>
      <c r="Y3" t="s">
        <v>5</v>
      </c>
    </row>
    <row r="4" spans="5:30" x14ac:dyDescent="0.45">
      <c r="E4" t="s">
        <v>0</v>
      </c>
      <c r="F4" t="s">
        <v>1</v>
      </c>
      <c r="G4" t="s">
        <v>2</v>
      </c>
      <c r="X4" t="s">
        <v>0</v>
      </c>
      <c r="Y4" t="s">
        <v>1</v>
      </c>
      <c r="Z4" s="1" t="s">
        <v>2</v>
      </c>
    </row>
    <row r="5" spans="5:30" x14ac:dyDescent="0.45">
      <c r="E5">
        <v>0</v>
      </c>
      <c r="G5">
        <f>ROUND(Tabela1[[#This Row],[Kolumna1]]*Tabela1[[#This Row],[Kolumna2]]/100,0)</f>
        <v>0</v>
      </c>
      <c r="X5">
        <v>0</v>
      </c>
      <c r="Y5">
        <f>ROUND((Tabela2[[#This Row],[Kolumna1]])*(Tabela2[[#This Row],[Kolumna1]]/512)^$AA$2*((32767)/512),0)</f>
        <v>0</v>
      </c>
      <c r="Z5">
        <f>IF(Tabela2[[#This Row],[Kolumna1]]&lt;=$AB$2,0,ROUND($AC$2 *(((Tabela2[[#This Row],[Kolumna1]]-$AB$2)/($AD$2-$AB$2))^(1+$AA$2)),0))</f>
        <v>0</v>
      </c>
    </row>
    <row r="6" spans="5:30" x14ac:dyDescent="0.45">
      <c r="E6">
        <v>1</v>
      </c>
      <c r="F6">
        <v>1</v>
      </c>
      <c r="G6">
        <f>ROUND(Tabela1[[#This Row],[Kolumna1]]*Tabela1[[#This Row],[Kolumna2]]/100,0)</f>
        <v>0</v>
      </c>
      <c r="X6">
        <v>1</v>
      </c>
      <c r="Y6">
        <f>ROUND((Tabela2[[#This Row],[Kolumna1]])*(Tabela2[[#This Row],[Kolumna1]]/512)^$AA$2*((32767)/512),0)</f>
        <v>0</v>
      </c>
      <c r="Z6">
        <f>IF(Tabela2[[#This Row],[Kolumna1]]&lt;=$AB$2,0,ROUND($AC$2 *(((Tabela2[[#This Row],[Kolumna1]]-$AB$2)/($AD$2-$AB$2))^(1+$AA$2)),0))</f>
        <v>0</v>
      </c>
    </row>
    <row r="7" spans="5:30" x14ac:dyDescent="0.45">
      <c r="E7">
        <v>2</v>
      </c>
      <c r="F7">
        <v>2</v>
      </c>
      <c r="G7">
        <f>ROUND(Tabela1[[#This Row],[Kolumna1]]*Tabela1[[#This Row],[Kolumna2]]/100,0)</f>
        <v>0</v>
      </c>
      <c r="X7">
        <v>10</v>
      </c>
      <c r="Y7">
        <f>ROUND((Tabela2[[#This Row],[Kolumna1]])*(Tabela2[[#This Row],[Kolumna1]]/512)^$AA$2*((32767)/512),0)</f>
        <v>1</v>
      </c>
      <c r="Z7">
        <f>IF(Tabela2[[#This Row],[Kolumna1]]&lt;=$AB$2,0,ROUND($AC$2 *(((Tabela2[[#This Row],[Kolumna1]]-$AB$2)/($AD$2-$AB$2))^(1+$AA$2)),0))</f>
        <v>0</v>
      </c>
    </row>
    <row r="8" spans="5:30" x14ac:dyDescent="0.45">
      <c r="E8">
        <v>3</v>
      </c>
      <c r="F8">
        <v>3</v>
      </c>
      <c r="G8">
        <f>ROUND(Tabela1[[#This Row],[Kolumna1]]*Tabela1[[#This Row],[Kolumna2]]/100,0)</f>
        <v>0</v>
      </c>
      <c r="X8">
        <v>20</v>
      </c>
      <c r="Y8">
        <f>ROUND((Tabela2[[#This Row],[Kolumna1]])*(Tabela2[[#This Row],[Kolumna1]]/512)^$AA$2*((32767)/512),0)</f>
        <v>4</v>
      </c>
      <c r="Z8">
        <f>IF(Tabela2[[#This Row],[Kolumna1]]&lt;=$AB$2,0,ROUND($AC$2 *(((Tabela2[[#This Row],[Kolumna1]]-$AB$2)/($AD$2-$AB$2))^(1+$AA$2)),0))</f>
        <v>0</v>
      </c>
    </row>
    <row r="9" spans="5:30" x14ac:dyDescent="0.45">
      <c r="E9">
        <v>4</v>
      </c>
      <c r="F9">
        <v>4</v>
      </c>
      <c r="G9">
        <f>ROUND(Tabela1[[#This Row],[Kolumna1]]*Tabela1[[#This Row],[Kolumna2]]/100,0)</f>
        <v>0</v>
      </c>
      <c r="X9">
        <v>30</v>
      </c>
      <c r="Y9">
        <f>ROUND((Tabela2[[#This Row],[Kolumna1]])*(Tabela2[[#This Row],[Kolumna1]]/512)^$AA$2*((32767)/512),0)</f>
        <v>12</v>
      </c>
      <c r="Z9">
        <f>IF(Tabela2[[#This Row],[Kolumna1]]&lt;=$AB$2,0,ROUND($AC$2 *(((Tabela2[[#This Row],[Kolumna1]]-$AB$2)/($AD$2-$AB$2))^(1+$AA$2)),0))</f>
        <v>0</v>
      </c>
    </row>
    <row r="10" spans="5:30" x14ac:dyDescent="0.45">
      <c r="E10">
        <v>5</v>
      </c>
      <c r="F10">
        <v>5</v>
      </c>
      <c r="G10">
        <f>ROUND(Tabela1[[#This Row],[Kolumna1]]*Tabela1[[#This Row],[Kolumna2]]/100,0)</f>
        <v>0</v>
      </c>
      <c r="X10">
        <v>40</v>
      </c>
      <c r="Y10">
        <f>ROUND((Tabela2[[#This Row],[Kolumna1]])*(Tabela2[[#This Row],[Kolumna1]]/512)^$AA$2*((32767)/512),0)</f>
        <v>26</v>
      </c>
      <c r="Z10">
        <f>IF(Tabela2[[#This Row],[Kolumna1]]&lt;=$AB$2,0,ROUND($AC$2 *(((Tabela2[[#This Row],[Kolumna1]]-$AB$2)/($AD$2-$AB$2))^(1+$AA$2)),0))</f>
        <v>0</v>
      </c>
    </row>
    <row r="11" spans="5:30" x14ac:dyDescent="0.45">
      <c r="E11">
        <v>6</v>
      </c>
      <c r="F11">
        <v>6</v>
      </c>
      <c r="G11">
        <f>ROUND(Tabela1[[#This Row],[Kolumna1]]*Tabela1[[#This Row],[Kolumna2]]/100,0)</f>
        <v>0</v>
      </c>
      <c r="X11">
        <v>50</v>
      </c>
      <c r="Y11">
        <f>ROUND((Tabela2[[#This Row],[Kolumna1]])*(Tabela2[[#This Row],[Kolumna1]]/512)^$AA$2*((32767)/512),0)</f>
        <v>49</v>
      </c>
      <c r="Z11">
        <f>IF(Tabela2[[#This Row],[Kolumna1]]&lt;=$AB$2,0,ROUND($AC$2 *(((Tabela2[[#This Row],[Kolumna1]]-$AB$2)/($AD$2-$AB$2))^(1+$AA$2)),0))</f>
        <v>1</v>
      </c>
    </row>
    <row r="12" spans="5:30" x14ac:dyDescent="0.45">
      <c r="E12">
        <v>7</v>
      </c>
      <c r="F12">
        <v>7</v>
      </c>
      <c r="G12">
        <f>ROUND(Tabela1[[#This Row],[Kolumna1]]*Tabela1[[#This Row],[Kolumna2]]/100,0)</f>
        <v>0</v>
      </c>
      <c r="X12">
        <v>60</v>
      </c>
      <c r="Y12">
        <f>ROUND((Tabela2[[#This Row],[Kolumna1]])*(Tabela2[[#This Row],[Kolumna1]]/512)^$AA$2*((32767)/512),0)</f>
        <v>81</v>
      </c>
      <c r="Z12">
        <f>IF(Tabela2[[#This Row],[Kolumna1]]&lt;=$AB$2,0,ROUND($AC$2 *(((Tabela2[[#This Row],[Kolumna1]]-$AB$2)/($AD$2-$AB$2))^(1+$AA$2)),0))</f>
        <v>5</v>
      </c>
    </row>
    <row r="13" spans="5:30" x14ac:dyDescent="0.45">
      <c r="E13">
        <v>8</v>
      </c>
      <c r="F13">
        <v>8</v>
      </c>
      <c r="G13">
        <f>ROUND(Tabela1[[#This Row],[Kolumna1]]*Tabela1[[#This Row],[Kolumna2]]/100,0)</f>
        <v>1</v>
      </c>
      <c r="X13">
        <v>70</v>
      </c>
      <c r="Y13">
        <f>ROUND((Tabela2[[#This Row],[Kolumna1]])*(Tabela2[[#This Row],[Kolumna1]]/512)^$AA$2*((32767)/512),0)</f>
        <v>125</v>
      </c>
      <c r="Z13">
        <f>IF(Tabela2[[#This Row],[Kolumna1]]&lt;=$AB$2,0,ROUND($AC$2 *(((Tabela2[[#This Row],[Kolumna1]]-$AB$2)/($AD$2-$AB$2))^(1+$AA$2)),0))</f>
        <v>15</v>
      </c>
    </row>
    <row r="14" spans="5:30" x14ac:dyDescent="0.45">
      <c r="E14">
        <v>9</v>
      </c>
      <c r="F14">
        <v>9</v>
      </c>
      <c r="G14">
        <f>ROUND(Tabela1[[#This Row],[Kolumna1]]*Tabela1[[#This Row],[Kolumna2]]/100,0)</f>
        <v>1</v>
      </c>
      <c r="X14">
        <v>80</v>
      </c>
      <c r="Y14">
        <f>ROUND((Tabela2[[#This Row],[Kolumna1]])*(Tabela2[[#This Row],[Kolumna1]]/512)^$AA$2*((32767)/512),0)</f>
        <v>181</v>
      </c>
      <c r="Z14">
        <f>IF(Tabela2[[#This Row],[Kolumna1]]&lt;=$AB$2,0,ROUND($AC$2 *(((Tabela2[[#This Row],[Kolumna1]]-$AB$2)/($AD$2-$AB$2))^(1+$AA$2)),0))</f>
        <v>33</v>
      </c>
    </row>
    <row r="15" spans="5:30" x14ac:dyDescent="0.45">
      <c r="E15">
        <v>10</v>
      </c>
      <c r="F15">
        <v>10</v>
      </c>
      <c r="G15">
        <f>ROUND(Tabela1[[#This Row],[Kolumna1]]*Tabela1[[#This Row],[Kolumna2]]/100,0)</f>
        <v>1</v>
      </c>
      <c r="X15">
        <v>90</v>
      </c>
      <c r="Y15">
        <f>ROUND((Tabela2[[#This Row],[Kolumna1]])*(Tabela2[[#This Row],[Kolumna1]]/512)^$AA$2*((32767)/512),0)</f>
        <v>252</v>
      </c>
      <c r="Z15">
        <f>IF(Tabela2[[#This Row],[Kolumna1]]&lt;=$AB$2,0,ROUND($AC$2 *(((Tabela2[[#This Row],[Kolumna1]]-$AB$2)/($AD$2-$AB$2))^(1+$AA$2)),0))</f>
        <v>61</v>
      </c>
    </row>
    <row r="16" spans="5:30" x14ac:dyDescent="0.45">
      <c r="E16">
        <v>11</v>
      </c>
      <c r="F16">
        <v>11</v>
      </c>
      <c r="G16">
        <f>ROUND(Tabela1[[#This Row],[Kolumna1]]*Tabela1[[#This Row],[Kolumna2]]/100,0)</f>
        <v>1</v>
      </c>
      <c r="X16">
        <v>100</v>
      </c>
      <c r="Y16">
        <f>ROUND((Tabela2[[#This Row],[Kolumna1]])*(Tabela2[[#This Row],[Kolumna1]]/512)^$AA$2*((32767)/512),0)</f>
        <v>338</v>
      </c>
      <c r="Z16">
        <f>IF(Tabela2[[#This Row],[Kolumna1]]&lt;=$AB$2,0,ROUND($AC$2 *(((Tabela2[[#This Row],[Kolumna1]]-$AB$2)/($AD$2-$AB$2))^(1+$AA$2)),0))</f>
        <v>102</v>
      </c>
    </row>
    <row r="17" spans="5:29" x14ac:dyDescent="0.45">
      <c r="E17">
        <v>12</v>
      </c>
      <c r="F17">
        <v>12</v>
      </c>
      <c r="G17">
        <f>ROUND(Tabela1[[#This Row],[Kolumna1]]*Tabela1[[#This Row],[Kolumna2]]/100,0)</f>
        <v>1</v>
      </c>
      <c r="X17">
        <v>110</v>
      </c>
      <c r="Y17">
        <f>ROUND((Tabela2[[#This Row],[Kolumna1]])*(Tabela2[[#This Row],[Kolumna1]]/512)^$AA$2*((32767)/512),0)</f>
        <v>442</v>
      </c>
      <c r="Z17">
        <f>IF(Tabela2[[#This Row],[Kolumna1]]&lt;=$AB$2,0,ROUND($AC$2 *(((Tabela2[[#This Row],[Kolumna1]]-$AB$2)/($AD$2-$AB$2))^(1+$AA$2)),0))</f>
        <v>157</v>
      </c>
    </row>
    <row r="18" spans="5:29" x14ac:dyDescent="0.45">
      <c r="E18">
        <v>13</v>
      </c>
      <c r="F18">
        <v>13</v>
      </c>
      <c r="G18">
        <f>ROUND(Tabela1[[#This Row],[Kolumna1]]*Tabela1[[#This Row],[Kolumna2]]/100,0)</f>
        <v>2</v>
      </c>
      <c r="X18">
        <v>120</v>
      </c>
      <c r="Y18">
        <f>ROUND((Tabela2[[#This Row],[Kolumna1]])*(Tabela2[[#This Row],[Kolumna1]]/512)^$AA$2*((32767)/512),0)</f>
        <v>564</v>
      </c>
      <c r="Z18">
        <f>IF(Tabela2[[#This Row],[Kolumna1]]&lt;=$AB$2,0,ROUND($AC$2 *(((Tabela2[[#This Row],[Kolumna1]]-$AB$2)/($AD$2-$AB$2))^(1+$AA$2)),0))</f>
        <v>228</v>
      </c>
    </row>
    <row r="19" spans="5:29" x14ac:dyDescent="0.45">
      <c r="E19">
        <v>14</v>
      </c>
      <c r="F19">
        <v>14</v>
      </c>
      <c r="G19">
        <f>ROUND(Tabela1[[#This Row],[Kolumna1]]*Tabela1[[#This Row],[Kolumna2]]/100,0)</f>
        <v>2</v>
      </c>
      <c r="X19">
        <v>130</v>
      </c>
      <c r="Y19">
        <f>ROUND((Tabela2[[#This Row],[Kolumna1]])*(Tabela2[[#This Row],[Kolumna1]]/512)^$AA$2*((32767)/512),0)</f>
        <v>706</v>
      </c>
      <c r="Z19">
        <f>IF(Tabela2[[#This Row],[Kolumna1]]&lt;=$AB$2,0,ROUND($AC$2 *(((Tabela2[[#This Row],[Kolumna1]]-$AB$2)/($AD$2-$AB$2))^(1+$AA$2)),0))</f>
        <v>316</v>
      </c>
    </row>
    <row r="20" spans="5:29" x14ac:dyDescent="0.45">
      <c r="E20">
        <v>15</v>
      </c>
      <c r="F20">
        <v>15</v>
      </c>
      <c r="G20">
        <f>ROUND(Tabela1[[#This Row],[Kolumna1]]*Tabela1[[#This Row],[Kolumna2]]/100,0)</f>
        <v>2</v>
      </c>
      <c r="X20">
        <v>140</v>
      </c>
      <c r="Y20">
        <f>ROUND((Tabela2[[#This Row],[Kolumna1]])*(Tabela2[[#This Row],[Kolumna1]]/512)^$AA$2*((32767)/512),0)</f>
        <v>868</v>
      </c>
      <c r="Z20">
        <f>IF(Tabela2[[#This Row],[Kolumna1]]&lt;=$AB$2,0,ROUND($AC$2 *(((Tabela2[[#This Row],[Kolumna1]]-$AB$2)/($AD$2-$AB$2))^(1+$AA$2)),0))</f>
        <v>425</v>
      </c>
    </row>
    <row r="21" spans="5:29" x14ac:dyDescent="0.45">
      <c r="E21">
        <v>16</v>
      </c>
      <c r="F21">
        <v>16</v>
      </c>
      <c r="G21">
        <f>ROUND(Tabela1[[#This Row],[Kolumna1]]*Tabela1[[#This Row],[Kolumna2]]/100,0)</f>
        <v>3</v>
      </c>
      <c r="X21">
        <v>150</v>
      </c>
      <c r="Y21">
        <f>ROUND((Tabela2[[#This Row],[Kolumna1]])*(Tabela2[[#This Row],[Kolumna1]]/512)^$AA$2*((32767)/512),0)</f>
        <v>1053</v>
      </c>
      <c r="Z21">
        <f>IF(Tabela2[[#This Row],[Kolumna1]]&lt;=$AB$2,0,ROUND($AC$2 *(((Tabela2[[#This Row],[Kolumna1]]-$AB$2)/($AD$2-$AB$2))^(1+$AA$2)),0))</f>
        <v>555</v>
      </c>
      <c r="AC21" t="s">
        <v>6</v>
      </c>
    </row>
    <row r="22" spans="5:29" x14ac:dyDescent="0.45">
      <c r="E22">
        <v>17</v>
      </c>
      <c r="F22">
        <v>17</v>
      </c>
      <c r="G22">
        <f>ROUND(Tabela1[[#This Row],[Kolumna1]]*Tabela1[[#This Row],[Kolumna2]]/100,0)</f>
        <v>3</v>
      </c>
      <c r="X22">
        <v>160</v>
      </c>
      <c r="Y22">
        <f>ROUND((Tabela2[[#This Row],[Kolumna1]])*(Tabela2[[#This Row],[Kolumna1]]/512)^$AA$2*((32767)/512),0)</f>
        <v>1262</v>
      </c>
      <c r="Z22">
        <f>IF(Tabela2[[#This Row],[Kolumna1]]&lt;=$AB$2,0,ROUND($AC$2 *(((Tabela2[[#This Row],[Kolumna1]]-$AB$2)/($AD$2-$AB$2))^(1+$AA$2)),0))</f>
        <v>708</v>
      </c>
    </row>
    <row r="23" spans="5:29" x14ac:dyDescent="0.45">
      <c r="E23">
        <v>18</v>
      </c>
      <c r="F23">
        <v>18</v>
      </c>
      <c r="G23">
        <f>ROUND(Tabela1[[#This Row],[Kolumna1]]*Tabela1[[#This Row],[Kolumna2]]/100,0)</f>
        <v>3</v>
      </c>
      <c r="X23">
        <v>170</v>
      </c>
      <c r="Y23">
        <f>ROUND((Tabela2[[#This Row],[Kolumna1]])*(Tabela2[[#This Row],[Kolumna1]]/512)^$AA$2*((32767)/512),0)</f>
        <v>1495</v>
      </c>
      <c r="Z23">
        <f>IF(Tabela2[[#This Row],[Kolumna1]]&lt;=$AB$2,0,ROUND($AC$2 *(((Tabela2[[#This Row],[Kolumna1]]-$AB$2)/($AD$2-$AB$2))^(1+$AA$2)),0))</f>
        <v>886</v>
      </c>
    </row>
    <row r="24" spans="5:29" x14ac:dyDescent="0.45">
      <c r="E24">
        <v>19</v>
      </c>
      <c r="F24">
        <v>19</v>
      </c>
      <c r="G24">
        <f>ROUND(Tabela1[[#This Row],[Kolumna1]]*Tabela1[[#This Row],[Kolumna2]]/100,0)</f>
        <v>4</v>
      </c>
      <c r="X24">
        <v>180</v>
      </c>
      <c r="Y24">
        <f>ROUND((Tabela2[[#This Row],[Kolumna1]])*(Tabela2[[#This Row],[Kolumna1]]/512)^$AA$2*((32767)/512),0)</f>
        <v>1755</v>
      </c>
      <c r="Z24">
        <f>IF(Tabela2[[#This Row],[Kolumna1]]&lt;=$AB$2,0,ROUND($AC$2 *(((Tabela2[[#This Row],[Kolumna1]]-$AB$2)/($AD$2-$AB$2))^(1+$AA$2)),0))</f>
        <v>1090</v>
      </c>
      <c r="AC24">
        <f>(196-40)*32767/(512-40)</f>
        <v>10829.771186440677</v>
      </c>
    </row>
    <row r="25" spans="5:29" x14ac:dyDescent="0.45">
      <c r="E25">
        <v>20</v>
      </c>
      <c r="F25">
        <v>20</v>
      </c>
      <c r="G25">
        <f>ROUND(Tabela1[[#This Row],[Kolumna1]]*Tabela1[[#This Row],[Kolumna2]]/100,0)</f>
        <v>4</v>
      </c>
      <c r="X25">
        <v>190</v>
      </c>
      <c r="Y25">
        <f>ROUND((Tabela2[[#This Row],[Kolumna1]])*(Tabela2[[#This Row],[Kolumna1]]/512)^$AA$2*((32767)/512),0)</f>
        <v>2042</v>
      </c>
      <c r="Z25">
        <f>IF(Tabela2[[#This Row],[Kolumna1]]&lt;=$AB$2,0,ROUND($AC$2 *(((Tabela2[[#This Row],[Kolumna1]]-$AB$2)/($AD$2-$AB$2))^(1+$AA$2)),0))</f>
        <v>1323</v>
      </c>
    </row>
    <row r="26" spans="5:29" x14ac:dyDescent="0.45">
      <c r="E26">
        <v>21</v>
      </c>
      <c r="F26">
        <v>21</v>
      </c>
      <c r="G26">
        <f>ROUND(Tabela1[[#This Row],[Kolumna1]]*Tabela1[[#This Row],[Kolumna2]]/100,0)</f>
        <v>4</v>
      </c>
      <c r="X26">
        <v>200</v>
      </c>
      <c r="Y26">
        <f>ROUND((Tabela2[[#This Row],[Kolumna1]])*(Tabela2[[#This Row],[Kolumna1]]/512)^$AA$2*((32767)/512),0)</f>
        <v>2357</v>
      </c>
      <c r="Z26">
        <f>IF(Tabela2[[#This Row],[Kolumna1]]&lt;=$AB$2,0,ROUND($AC$2 *(((Tabela2[[#This Row],[Kolumna1]]-$AB$2)/($AD$2-$AB$2))^(1+$AA$2)),0))</f>
        <v>1585</v>
      </c>
    </row>
    <row r="27" spans="5:29" x14ac:dyDescent="0.45">
      <c r="E27">
        <v>22</v>
      </c>
      <c r="F27">
        <v>22</v>
      </c>
      <c r="G27">
        <f>ROUND(Tabela1[[#This Row],[Kolumna1]]*Tabela1[[#This Row],[Kolumna2]]/100,0)</f>
        <v>5</v>
      </c>
      <c r="X27">
        <v>210</v>
      </c>
      <c r="Y27">
        <f>ROUND((Tabela2[[#This Row],[Kolumna1]])*(Tabela2[[#This Row],[Kolumna1]]/512)^$AA$2*((32767)/512),0)</f>
        <v>2702</v>
      </c>
      <c r="Z27">
        <f>IF(Tabela2[[#This Row],[Kolumna1]]&lt;=$AB$2,0,ROUND($AC$2 *(((Tabela2[[#This Row],[Kolumna1]]-$AB$2)/($AD$2-$AB$2))^(1+$AA$2)),0))</f>
        <v>1878</v>
      </c>
    </row>
    <row r="28" spans="5:29" x14ac:dyDescent="0.45">
      <c r="E28">
        <v>23</v>
      </c>
      <c r="F28">
        <v>23</v>
      </c>
      <c r="G28">
        <f>ROUND(Tabela1[[#This Row],[Kolumna1]]*Tabela1[[#This Row],[Kolumna2]]/100,0)</f>
        <v>5</v>
      </c>
      <c r="X28">
        <v>220</v>
      </c>
      <c r="Y28">
        <f>ROUND((Tabela2[[#This Row],[Kolumna1]])*(Tabela2[[#This Row],[Kolumna1]]/512)^$AA$2*((32767)/512),0)</f>
        <v>3078</v>
      </c>
      <c r="Z28">
        <f>IF(Tabela2[[#This Row],[Kolumna1]]&lt;=$AB$2,0,ROUND($AC$2 *(((Tabela2[[#This Row],[Kolumna1]]-$AB$2)/($AD$2-$AB$2))^(1+$AA$2)),0))</f>
        <v>2204</v>
      </c>
    </row>
    <row r="29" spans="5:29" x14ac:dyDescent="0.45">
      <c r="E29">
        <v>24</v>
      </c>
      <c r="F29">
        <v>24</v>
      </c>
      <c r="G29">
        <f>ROUND(Tabela1[[#This Row],[Kolumna1]]*Tabela1[[#This Row],[Kolumna2]]/100,0)</f>
        <v>6</v>
      </c>
      <c r="X29">
        <v>230</v>
      </c>
      <c r="Y29">
        <f>ROUND((Tabela2[[#This Row],[Kolumna1]])*(Tabela2[[#This Row],[Kolumna1]]/512)^$AA$2*((32767)/512),0)</f>
        <v>3486</v>
      </c>
      <c r="Z29">
        <f>IF(Tabela2[[#This Row],[Kolumna1]]&lt;=$AB$2,0,ROUND($AC$2 *(((Tabela2[[#This Row],[Kolumna1]]-$AB$2)/($AD$2-$AB$2))^(1+$AA$2)),0))</f>
        <v>2564</v>
      </c>
    </row>
    <row r="30" spans="5:29" x14ac:dyDescent="0.45">
      <c r="E30">
        <v>25</v>
      </c>
      <c r="F30">
        <v>25</v>
      </c>
      <c r="G30">
        <f>ROUND(Tabela1[[#This Row],[Kolumna1]]*Tabela1[[#This Row],[Kolumna2]]/100,0)</f>
        <v>6</v>
      </c>
      <c r="X30">
        <v>240</v>
      </c>
      <c r="Y30">
        <f>ROUND((Tabela2[[#This Row],[Kolumna1]])*(Tabela2[[#This Row],[Kolumna1]]/512)^$AA$2*((32767)/512),0)</f>
        <v>3927</v>
      </c>
      <c r="Z30">
        <f>IF(Tabela2[[#This Row],[Kolumna1]]&lt;=$AB$2,0,ROUND($AC$2 *(((Tabela2[[#This Row],[Kolumna1]]-$AB$2)/($AD$2-$AB$2))^(1+$AA$2)),0))</f>
        <v>2960</v>
      </c>
    </row>
    <row r="31" spans="5:29" x14ac:dyDescent="0.45">
      <c r="E31">
        <v>26</v>
      </c>
      <c r="F31">
        <v>26</v>
      </c>
      <c r="G31">
        <f>ROUND(Tabela1[[#This Row],[Kolumna1]]*Tabela1[[#This Row],[Kolumna2]]/100,0)</f>
        <v>7</v>
      </c>
      <c r="X31">
        <v>250</v>
      </c>
      <c r="Y31">
        <f>ROUND((Tabela2[[#This Row],[Kolumna1]])*(Tabela2[[#This Row],[Kolumna1]]/512)^$AA$2*((32767)/512),0)</f>
        <v>4403</v>
      </c>
      <c r="Z31">
        <f>IF(Tabela2[[#This Row],[Kolumna1]]&lt;=$AB$2,0,ROUND($AC$2 *(((Tabela2[[#This Row],[Kolumna1]]-$AB$2)/($AD$2-$AB$2))^(1+$AA$2)),0))</f>
        <v>3393</v>
      </c>
    </row>
    <row r="32" spans="5:29" x14ac:dyDescent="0.45">
      <c r="E32">
        <v>27</v>
      </c>
      <c r="F32">
        <v>27</v>
      </c>
      <c r="G32">
        <f>ROUND(Tabela1[[#This Row],[Kolumna1]]*Tabela1[[#This Row],[Kolumna2]]/100,0)</f>
        <v>7</v>
      </c>
      <c r="X32">
        <v>260</v>
      </c>
      <c r="Y32">
        <f>ROUND((Tabela2[[#This Row],[Kolumna1]])*(Tabela2[[#This Row],[Kolumna1]]/512)^$AA$2*((32767)/512),0)</f>
        <v>4914</v>
      </c>
      <c r="Z32">
        <f>IF(Tabela2[[#This Row],[Kolumna1]]&lt;=$AB$2,0,ROUND($AC$2 *(((Tabela2[[#This Row],[Kolumna1]]-$AB$2)/($AD$2-$AB$2))^(1+$AA$2)),0))</f>
        <v>3865</v>
      </c>
    </row>
    <row r="33" spans="5:26" x14ac:dyDescent="0.45">
      <c r="E33">
        <v>28</v>
      </c>
      <c r="F33">
        <v>28</v>
      </c>
      <c r="G33">
        <f>ROUND(Tabela1[[#This Row],[Kolumna1]]*Tabela1[[#This Row],[Kolumna2]]/100,0)</f>
        <v>8</v>
      </c>
      <c r="X33">
        <v>270</v>
      </c>
      <c r="Y33">
        <f>ROUND((Tabela2[[#This Row],[Kolumna1]])*(Tabela2[[#This Row],[Kolumna1]]/512)^$AA$2*((32767)/512),0)</f>
        <v>5461</v>
      </c>
      <c r="Z33">
        <f>IF(Tabela2[[#This Row],[Kolumna1]]&lt;=$AB$2,0,ROUND($AC$2 *(((Tabela2[[#This Row],[Kolumna1]]-$AB$2)/($AD$2-$AB$2))^(1+$AA$2)),0))</f>
        <v>4378</v>
      </c>
    </row>
    <row r="34" spans="5:26" x14ac:dyDescent="0.45">
      <c r="E34">
        <v>29</v>
      </c>
      <c r="F34">
        <v>29</v>
      </c>
      <c r="G34">
        <f>ROUND(Tabela1[[#This Row],[Kolumna1]]*Tabela1[[#This Row],[Kolumna2]]/100,0)</f>
        <v>8</v>
      </c>
      <c r="X34">
        <v>280</v>
      </c>
      <c r="Y34">
        <f>ROUND((Tabela2[[#This Row],[Kolumna1]])*(Tabela2[[#This Row],[Kolumna1]]/512)^$AA$2*((32767)/512),0)</f>
        <v>6047</v>
      </c>
      <c r="Z34">
        <f>IF(Tabela2[[#This Row],[Kolumna1]]&lt;=$AB$2,0,ROUND($AC$2 *(((Tabela2[[#This Row],[Kolumna1]]-$AB$2)/($AD$2-$AB$2))^(1+$AA$2)),0))</f>
        <v>4932</v>
      </c>
    </row>
    <row r="35" spans="5:26" x14ac:dyDescent="0.45">
      <c r="E35">
        <v>30</v>
      </c>
      <c r="F35">
        <v>30</v>
      </c>
      <c r="G35">
        <f>ROUND(Tabela1[[#This Row],[Kolumna1]]*Tabela1[[#This Row],[Kolumna2]]/100,0)</f>
        <v>9</v>
      </c>
      <c r="X35">
        <v>290</v>
      </c>
      <c r="Y35">
        <f>ROUND((Tabela2[[#This Row],[Kolumna1]])*(Tabela2[[#This Row],[Kolumna1]]/512)^$AA$2*((32767)/512),0)</f>
        <v>6671</v>
      </c>
      <c r="Z35">
        <f>IF(Tabela2[[#This Row],[Kolumna1]]&lt;=$AB$2,0,ROUND($AC$2 *(((Tabela2[[#This Row],[Kolumna1]]-$AB$2)/($AD$2-$AB$2))^(1+$AA$2)),0))</f>
        <v>5529</v>
      </c>
    </row>
    <row r="36" spans="5:26" x14ac:dyDescent="0.45">
      <c r="E36">
        <v>31</v>
      </c>
      <c r="F36">
        <v>31</v>
      </c>
      <c r="G36">
        <f>ROUND(Tabela1[[#This Row],[Kolumna1]]*Tabela1[[#This Row],[Kolumna2]]/100,0)</f>
        <v>10</v>
      </c>
      <c r="X36">
        <v>300</v>
      </c>
      <c r="Y36">
        <f>ROUND((Tabela2[[#This Row],[Kolumna1]])*(Tabela2[[#This Row],[Kolumna1]]/512)^$AA$2*((32767)/512),0)</f>
        <v>7335</v>
      </c>
      <c r="Z36">
        <f>IF(Tabela2[[#This Row],[Kolumna1]]&lt;=$AB$2,0,ROUND($AC$2 *(((Tabela2[[#This Row],[Kolumna1]]-$AB$2)/($AD$2-$AB$2))^(1+$AA$2)),0))</f>
        <v>6171</v>
      </c>
    </row>
    <row r="37" spans="5:26" x14ac:dyDescent="0.45">
      <c r="E37">
        <v>32</v>
      </c>
      <c r="F37">
        <v>32</v>
      </c>
      <c r="G37">
        <f>ROUND(Tabela1[[#This Row],[Kolumna1]]*Tabela1[[#This Row],[Kolumna2]]/100,0)</f>
        <v>10</v>
      </c>
      <c r="X37">
        <v>310</v>
      </c>
      <c r="Y37">
        <f>ROUND((Tabela2[[#This Row],[Kolumna1]])*(Tabela2[[#This Row],[Kolumna1]]/512)^$AA$2*((32767)/512),0)</f>
        <v>8041</v>
      </c>
      <c r="Z37">
        <f>IF(Tabela2[[#This Row],[Kolumna1]]&lt;=$AB$2,0,ROUND($AC$2 *(((Tabela2[[#This Row],[Kolumna1]]-$AB$2)/($AD$2-$AB$2))^(1+$AA$2)),0))</f>
        <v>6858</v>
      </c>
    </row>
    <row r="38" spans="5:26" x14ac:dyDescent="0.45">
      <c r="E38">
        <v>33</v>
      </c>
      <c r="F38">
        <v>33</v>
      </c>
      <c r="G38">
        <f>ROUND(Tabela1[[#This Row],[Kolumna1]]*Tabela1[[#This Row],[Kolumna2]]/100,0)</f>
        <v>11</v>
      </c>
      <c r="X38">
        <v>320</v>
      </c>
      <c r="Y38">
        <f>ROUND((Tabela2[[#This Row],[Kolumna1]])*(Tabela2[[#This Row],[Kolumna1]]/512)^$AA$2*((32767)/512),0)</f>
        <v>8788</v>
      </c>
      <c r="Z38">
        <f>IF(Tabela2[[#This Row],[Kolumna1]]&lt;=$AB$2,0,ROUND($AC$2 *(((Tabela2[[#This Row],[Kolumna1]]-$AB$2)/($AD$2-$AB$2))^(1+$AA$2)),0))</f>
        <v>7593</v>
      </c>
    </row>
    <row r="39" spans="5:26" x14ac:dyDescent="0.45">
      <c r="E39">
        <v>34</v>
      </c>
      <c r="F39">
        <v>34</v>
      </c>
      <c r="G39">
        <f>ROUND(Tabela1[[#This Row],[Kolumna1]]*Tabela1[[#This Row],[Kolumna2]]/100,0)</f>
        <v>12</v>
      </c>
      <c r="X39">
        <v>330</v>
      </c>
      <c r="Y39">
        <f>ROUND((Tabela2[[#This Row],[Kolumna1]])*(Tabela2[[#This Row],[Kolumna1]]/512)^$AA$2*((32767)/512),0)</f>
        <v>9579</v>
      </c>
      <c r="Z39">
        <f>IF(Tabela2[[#This Row],[Kolumna1]]&lt;=$AB$2,0,ROUND($AC$2 *(((Tabela2[[#This Row],[Kolumna1]]-$AB$2)/($AD$2-$AB$2))^(1+$AA$2)),0))</f>
        <v>8377</v>
      </c>
    </row>
    <row r="40" spans="5:26" x14ac:dyDescent="0.45">
      <c r="E40">
        <v>35</v>
      </c>
      <c r="F40">
        <v>35</v>
      </c>
      <c r="G40">
        <f>ROUND(Tabela1[[#This Row],[Kolumna1]]*Tabela1[[#This Row],[Kolumna2]]/100,0)</f>
        <v>12</v>
      </c>
      <c r="X40">
        <v>340</v>
      </c>
      <c r="Y40">
        <f>ROUND((Tabela2[[#This Row],[Kolumna1]])*(Tabela2[[#This Row],[Kolumna1]]/512)^$AA$2*((32767)/512),0)</f>
        <v>10414</v>
      </c>
      <c r="Z40">
        <f>IF(Tabela2[[#This Row],[Kolumna1]]&lt;=$AB$2,0,ROUND($AC$2 *(((Tabela2[[#This Row],[Kolumna1]]-$AB$2)/($AD$2-$AB$2))^(1+$AA$2)),0))</f>
        <v>9212</v>
      </c>
    </row>
    <row r="41" spans="5:26" x14ac:dyDescent="0.45">
      <c r="E41">
        <v>36</v>
      </c>
      <c r="F41">
        <v>36</v>
      </c>
      <c r="G41">
        <f>ROUND(Tabela1[[#This Row],[Kolumna1]]*Tabela1[[#This Row],[Kolumna2]]/100,0)</f>
        <v>13</v>
      </c>
      <c r="X41">
        <v>350</v>
      </c>
      <c r="Y41">
        <f>ROUND((Tabela2[[#This Row],[Kolumna1]])*(Tabela2[[#This Row],[Kolumna1]]/512)^$AA$2*((32767)/512),0)</f>
        <v>11295</v>
      </c>
      <c r="Z41">
        <f>IF(Tabela2[[#This Row],[Kolumna1]]&lt;=$AB$2,0,ROUND($AC$2 *(((Tabela2[[#This Row],[Kolumna1]]-$AB$2)/($AD$2-$AB$2))^(1+$AA$2)),0))</f>
        <v>10097</v>
      </c>
    </row>
    <row r="42" spans="5:26" x14ac:dyDescent="0.45">
      <c r="E42">
        <v>37</v>
      </c>
      <c r="F42">
        <v>37</v>
      </c>
      <c r="G42">
        <f>ROUND(Tabela1[[#This Row],[Kolumna1]]*Tabela1[[#This Row],[Kolumna2]]/100,0)</f>
        <v>14</v>
      </c>
      <c r="X42">
        <v>360</v>
      </c>
      <c r="Y42">
        <f>ROUND((Tabela2[[#This Row],[Kolumna1]])*(Tabela2[[#This Row],[Kolumna1]]/512)^$AA$2*((32767)/512),0)</f>
        <v>12222</v>
      </c>
      <c r="Z42">
        <f>IF(Tabela2[[#This Row],[Kolumna1]]&lt;=$AB$2,0,ROUND($AC$2 *(((Tabela2[[#This Row],[Kolumna1]]-$AB$2)/($AD$2-$AB$2))^(1+$AA$2)),0))</f>
        <v>11036</v>
      </c>
    </row>
    <row r="43" spans="5:26" x14ac:dyDescent="0.45">
      <c r="E43">
        <v>38</v>
      </c>
      <c r="F43">
        <v>38</v>
      </c>
      <c r="G43">
        <f>ROUND(Tabela1[[#This Row],[Kolumna1]]*Tabela1[[#This Row],[Kolumna2]]/100,0)</f>
        <v>14</v>
      </c>
      <c r="X43">
        <v>370</v>
      </c>
      <c r="Y43">
        <f>ROUND((Tabela2[[#This Row],[Kolumna1]])*(Tabela2[[#This Row],[Kolumna1]]/512)^$AA$2*((32767)/512),0)</f>
        <v>13196</v>
      </c>
      <c r="Z43">
        <f>IF(Tabela2[[#This Row],[Kolumna1]]&lt;=$AB$2,0,ROUND($AC$2 *(((Tabela2[[#This Row],[Kolumna1]]-$AB$2)/($AD$2-$AB$2))^(1+$AA$2)),0))</f>
        <v>12029</v>
      </c>
    </row>
    <row r="44" spans="5:26" x14ac:dyDescent="0.45">
      <c r="E44">
        <v>39</v>
      </c>
      <c r="F44">
        <v>39</v>
      </c>
      <c r="G44">
        <f>ROUND(Tabela1[[#This Row],[Kolumna1]]*Tabela1[[#This Row],[Kolumna2]]/100,0)</f>
        <v>15</v>
      </c>
      <c r="X44">
        <v>380</v>
      </c>
      <c r="Y44">
        <f>ROUND((Tabela2[[#This Row],[Kolumna1]])*(Tabela2[[#This Row],[Kolumna1]]/512)^$AA$2*((32767)/512),0)</f>
        <v>14219</v>
      </c>
      <c r="Z44">
        <f>IF(Tabela2[[#This Row],[Kolumna1]]&lt;=$AB$2,0,ROUND($AC$2 *(((Tabela2[[#This Row],[Kolumna1]]-$AB$2)/($AD$2-$AB$2))^(1+$AA$2)),0))</f>
        <v>13078</v>
      </c>
    </row>
    <row r="45" spans="5:26" x14ac:dyDescent="0.45">
      <c r="E45">
        <v>40</v>
      </c>
      <c r="F45">
        <v>40</v>
      </c>
      <c r="G45">
        <f>ROUND(Tabela1[[#This Row],[Kolumna1]]*Tabela1[[#This Row],[Kolumna2]]/100,0)</f>
        <v>16</v>
      </c>
      <c r="X45">
        <v>390</v>
      </c>
      <c r="Y45">
        <f>ROUND((Tabela2[[#This Row],[Kolumna1]])*(Tabela2[[#This Row],[Kolumna1]]/512)^$AA$2*((32767)/512),0)</f>
        <v>15292</v>
      </c>
      <c r="Z45">
        <f>IF(Tabela2[[#This Row],[Kolumna1]]&lt;=$AB$2,0,ROUND($AC$2 *(((Tabela2[[#This Row],[Kolumna1]]-$AB$2)/($AD$2-$AB$2))^(1+$AA$2)),0))</f>
        <v>14184</v>
      </c>
    </row>
    <row r="46" spans="5:26" x14ac:dyDescent="0.45">
      <c r="E46">
        <v>41</v>
      </c>
      <c r="F46">
        <v>41</v>
      </c>
      <c r="G46">
        <f>ROUND(Tabela1[[#This Row],[Kolumna1]]*Tabela1[[#This Row],[Kolumna2]]/100,0)</f>
        <v>17</v>
      </c>
      <c r="X46">
        <v>400</v>
      </c>
      <c r="Y46">
        <f>ROUND((Tabela2[[#This Row],[Kolumna1]])*(Tabela2[[#This Row],[Kolumna1]]/512)^$AA$2*((32767)/512),0)</f>
        <v>16415</v>
      </c>
      <c r="Z46">
        <f>IF(Tabela2[[#This Row],[Kolumna1]]&lt;=$AB$2,0,ROUND($AC$2 *(((Tabela2[[#This Row],[Kolumna1]]-$AB$2)/($AD$2-$AB$2))^(1+$AA$2)),0))</f>
        <v>15348</v>
      </c>
    </row>
    <row r="47" spans="5:26" x14ac:dyDescent="0.45">
      <c r="E47">
        <v>42</v>
      </c>
      <c r="F47">
        <v>42</v>
      </c>
      <c r="G47">
        <f>ROUND(Tabela1[[#This Row],[Kolumna1]]*Tabela1[[#This Row],[Kolumna2]]/100,0)</f>
        <v>18</v>
      </c>
      <c r="X47">
        <v>410</v>
      </c>
      <c r="Y47">
        <f>ROUND((Tabela2[[#This Row],[Kolumna1]])*(Tabela2[[#This Row],[Kolumna1]]/512)^$AA$2*((32767)/512),0)</f>
        <v>17590</v>
      </c>
      <c r="Z47">
        <f>IF(Tabela2[[#This Row],[Kolumna1]]&lt;=$AB$2,0,ROUND($AC$2 *(((Tabela2[[#This Row],[Kolumna1]]-$AB$2)/($AD$2-$AB$2))^(1+$AA$2)),0))</f>
        <v>16572</v>
      </c>
    </row>
    <row r="48" spans="5:26" x14ac:dyDescent="0.45">
      <c r="E48">
        <v>43</v>
      </c>
      <c r="F48">
        <v>43</v>
      </c>
      <c r="G48">
        <f>ROUND(Tabela1[[#This Row],[Kolumna1]]*Tabela1[[#This Row],[Kolumna2]]/100,0)</f>
        <v>18</v>
      </c>
      <c r="X48">
        <v>420</v>
      </c>
      <c r="Y48">
        <f>ROUND((Tabela2[[#This Row],[Kolumna1]])*(Tabela2[[#This Row],[Kolumna1]]/512)^$AA$2*((32767)/512),0)</f>
        <v>18818</v>
      </c>
      <c r="Z48">
        <f>IF(Tabela2[[#This Row],[Kolumna1]]&lt;=$AB$2,0,ROUND($AC$2 *(((Tabela2[[#This Row],[Kolumna1]]-$AB$2)/($AD$2-$AB$2))^(1+$AA$2)),0))</f>
        <v>17856</v>
      </c>
    </row>
    <row r="49" spans="5:26" x14ac:dyDescent="0.45">
      <c r="E49">
        <v>44</v>
      </c>
      <c r="F49">
        <v>44</v>
      </c>
      <c r="G49">
        <f>ROUND(Tabela1[[#This Row],[Kolumna1]]*Tabela1[[#This Row],[Kolumna2]]/100,0)</f>
        <v>19</v>
      </c>
      <c r="X49">
        <v>430</v>
      </c>
      <c r="Y49">
        <f>ROUND((Tabela2[[#This Row],[Kolumna1]])*(Tabela2[[#This Row],[Kolumna1]]/512)^$AA$2*((32767)/512),0)</f>
        <v>20100</v>
      </c>
      <c r="Z49">
        <f>IF(Tabela2[[#This Row],[Kolumna1]]&lt;=$AB$2,0,ROUND($AC$2 *(((Tabela2[[#This Row],[Kolumna1]]-$AB$2)/($AD$2-$AB$2))^(1+$AA$2)),0))</f>
        <v>19203</v>
      </c>
    </row>
    <row r="50" spans="5:26" x14ac:dyDescent="0.45">
      <c r="E50">
        <v>45</v>
      </c>
      <c r="F50">
        <v>45</v>
      </c>
      <c r="G50">
        <f>ROUND(Tabela1[[#This Row],[Kolumna1]]*Tabela1[[#This Row],[Kolumna2]]/100,0)</f>
        <v>20</v>
      </c>
      <c r="X50">
        <v>440</v>
      </c>
      <c r="Y50">
        <f>ROUND((Tabela2[[#This Row],[Kolumna1]])*(Tabela2[[#This Row],[Kolumna1]]/512)^$AA$2*((32767)/512),0)</f>
        <v>21436</v>
      </c>
      <c r="Z50">
        <f>IF(Tabela2[[#This Row],[Kolumna1]]&lt;=$AB$2,0,ROUND($AC$2 *(((Tabela2[[#This Row],[Kolumna1]]-$AB$2)/($AD$2-$AB$2))^(1+$AA$2)),0))</f>
        <v>20614</v>
      </c>
    </row>
    <row r="51" spans="5:26" x14ac:dyDescent="0.45">
      <c r="E51">
        <v>46</v>
      </c>
      <c r="F51">
        <v>46</v>
      </c>
      <c r="G51">
        <f>ROUND(Tabela1[[#This Row],[Kolumna1]]*Tabela1[[#This Row],[Kolumna2]]/100,0)</f>
        <v>21</v>
      </c>
      <c r="X51">
        <v>450</v>
      </c>
      <c r="Y51">
        <f>ROUND((Tabela2[[#This Row],[Kolumna1]])*(Tabela2[[#This Row],[Kolumna1]]/512)^$AA$2*((32767)/512),0)</f>
        <v>22828</v>
      </c>
      <c r="Z51">
        <f>IF(Tabela2[[#This Row],[Kolumna1]]&lt;=$AB$2,0,ROUND($AC$2 *(((Tabela2[[#This Row],[Kolumna1]]-$AB$2)/($AD$2-$AB$2))^(1+$AA$2)),0))</f>
        <v>22090</v>
      </c>
    </row>
    <row r="52" spans="5:26" x14ac:dyDescent="0.45">
      <c r="E52">
        <v>47</v>
      </c>
      <c r="F52">
        <v>47</v>
      </c>
      <c r="G52">
        <f>ROUND(Tabela1[[#This Row],[Kolumna1]]*Tabela1[[#This Row],[Kolumna2]]/100,0)</f>
        <v>22</v>
      </c>
      <c r="X52">
        <v>460</v>
      </c>
      <c r="Y52">
        <f>ROUND((Tabela2[[#This Row],[Kolumna1]])*(Tabela2[[#This Row],[Kolumna1]]/512)^$AA$2*((32767)/512),0)</f>
        <v>24277</v>
      </c>
      <c r="Z52">
        <f>IF(Tabela2[[#This Row],[Kolumna1]]&lt;=$AB$2,0,ROUND($AC$2 *(((Tabela2[[#This Row],[Kolumna1]]-$AB$2)/($AD$2-$AB$2))^(1+$AA$2)),0))</f>
        <v>23632</v>
      </c>
    </row>
    <row r="53" spans="5:26" x14ac:dyDescent="0.45">
      <c r="E53">
        <v>48</v>
      </c>
      <c r="F53">
        <v>48</v>
      </c>
      <c r="G53">
        <f>ROUND(Tabela1[[#This Row],[Kolumna1]]*Tabela1[[#This Row],[Kolumna2]]/100,0)</f>
        <v>23</v>
      </c>
      <c r="X53">
        <v>470</v>
      </c>
      <c r="Y53">
        <f>ROUND((Tabela2[[#This Row],[Kolumna1]])*(Tabela2[[#This Row],[Kolumna1]]/512)^$AA$2*((32767)/512),0)</f>
        <v>25784</v>
      </c>
      <c r="Z53">
        <f>IF(Tabela2[[#This Row],[Kolumna1]]&lt;=$AB$2,0,ROUND($AC$2 *(((Tabela2[[#This Row],[Kolumna1]]-$AB$2)/($AD$2-$AB$2))^(1+$AA$2)),0))</f>
        <v>25241</v>
      </c>
    </row>
    <row r="54" spans="5:26" x14ac:dyDescent="0.45">
      <c r="E54">
        <v>49</v>
      </c>
      <c r="F54">
        <v>49</v>
      </c>
      <c r="G54">
        <f>ROUND(Tabela1[[#This Row],[Kolumna1]]*Tabela1[[#This Row],[Kolumna2]]/100,0)</f>
        <v>24</v>
      </c>
      <c r="X54">
        <v>480</v>
      </c>
      <c r="Y54">
        <f>ROUND((Tabela2[[#This Row],[Kolumna1]])*(Tabela2[[#This Row],[Kolumna1]]/512)^$AA$2*((32767)/512),0)</f>
        <v>27350</v>
      </c>
      <c r="Z54">
        <f>IF(Tabela2[[#This Row],[Kolumna1]]&lt;=$AB$2,0,ROUND($AC$2 *(((Tabela2[[#This Row],[Kolumna1]]-$AB$2)/($AD$2-$AB$2))^(1+$AA$2)),0))</f>
        <v>26919</v>
      </c>
    </row>
    <row r="55" spans="5:26" x14ac:dyDescent="0.45">
      <c r="E55">
        <v>50</v>
      </c>
      <c r="F55">
        <v>50</v>
      </c>
      <c r="G55">
        <f>ROUND(Tabela1[[#This Row],[Kolumna1]]*Tabela1[[#This Row],[Kolumna2]]/100,0)</f>
        <v>25</v>
      </c>
      <c r="X55">
        <v>490</v>
      </c>
      <c r="Y55">
        <f>ROUND((Tabela2[[#This Row],[Kolumna1]])*(Tabela2[[#This Row],[Kolumna1]]/512)^$AA$2*((32767)/512),0)</f>
        <v>28975</v>
      </c>
      <c r="Z55">
        <f>IF(Tabela2[[#This Row],[Kolumna1]]&lt;=$AB$2,0,ROUND($AC$2 *(((Tabela2[[#This Row],[Kolumna1]]-$AB$2)/($AD$2-$AB$2))^(1+$AA$2)),0))</f>
        <v>28668</v>
      </c>
    </row>
    <row r="56" spans="5:26" x14ac:dyDescent="0.45">
      <c r="E56">
        <v>51</v>
      </c>
      <c r="F56">
        <v>51</v>
      </c>
      <c r="G56">
        <f>ROUND(Tabela1[[#This Row],[Kolumna1]]*Tabela1[[#This Row],[Kolumna2]]/100,0)</f>
        <v>26</v>
      </c>
      <c r="X56">
        <v>500</v>
      </c>
      <c r="Y56">
        <f>ROUND((Tabela2[[#This Row],[Kolumna1]])*(Tabela2[[#This Row],[Kolumna1]]/512)^$AA$2*((32767)/512),0)</f>
        <v>30662</v>
      </c>
      <c r="Z56">
        <f>IF(Tabela2[[#This Row],[Kolumna1]]&lt;=$AB$2,0,ROUND($AC$2 *(((Tabela2[[#This Row],[Kolumna1]]-$AB$2)/($AD$2-$AB$2))^(1+$AA$2)),0))</f>
        <v>30487</v>
      </c>
    </row>
    <row r="57" spans="5:26" x14ac:dyDescent="0.45">
      <c r="E57">
        <v>52</v>
      </c>
      <c r="F57">
        <v>52</v>
      </c>
      <c r="G57">
        <f>ROUND(Tabela1[[#This Row],[Kolumna1]]*Tabela1[[#This Row],[Kolumna2]]/100,0)</f>
        <v>27</v>
      </c>
      <c r="X57">
        <v>510</v>
      </c>
      <c r="Y57">
        <f>ROUND((Tabela2[[#This Row],[Kolumna1]])*(Tabela2[[#This Row],[Kolumna1]]/512)^$AA$2*((32767)/512),0)</f>
        <v>32410</v>
      </c>
      <c r="Z57">
        <f>IF(Tabela2[[#This Row],[Kolumna1]]&lt;=$AB$2,0,ROUND($AC$2 *(((Tabela2[[#This Row],[Kolumna1]]-$AB$2)/($AD$2-$AB$2))^(1+$AA$2)),0))</f>
        <v>32380</v>
      </c>
    </row>
    <row r="58" spans="5:26" x14ac:dyDescent="0.45">
      <c r="E58">
        <v>53</v>
      </c>
      <c r="F58">
        <v>53</v>
      </c>
      <c r="G58">
        <f>ROUND(Tabela1[[#This Row],[Kolumna1]]*Tabela1[[#This Row],[Kolumna2]]/100,0)</f>
        <v>28</v>
      </c>
      <c r="X58">
        <v>512</v>
      </c>
      <c r="Y58">
        <f>ROUND((Tabela2[[#This Row],[Kolumna1]])*(Tabela2[[#This Row],[Kolumna1]]/512)^$AA$2*((32767)/512),0)</f>
        <v>32767</v>
      </c>
      <c r="Z58">
        <f>IF(Tabela2[[#This Row],[Kolumna1]]&lt;=$AB$2,0,ROUND($AC$2 *(((Tabela2[[#This Row],[Kolumna1]]-$AB$2)/($AD$2-$AB$2))^(1+$AA$2)),0))</f>
        <v>32767</v>
      </c>
    </row>
    <row r="59" spans="5:26" x14ac:dyDescent="0.45">
      <c r="E59">
        <v>54</v>
      </c>
      <c r="F59">
        <v>54</v>
      </c>
      <c r="G59">
        <f>ROUND(Tabela1[[#This Row],[Kolumna1]]*Tabela1[[#This Row],[Kolumna2]]/100,0)</f>
        <v>29</v>
      </c>
    </row>
    <row r="60" spans="5:26" x14ac:dyDescent="0.45">
      <c r="E60">
        <v>55</v>
      </c>
      <c r="F60">
        <v>55</v>
      </c>
      <c r="G60">
        <f>ROUND(Tabela1[[#This Row],[Kolumna1]]*Tabela1[[#This Row],[Kolumna2]]/100,0)</f>
        <v>30</v>
      </c>
    </row>
    <row r="61" spans="5:26" x14ac:dyDescent="0.45">
      <c r="E61">
        <v>56</v>
      </c>
      <c r="F61">
        <v>56</v>
      </c>
      <c r="G61">
        <f>ROUND(Tabela1[[#This Row],[Kolumna1]]*Tabela1[[#This Row],[Kolumna2]]/100,0)</f>
        <v>31</v>
      </c>
    </row>
    <row r="62" spans="5:26" x14ac:dyDescent="0.45">
      <c r="E62">
        <v>57</v>
      </c>
      <c r="F62">
        <v>57</v>
      </c>
      <c r="G62">
        <f>ROUND(Tabela1[[#This Row],[Kolumna1]]*Tabela1[[#This Row],[Kolumna2]]/100,0)</f>
        <v>32</v>
      </c>
    </row>
    <row r="63" spans="5:26" x14ac:dyDescent="0.45">
      <c r="E63">
        <v>58</v>
      </c>
      <c r="F63">
        <v>58</v>
      </c>
      <c r="G63">
        <f>ROUND(Tabela1[[#This Row],[Kolumna1]]*Tabela1[[#This Row],[Kolumna2]]/100,0)</f>
        <v>34</v>
      </c>
    </row>
    <row r="64" spans="5:26" x14ac:dyDescent="0.45">
      <c r="E64">
        <v>59</v>
      </c>
      <c r="F64">
        <v>59</v>
      </c>
      <c r="G64">
        <f>ROUND(Tabela1[[#This Row],[Kolumna1]]*Tabela1[[#This Row],[Kolumna2]]/100,0)</f>
        <v>35</v>
      </c>
    </row>
    <row r="65" spans="5:7" x14ac:dyDescent="0.45">
      <c r="E65">
        <v>60</v>
      </c>
      <c r="F65">
        <v>60</v>
      </c>
      <c r="G65">
        <f>ROUND(Tabela1[[#This Row],[Kolumna1]]*Tabela1[[#This Row],[Kolumna2]]/100,0)</f>
        <v>36</v>
      </c>
    </row>
    <row r="66" spans="5:7" x14ac:dyDescent="0.45">
      <c r="E66">
        <v>61</v>
      </c>
      <c r="F66">
        <v>61</v>
      </c>
      <c r="G66">
        <f>ROUND(Tabela1[[#This Row],[Kolumna1]]*Tabela1[[#This Row],[Kolumna2]]/100,0)</f>
        <v>37</v>
      </c>
    </row>
    <row r="67" spans="5:7" x14ac:dyDescent="0.45">
      <c r="E67">
        <v>62</v>
      </c>
      <c r="F67">
        <v>62</v>
      </c>
      <c r="G67">
        <f>ROUND(Tabela1[[#This Row],[Kolumna1]]*Tabela1[[#This Row],[Kolumna2]]/100,0)</f>
        <v>38</v>
      </c>
    </row>
    <row r="68" spans="5:7" x14ac:dyDescent="0.45">
      <c r="E68">
        <v>63</v>
      </c>
      <c r="F68">
        <v>63</v>
      </c>
      <c r="G68">
        <f>ROUND(Tabela1[[#This Row],[Kolumna1]]*Tabela1[[#This Row],[Kolumna2]]/100,0)</f>
        <v>40</v>
      </c>
    </row>
    <row r="69" spans="5:7" x14ac:dyDescent="0.45">
      <c r="E69">
        <v>64</v>
      </c>
      <c r="F69">
        <v>64</v>
      </c>
      <c r="G69">
        <f>ROUND(Tabela1[[#This Row],[Kolumna1]]*Tabela1[[#This Row],[Kolumna2]]/100,0)</f>
        <v>41</v>
      </c>
    </row>
    <row r="70" spans="5:7" x14ac:dyDescent="0.45">
      <c r="E70">
        <v>65</v>
      </c>
      <c r="F70">
        <v>65</v>
      </c>
      <c r="G70">
        <f>ROUND(Tabela1[[#This Row],[Kolumna1]]*Tabela1[[#This Row],[Kolumna2]]/100,0)</f>
        <v>42</v>
      </c>
    </row>
    <row r="71" spans="5:7" x14ac:dyDescent="0.45">
      <c r="E71">
        <v>66</v>
      </c>
      <c r="F71">
        <v>66</v>
      </c>
      <c r="G71">
        <f>ROUND(Tabela1[[#This Row],[Kolumna1]]*Tabela1[[#This Row],[Kolumna2]]/100,0)</f>
        <v>44</v>
      </c>
    </row>
    <row r="72" spans="5:7" x14ac:dyDescent="0.45">
      <c r="E72">
        <v>67</v>
      </c>
      <c r="F72">
        <v>67</v>
      </c>
      <c r="G72">
        <f>ROUND(Tabela1[[#This Row],[Kolumna1]]*Tabela1[[#This Row],[Kolumna2]]/100,0)</f>
        <v>45</v>
      </c>
    </row>
    <row r="73" spans="5:7" x14ac:dyDescent="0.45">
      <c r="E73">
        <v>68</v>
      </c>
      <c r="F73">
        <v>68</v>
      </c>
      <c r="G73">
        <f>ROUND(Tabela1[[#This Row],[Kolumna1]]*Tabela1[[#This Row],[Kolumna2]]/100,0)</f>
        <v>46</v>
      </c>
    </row>
    <row r="74" spans="5:7" x14ac:dyDescent="0.45">
      <c r="E74">
        <v>69</v>
      </c>
      <c r="F74">
        <v>69</v>
      </c>
      <c r="G74">
        <f>ROUND(Tabela1[[#This Row],[Kolumna1]]*Tabela1[[#This Row],[Kolumna2]]/100,0)</f>
        <v>48</v>
      </c>
    </row>
    <row r="75" spans="5:7" x14ac:dyDescent="0.45">
      <c r="E75">
        <v>70</v>
      </c>
      <c r="F75">
        <v>70</v>
      </c>
      <c r="G75">
        <f>ROUND(Tabela1[[#This Row],[Kolumna1]]*Tabela1[[#This Row],[Kolumna2]]/100,0)</f>
        <v>49</v>
      </c>
    </row>
    <row r="76" spans="5:7" x14ac:dyDescent="0.45">
      <c r="E76">
        <v>71</v>
      </c>
      <c r="F76">
        <v>71</v>
      </c>
      <c r="G76">
        <f>ROUND(Tabela1[[#This Row],[Kolumna1]]*Tabela1[[#This Row],[Kolumna2]]/100,0)</f>
        <v>50</v>
      </c>
    </row>
    <row r="77" spans="5:7" x14ac:dyDescent="0.45">
      <c r="E77">
        <v>72</v>
      </c>
      <c r="F77">
        <v>72</v>
      </c>
      <c r="G77">
        <f>ROUND(Tabela1[[#This Row],[Kolumna1]]*Tabela1[[#This Row],[Kolumna2]]/100,0)</f>
        <v>52</v>
      </c>
    </row>
    <row r="78" spans="5:7" x14ac:dyDescent="0.45">
      <c r="E78">
        <v>73</v>
      </c>
      <c r="F78">
        <v>73</v>
      </c>
      <c r="G78">
        <f>ROUND(Tabela1[[#This Row],[Kolumna1]]*Tabela1[[#This Row],[Kolumna2]]/100,0)</f>
        <v>53</v>
      </c>
    </row>
    <row r="79" spans="5:7" x14ac:dyDescent="0.45">
      <c r="E79">
        <v>74</v>
      </c>
      <c r="F79">
        <v>74</v>
      </c>
      <c r="G79">
        <f>ROUND(Tabela1[[#This Row],[Kolumna1]]*Tabela1[[#This Row],[Kolumna2]]/100,0)</f>
        <v>55</v>
      </c>
    </row>
    <row r="80" spans="5:7" x14ac:dyDescent="0.45">
      <c r="E80">
        <v>75</v>
      </c>
      <c r="F80">
        <v>75</v>
      </c>
      <c r="G80">
        <f>ROUND(Tabela1[[#This Row],[Kolumna1]]*Tabela1[[#This Row],[Kolumna2]]/100,0)</f>
        <v>56</v>
      </c>
    </row>
    <row r="81" spans="5:7" x14ac:dyDescent="0.45">
      <c r="E81">
        <v>76</v>
      </c>
      <c r="F81">
        <v>76</v>
      </c>
      <c r="G81">
        <f>ROUND(Tabela1[[#This Row],[Kolumna1]]*Tabela1[[#This Row],[Kolumna2]]/100,0)</f>
        <v>58</v>
      </c>
    </row>
    <row r="82" spans="5:7" x14ac:dyDescent="0.45">
      <c r="E82">
        <v>77</v>
      </c>
      <c r="F82">
        <v>77</v>
      </c>
      <c r="G82">
        <f>ROUND(Tabela1[[#This Row],[Kolumna1]]*Tabela1[[#This Row],[Kolumna2]]/100,0)</f>
        <v>59</v>
      </c>
    </row>
    <row r="83" spans="5:7" x14ac:dyDescent="0.45">
      <c r="E83">
        <v>78</v>
      </c>
      <c r="F83">
        <v>78</v>
      </c>
      <c r="G83">
        <f>ROUND(Tabela1[[#This Row],[Kolumna1]]*Tabela1[[#This Row],[Kolumna2]]/100,0)</f>
        <v>61</v>
      </c>
    </row>
    <row r="84" spans="5:7" x14ac:dyDescent="0.45">
      <c r="E84">
        <v>79</v>
      </c>
      <c r="F84">
        <v>79</v>
      </c>
      <c r="G84">
        <f>ROUND(Tabela1[[#This Row],[Kolumna1]]*Tabela1[[#This Row],[Kolumna2]]/100,0)</f>
        <v>62</v>
      </c>
    </row>
    <row r="85" spans="5:7" x14ac:dyDescent="0.45">
      <c r="E85">
        <v>80</v>
      </c>
      <c r="F85">
        <v>80</v>
      </c>
      <c r="G85">
        <f>ROUND(Tabela1[[#This Row],[Kolumna1]]*Tabela1[[#This Row],[Kolumna2]]/100,0)</f>
        <v>64</v>
      </c>
    </row>
    <row r="86" spans="5:7" x14ac:dyDescent="0.45">
      <c r="E86">
        <v>81</v>
      </c>
      <c r="F86">
        <v>81</v>
      </c>
      <c r="G86">
        <f>ROUND(Tabela1[[#This Row],[Kolumna1]]*Tabela1[[#This Row],[Kolumna2]]/100,0)</f>
        <v>66</v>
      </c>
    </row>
    <row r="87" spans="5:7" x14ac:dyDescent="0.45">
      <c r="E87">
        <v>82</v>
      </c>
      <c r="F87">
        <v>82</v>
      </c>
      <c r="G87">
        <f>ROUND(Tabela1[[#This Row],[Kolumna1]]*Tabela1[[#This Row],[Kolumna2]]/100,0)</f>
        <v>67</v>
      </c>
    </row>
    <row r="88" spans="5:7" x14ac:dyDescent="0.45">
      <c r="E88">
        <v>83</v>
      </c>
      <c r="F88">
        <v>83</v>
      </c>
      <c r="G88">
        <f>ROUND(Tabela1[[#This Row],[Kolumna1]]*Tabela1[[#This Row],[Kolumna2]]/100,0)</f>
        <v>69</v>
      </c>
    </row>
    <row r="89" spans="5:7" x14ac:dyDescent="0.45">
      <c r="E89">
        <v>84</v>
      </c>
      <c r="F89">
        <v>84</v>
      </c>
      <c r="G89">
        <f>ROUND(Tabela1[[#This Row],[Kolumna1]]*Tabela1[[#This Row],[Kolumna2]]/100,0)</f>
        <v>71</v>
      </c>
    </row>
    <row r="90" spans="5:7" x14ac:dyDescent="0.45">
      <c r="E90">
        <v>85</v>
      </c>
      <c r="F90">
        <v>85</v>
      </c>
      <c r="G90">
        <f>ROUND(Tabela1[[#This Row],[Kolumna1]]*Tabela1[[#This Row],[Kolumna2]]/100,0)</f>
        <v>72</v>
      </c>
    </row>
    <row r="91" spans="5:7" x14ac:dyDescent="0.45">
      <c r="E91">
        <v>86</v>
      </c>
      <c r="F91">
        <v>86</v>
      </c>
      <c r="G91">
        <f>ROUND(Tabela1[[#This Row],[Kolumna1]]*Tabela1[[#This Row],[Kolumna2]]/100,0)</f>
        <v>74</v>
      </c>
    </row>
    <row r="92" spans="5:7" x14ac:dyDescent="0.45">
      <c r="E92">
        <v>87</v>
      </c>
      <c r="F92">
        <v>87</v>
      </c>
      <c r="G92">
        <f>ROUND(Tabela1[[#This Row],[Kolumna1]]*Tabela1[[#This Row],[Kolumna2]]/100,0)</f>
        <v>76</v>
      </c>
    </row>
    <row r="93" spans="5:7" x14ac:dyDescent="0.45">
      <c r="E93">
        <v>88</v>
      </c>
      <c r="F93">
        <v>88</v>
      </c>
      <c r="G93">
        <f>ROUND(Tabela1[[#This Row],[Kolumna1]]*Tabela1[[#This Row],[Kolumna2]]/100,0)</f>
        <v>77</v>
      </c>
    </row>
    <row r="94" spans="5:7" x14ac:dyDescent="0.45">
      <c r="E94">
        <v>89</v>
      </c>
      <c r="F94">
        <v>89</v>
      </c>
      <c r="G94">
        <f>ROUND(Tabela1[[#This Row],[Kolumna1]]*Tabela1[[#This Row],[Kolumna2]]/100,0)</f>
        <v>79</v>
      </c>
    </row>
    <row r="95" spans="5:7" x14ac:dyDescent="0.45">
      <c r="E95">
        <v>90</v>
      </c>
      <c r="F95">
        <v>90</v>
      </c>
      <c r="G95">
        <f>ROUND(Tabela1[[#This Row],[Kolumna1]]*Tabela1[[#This Row],[Kolumna2]]/100,0)</f>
        <v>81</v>
      </c>
    </row>
    <row r="96" spans="5:7" x14ac:dyDescent="0.45">
      <c r="E96">
        <v>91</v>
      </c>
      <c r="F96">
        <v>91</v>
      </c>
      <c r="G96">
        <f>ROUND(Tabela1[[#This Row],[Kolumna1]]*Tabela1[[#This Row],[Kolumna2]]/100,0)</f>
        <v>83</v>
      </c>
    </row>
    <row r="97" spans="5:7" x14ac:dyDescent="0.45">
      <c r="E97">
        <v>92</v>
      </c>
      <c r="F97">
        <v>92</v>
      </c>
      <c r="G97">
        <f>ROUND(Tabela1[[#This Row],[Kolumna1]]*Tabela1[[#This Row],[Kolumna2]]/100,0)</f>
        <v>85</v>
      </c>
    </row>
    <row r="98" spans="5:7" x14ac:dyDescent="0.45">
      <c r="E98">
        <v>93</v>
      </c>
      <c r="F98">
        <v>93</v>
      </c>
      <c r="G98">
        <f>ROUND(Tabela1[[#This Row],[Kolumna1]]*Tabela1[[#This Row],[Kolumna2]]/100,0)</f>
        <v>86</v>
      </c>
    </row>
    <row r="99" spans="5:7" x14ac:dyDescent="0.45">
      <c r="E99">
        <v>94</v>
      </c>
      <c r="F99">
        <v>94</v>
      </c>
      <c r="G99">
        <f>ROUND(Tabela1[[#This Row],[Kolumna1]]*Tabela1[[#This Row],[Kolumna2]]/100,0)</f>
        <v>88</v>
      </c>
    </row>
    <row r="100" spans="5:7" x14ac:dyDescent="0.45">
      <c r="E100">
        <v>95</v>
      </c>
      <c r="F100">
        <v>95</v>
      </c>
      <c r="G100">
        <f>ROUND(Tabela1[[#This Row],[Kolumna1]]*Tabela1[[#This Row],[Kolumna2]]/100,0)</f>
        <v>90</v>
      </c>
    </row>
    <row r="101" spans="5:7" x14ac:dyDescent="0.45">
      <c r="E101">
        <v>96</v>
      </c>
      <c r="F101">
        <v>96</v>
      </c>
      <c r="G101">
        <f>ROUND(Tabela1[[#This Row],[Kolumna1]]*Tabela1[[#This Row],[Kolumna2]]/100,0)</f>
        <v>92</v>
      </c>
    </row>
    <row r="102" spans="5:7" x14ac:dyDescent="0.45">
      <c r="E102">
        <v>97</v>
      </c>
      <c r="F102">
        <v>97</v>
      </c>
      <c r="G102">
        <f>ROUND(Tabela1[[#This Row],[Kolumna1]]*Tabela1[[#This Row],[Kolumna2]]/100,0)</f>
        <v>94</v>
      </c>
    </row>
    <row r="103" spans="5:7" x14ac:dyDescent="0.45">
      <c r="E103">
        <v>98</v>
      </c>
      <c r="F103">
        <v>98</v>
      </c>
      <c r="G103">
        <f>ROUND(Tabela1[[#This Row],[Kolumna1]]*Tabela1[[#This Row],[Kolumna2]]/100,0)</f>
        <v>96</v>
      </c>
    </row>
    <row r="104" spans="5:7" x14ac:dyDescent="0.45">
      <c r="E104">
        <v>99</v>
      </c>
      <c r="F104">
        <v>99</v>
      </c>
      <c r="G104">
        <f>ROUND(Tabela1[[#This Row],[Kolumna1]]*Tabela1[[#This Row],[Kolumna2]]/100,0)</f>
        <v>98</v>
      </c>
    </row>
    <row r="105" spans="5:7" x14ac:dyDescent="0.45">
      <c r="E105">
        <v>100</v>
      </c>
      <c r="F105">
        <v>100</v>
      </c>
      <c r="G105">
        <f>ROUND(Tabela1[[#This Row],[Kolumna1]]*Tabela1[[#This Row],[Kolumna2]]/100,0)</f>
        <v>100</v>
      </c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A5F2-0A4C-49D3-BAA2-27F3FACD38AF}">
  <dimension ref="A1:E13"/>
  <sheetViews>
    <sheetView workbookViewId="0">
      <selection activeCell="E11" sqref="E11"/>
    </sheetView>
  </sheetViews>
  <sheetFormatPr defaultRowHeight="14.25" x14ac:dyDescent="0.45"/>
  <cols>
    <col min="1" max="1" width="67.53125" customWidth="1"/>
    <col min="4" max="4" width="13.9296875" customWidth="1"/>
  </cols>
  <sheetData>
    <row r="1" spans="1:5" ht="18.75" x14ac:dyDescent="0.45">
      <c r="A1" s="2" t="s">
        <v>15</v>
      </c>
    </row>
    <row r="2" spans="1:5" ht="18.75" x14ac:dyDescent="0.45">
      <c r="A2" s="3" t="s">
        <v>10</v>
      </c>
    </row>
    <row r="3" spans="1:5" ht="61.5" x14ac:dyDescent="0.45">
      <c r="A3" s="4" t="s">
        <v>11</v>
      </c>
    </row>
    <row r="4" spans="1:5" ht="18.75" x14ac:dyDescent="0.45">
      <c r="A4" s="3" t="s">
        <v>12</v>
      </c>
    </row>
    <row r="5" spans="1:5" ht="30.75" x14ac:dyDescent="0.45">
      <c r="A5" s="4" t="s">
        <v>16</v>
      </c>
    </row>
    <row r="6" spans="1:5" ht="18.75" x14ac:dyDescent="0.45">
      <c r="A6" s="2" t="s">
        <v>17</v>
      </c>
    </row>
    <row r="7" spans="1:5" ht="18.75" x14ac:dyDescent="0.45">
      <c r="A7" s="3" t="s">
        <v>13</v>
      </c>
    </row>
    <row r="8" spans="1:5" ht="30.75" x14ac:dyDescent="0.45">
      <c r="A8" s="4" t="s">
        <v>18</v>
      </c>
    </row>
    <row r="9" spans="1:5" ht="18.75" x14ac:dyDescent="0.45">
      <c r="A9" s="3" t="s">
        <v>14</v>
      </c>
    </row>
    <row r="10" spans="1:5" ht="30.75" x14ac:dyDescent="0.45">
      <c r="A10" s="4" t="s">
        <v>19</v>
      </c>
    </row>
    <row r="11" spans="1:5" ht="112.5" x14ac:dyDescent="0.45">
      <c r="A11" s="2" t="s">
        <v>20</v>
      </c>
    </row>
    <row r="12" spans="1:5" x14ac:dyDescent="0.45">
      <c r="D12" s="5" t="s">
        <v>21</v>
      </c>
      <c r="E12" s="5">
        <v>1023</v>
      </c>
    </row>
    <row r="13" spans="1:5" x14ac:dyDescent="0.45">
      <c r="D13" t="s">
        <v>22</v>
      </c>
      <c r="E13">
        <f>MAX(0,MIN(1023,E12))</f>
        <v>1023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847B-0800-4EF6-AF7E-AFD2E6E9B1E3}">
  <dimension ref="C1:I19"/>
  <sheetViews>
    <sheetView workbookViewId="0">
      <selection activeCell="H17" sqref="H17"/>
    </sheetView>
  </sheetViews>
  <sheetFormatPr defaultRowHeight="14.25" x14ac:dyDescent="0.45"/>
  <cols>
    <col min="8" max="8" width="15" customWidth="1"/>
    <col min="9" max="9" width="9.19921875" bestFit="1" customWidth="1"/>
  </cols>
  <sheetData>
    <row r="1" spans="3:9" x14ac:dyDescent="0.45">
      <c r="G1" t="s">
        <v>32</v>
      </c>
      <c r="H1" t="s">
        <v>33</v>
      </c>
    </row>
    <row r="2" spans="3:9" x14ac:dyDescent="0.45">
      <c r="C2" t="s">
        <v>23</v>
      </c>
    </row>
    <row r="3" spans="3:9" x14ac:dyDescent="0.45">
      <c r="H3" t="s">
        <v>34</v>
      </c>
      <c r="I3" t="s">
        <v>35</v>
      </c>
    </row>
    <row r="4" spans="3:9" x14ac:dyDescent="0.45">
      <c r="C4" t="s">
        <v>24</v>
      </c>
      <c r="D4">
        <v>1600</v>
      </c>
      <c r="H4" s="6">
        <f>5*($D$9/($D$9+D4))</f>
        <v>4.5180722891566267</v>
      </c>
      <c r="I4" s="7">
        <f>1024*($D$9/($D$9+D4))</f>
        <v>925.30120481927713</v>
      </c>
    </row>
    <row r="5" spans="3:9" x14ac:dyDescent="0.45">
      <c r="C5" t="s">
        <v>25</v>
      </c>
      <c r="D5">
        <v>5600</v>
      </c>
      <c r="H5" s="6">
        <f t="shared" ref="H5:H8" si="0">5*($D$9/($D$9+D5))</f>
        <v>3.6407766990291264</v>
      </c>
      <c r="I5" s="7">
        <f t="shared" ref="I5:I8" si="1">1024*($D$9/($D$9+D5))</f>
        <v>745.63106796116506</v>
      </c>
    </row>
    <row r="6" spans="3:9" x14ac:dyDescent="0.45">
      <c r="C6" t="s">
        <v>26</v>
      </c>
      <c r="D6">
        <v>12000</v>
      </c>
      <c r="H6" s="6">
        <f t="shared" si="0"/>
        <v>2.7777777777777777</v>
      </c>
      <c r="I6" s="7">
        <f t="shared" si="1"/>
        <v>568.88888888888891</v>
      </c>
    </row>
    <row r="7" spans="3:9" x14ac:dyDescent="0.45">
      <c r="C7" t="s">
        <v>27</v>
      </c>
      <c r="D7">
        <v>27000</v>
      </c>
      <c r="H7" s="6">
        <f t="shared" si="0"/>
        <v>1.7857142857142858</v>
      </c>
      <c r="I7" s="7">
        <f t="shared" si="1"/>
        <v>365.71428571428572</v>
      </c>
    </row>
    <row r="8" spans="3:9" x14ac:dyDescent="0.45">
      <c r="C8" t="s">
        <v>28</v>
      </c>
      <c r="D8">
        <v>68000</v>
      </c>
      <c r="H8" s="6">
        <f t="shared" si="0"/>
        <v>0.90361445783132532</v>
      </c>
      <c r="I8" s="7">
        <f t="shared" si="1"/>
        <v>185.06024096385542</v>
      </c>
    </row>
    <row r="9" spans="3:9" x14ac:dyDescent="0.45">
      <c r="C9" t="s">
        <v>29</v>
      </c>
      <c r="D9">
        <v>15000</v>
      </c>
    </row>
    <row r="11" spans="3:9" x14ac:dyDescent="0.45">
      <c r="C11" t="s">
        <v>30</v>
      </c>
      <c r="D11">
        <v>1000</v>
      </c>
      <c r="H11" s="8"/>
    </row>
    <row r="12" spans="3:9" x14ac:dyDescent="0.45">
      <c r="C12" t="s">
        <v>31</v>
      </c>
      <c r="D12">
        <v>1E-4</v>
      </c>
    </row>
    <row r="13" spans="3:9" x14ac:dyDescent="0.45">
      <c r="H13" s="8"/>
    </row>
    <row r="15" spans="3:9" x14ac:dyDescent="0.45">
      <c r="H15" s="8"/>
    </row>
    <row r="17" spans="8:8" x14ac:dyDescent="0.45">
      <c r="H17" s="8"/>
    </row>
    <row r="19" spans="8:8" x14ac:dyDescent="0.45">
      <c r="H19" s="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BDD6-77D0-46D1-94A1-7EBAD4BA6947}">
  <dimension ref="C1:AC51"/>
  <sheetViews>
    <sheetView tabSelected="1" topLeftCell="S31" zoomScale="130" zoomScaleNormal="130" workbookViewId="0">
      <selection activeCell="Z35" sqref="Z35"/>
    </sheetView>
  </sheetViews>
  <sheetFormatPr defaultRowHeight="14.25" x14ac:dyDescent="0.45"/>
  <cols>
    <col min="3" max="3" width="14.73046875" customWidth="1"/>
    <col min="9" max="10" width="11.19921875" customWidth="1"/>
    <col min="20" max="20" width="8.796875" customWidth="1"/>
    <col min="21" max="21" width="3.06640625" customWidth="1"/>
    <col min="22" max="23" width="14.86328125" customWidth="1"/>
    <col min="24" max="24" width="3.06640625" customWidth="1"/>
    <col min="25" max="25" width="8.796875" customWidth="1"/>
  </cols>
  <sheetData>
    <row r="1" spans="3:29" ht="14.65" thickBot="1" x14ac:dyDescent="0.5"/>
    <row r="2" spans="3:29" ht="14.65" thickBot="1" x14ac:dyDescent="0.5">
      <c r="C2" s="19" t="s">
        <v>91</v>
      </c>
      <c r="D2" s="20" t="s">
        <v>87</v>
      </c>
      <c r="E2" s="20" t="s">
        <v>88</v>
      </c>
      <c r="F2" s="21" t="s">
        <v>86</v>
      </c>
      <c r="I2" s="60" t="s">
        <v>36</v>
      </c>
      <c r="J2" s="61"/>
    </row>
    <row r="3" spans="3:29" ht="14.65" thickBot="1" x14ac:dyDescent="0.5">
      <c r="C3" s="13" t="s">
        <v>79</v>
      </c>
      <c r="D3" s="14">
        <v>2</v>
      </c>
      <c r="E3" s="14">
        <v>1</v>
      </c>
      <c r="F3" s="15"/>
      <c r="H3" s="9" t="s">
        <v>59</v>
      </c>
      <c r="I3" s="10" t="s">
        <v>37</v>
      </c>
      <c r="J3" s="11" t="s">
        <v>46</v>
      </c>
      <c r="K3" t="s">
        <v>68</v>
      </c>
      <c r="AC3" s="28" t="s">
        <v>98</v>
      </c>
    </row>
    <row r="4" spans="3:29" ht="14.65" thickBot="1" x14ac:dyDescent="0.5">
      <c r="C4" s="13" t="s">
        <v>80</v>
      </c>
      <c r="D4" s="14">
        <v>2</v>
      </c>
      <c r="E4" s="14">
        <v>1</v>
      </c>
      <c r="F4" s="15"/>
      <c r="I4" s="22" t="s">
        <v>38</v>
      </c>
      <c r="J4" s="11" t="s">
        <v>47</v>
      </c>
      <c r="K4" t="s">
        <v>69</v>
      </c>
      <c r="U4" s="62" t="s">
        <v>99</v>
      </c>
      <c r="V4" s="63"/>
      <c r="W4" s="63"/>
      <c r="X4" s="64"/>
    </row>
    <row r="5" spans="3:29" x14ac:dyDescent="0.45">
      <c r="C5" s="13" t="s">
        <v>81</v>
      </c>
      <c r="D5" s="14">
        <v>1</v>
      </c>
      <c r="E5" s="14"/>
      <c r="F5" s="15"/>
      <c r="I5" s="26" t="s">
        <v>39</v>
      </c>
      <c r="J5" s="11" t="s">
        <v>48</v>
      </c>
      <c r="K5" t="s">
        <v>70</v>
      </c>
      <c r="T5" s="9"/>
      <c r="U5" s="38">
        <v>40</v>
      </c>
      <c r="V5" s="45" t="s">
        <v>100</v>
      </c>
      <c r="W5" s="34" t="s">
        <v>129</v>
      </c>
      <c r="X5" s="40">
        <v>1</v>
      </c>
      <c r="Y5" s="29" t="s">
        <v>180</v>
      </c>
    </row>
    <row r="6" spans="3:29" x14ac:dyDescent="0.45">
      <c r="C6" s="13" t="s">
        <v>145</v>
      </c>
      <c r="D6" s="14"/>
      <c r="E6" s="51" t="s">
        <v>146</v>
      </c>
      <c r="F6" s="15"/>
      <c r="H6" s="9" t="s">
        <v>60</v>
      </c>
      <c r="I6" s="10" t="s">
        <v>92</v>
      </c>
      <c r="J6" s="11" t="s">
        <v>49</v>
      </c>
      <c r="K6" t="s">
        <v>71</v>
      </c>
      <c r="T6" s="43" t="s">
        <v>131</v>
      </c>
      <c r="U6" s="38">
        <v>39</v>
      </c>
      <c r="V6" s="30" t="s">
        <v>101</v>
      </c>
      <c r="W6" s="35" t="s">
        <v>130</v>
      </c>
      <c r="X6" s="41">
        <v>2</v>
      </c>
      <c r="Y6" s="29" t="s">
        <v>155</v>
      </c>
    </row>
    <row r="7" spans="3:29" x14ac:dyDescent="0.45">
      <c r="C7" s="13" t="s">
        <v>147</v>
      </c>
      <c r="D7" s="14"/>
      <c r="E7" s="14">
        <v>1</v>
      </c>
      <c r="F7" s="15"/>
      <c r="H7" s="9" t="s">
        <v>61</v>
      </c>
      <c r="I7" s="10" t="s">
        <v>93</v>
      </c>
      <c r="J7" s="11" t="s">
        <v>50</v>
      </c>
      <c r="K7" t="s">
        <v>72</v>
      </c>
      <c r="T7" s="44" t="s">
        <v>44</v>
      </c>
      <c r="U7" s="38">
        <v>38</v>
      </c>
      <c r="V7" s="31" t="s">
        <v>44</v>
      </c>
      <c r="W7" s="36" t="s">
        <v>44</v>
      </c>
      <c r="X7" s="41">
        <v>3</v>
      </c>
      <c r="Y7" s="29"/>
    </row>
    <row r="8" spans="3:29" x14ac:dyDescent="0.45">
      <c r="C8" s="13" t="s">
        <v>82</v>
      </c>
      <c r="D8" s="14"/>
      <c r="E8" s="14"/>
      <c r="F8" s="15" t="s">
        <v>89</v>
      </c>
      <c r="H8" s="9" t="s">
        <v>62</v>
      </c>
      <c r="I8" s="10" t="s">
        <v>94</v>
      </c>
      <c r="J8" s="11" t="s">
        <v>51</v>
      </c>
      <c r="K8" t="s">
        <v>73</v>
      </c>
      <c r="T8" s="9"/>
      <c r="U8" s="38">
        <v>37</v>
      </c>
      <c r="V8" s="46" t="s">
        <v>102</v>
      </c>
      <c r="W8" s="35" t="s">
        <v>125</v>
      </c>
      <c r="X8" s="41">
        <v>4</v>
      </c>
      <c r="Y8" s="29" t="s">
        <v>157</v>
      </c>
    </row>
    <row r="9" spans="3:29" x14ac:dyDescent="0.45">
      <c r="C9" s="13" t="s">
        <v>83</v>
      </c>
      <c r="D9" s="14"/>
      <c r="E9" s="14"/>
      <c r="F9" s="15" t="s">
        <v>89</v>
      </c>
      <c r="H9" s="9" t="s">
        <v>63</v>
      </c>
      <c r="I9" s="10" t="s">
        <v>95</v>
      </c>
      <c r="J9" s="11" t="s">
        <v>52</v>
      </c>
      <c r="K9" t="s">
        <v>74</v>
      </c>
      <c r="T9" s="9"/>
      <c r="U9" s="38">
        <v>36</v>
      </c>
      <c r="V9" s="46" t="s">
        <v>103</v>
      </c>
      <c r="W9" s="35" t="s">
        <v>126</v>
      </c>
      <c r="X9" s="41">
        <v>5</v>
      </c>
      <c r="Y9" s="29" t="s">
        <v>156</v>
      </c>
    </row>
    <row r="10" spans="3:29" x14ac:dyDescent="0.45">
      <c r="C10" s="13" t="s">
        <v>84</v>
      </c>
      <c r="D10" s="14"/>
      <c r="E10" s="14"/>
      <c r="F10" s="15" t="s">
        <v>90</v>
      </c>
      <c r="H10" s="9" t="s">
        <v>64</v>
      </c>
      <c r="I10" s="10" t="s">
        <v>96</v>
      </c>
      <c r="J10" s="11" t="s">
        <v>53</v>
      </c>
      <c r="K10" t="s">
        <v>75</v>
      </c>
      <c r="U10" s="38">
        <v>35</v>
      </c>
      <c r="V10" s="32" t="s">
        <v>104</v>
      </c>
      <c r="W10" s="35" t="s">
        <v>127</v>
      </c>
      <c r="X10" s="41">
        <v>6</v>
      </c>
      <c r="Y10" s="29" t="s">
        <v>158</v>
      </c>
    </row>
    <row r="11" spans="3:29" ht="14.65" thickBot="1" x14ac:dyDescent="0.5">
      <c r="C11" s="16" t="s">
        <v>85</v>
      </c>
      <c r="D11" s="17">
        <v>1</v>
      </c>
      <c r="E11" s="17"/>
      <c r="F11" s="18"/>
      <c r="H11" s="9" t="s">
        <v>65</v>
      </c>
      <c r="I11" s="10" t="s">
        <v>97</v>
      </c>
      <c r="J11" s="11" t="s">
        <v>54</v>
      </c>
      <c r="K11" t="s">
        <v>76</v>
      </c>
      <c r="U11" s="38">
        <v>34</v>
      </c>
      <c r="V11" s="32" t="s">
        <v>105</v>
      </c>
      <c r="W11" s="35" t="s">
        <v>128</v>
      </c>
      <c r="X11" s="41">
        <v>7</v>
      </c>
      <c r="Y11" s="29"/>
    </row>
    <row r="12" spans="3:29" x14ac:dyDescent="0.45">
      <c r="H12" s="9" t="s">
        <v>66</v>
      </c>
      <c r="I12" s="10" t="s">
        <v>40</v>
      </c>
      <c r="J12" s="11" t="s">
        <v>55</v>
      </c>
      <c r="K12" t="s">
        <v>77</v>
      </c>
      <c r="U12" s="38">
        <v>33</v>
      </c>
      <c r="V12" s="31" t="s">
        <v>44</v>
      </c>
      <c r="W12" s="36" t="s">
        <v>44</v>
      </c>
      <c r="X12" s="41">
        <v>8</v>
      </c>
      <c r="Y12" s="29"/>
    </row>
    <row r="13" spans="3:29" x14ac:dyDescent="0.45">
      <c r="H13" s="9" t="s">
        <v>67</v>
      </c>
      <c r="I13" s="10" t="s">
        <v>41</v>
      </c>
      <c r="J13" s="11" t="s">
        <v>56</v>
      </c>
      <c r="K13" t="s">
        <v>78</v>
      </c>
      <c r="T13" s="9" t="s">
        <v>73</v>
      </c>
      <c r="U13" s="38">
        <v>32</v>
      </c>
      <c r="V13" s="32" t="s">
        <v>106</v>
      </c>
      <c r="W13" s="35" t="s">
        <v>121</v>
      </c>
      <c r="X13" s="41">
        <v>9</v>
      </c>
      <c r="Y13" s="29" t="s">
        <v>64</v>
      </c>
    </row>
    <row r="14" spans="3:29" x14ac:dyDescent="0.45">
      <c r="I14" s="22" t="s">
        <v>42</v>
      </c>
      <c r="J14" s="24" t="s">
        <v>44</v>
      </c>
      <c r="T14" s="9" t="s">
        <v>74</v>
      </c>
      <c r="U14" s="38">
        <v>31</v>
      </c>
      <c r="V14" s="32" t="s">
        <v>107</v>
      </c>
      <c r="W14" s="35" t="s">
        <v>122</v>
      </c>
      <c r="X14" s="41">
        <v>10</v>
      </c>
      <c r="Y14" s="29" t="s">
        <v>65</v>
      </c>
    </row>
    <row r="15" spans="3:29" x14ac:dyDescent="0.45">
      <c r="I15" s="26" t="s">
        <v>43</v>
      </c>
      <c r="J15" s="27" t="s">
        <v>43</v>
      </c>
      <c r="U15" s="38">
        <v>30</v>
      </c>
      <c r="V15" s="46" t="s">
        <v>108</v>
      </c>
      <c r="W15" s="35" t="s">
        <v>123</v>
      </c>
      <c r="X15" s="41">
        <v>11</v>
      </c>
    </row>
    <row r="16" spans="3:29" x14ac:dyDescent="0.45">
      <c r="I16" s="23" t="s">
        <v>44</v>
      </c>
      <c r="J16" s="11" t="s">
        <v>57</v>
      </c>
      <c r="T16" s="9" t="s">
        <v>66</v>
      </c>
      <c r="U16" s="38">
        <v>29</v>
      </c>
      <c r="V16" s="32" t="s">
        <v>109</v>
      </c>
      <c r="W16" s="35" t="s">
        <v>124</v>
      </c>
      <c r="X16" s="41">
        <v>12</v>
      </c>
      <c r="Y16" s="29" t="s">
        <v>59</v>
      </c>
    </row>
    <row r="17" spans="9:25" ht="14.65" thickBot="1" x14ac:dyDescent="0.5">
      <c r="I17" s="25" t="s">
        <v>45</v>
      </c>
      <c r="J17" s="12" t="s">
        <v>58</v>
      </c>
      <c r="U17" s="38">
        <v>28</v>
      </c>
      <c r="V17" s="31" t="s">
        <v>44</v>
      </c>
      <c r="W17" s="36" t="s">
        <v>44</v>
      </c>
      <c r="X17" s="41">
        <v>13</v>
      </c>
      <c r="Y17" s="29"/>
    </row>
    <row r="18" spans="9:25" x14ac:dyDescent="0.45">
      <c r="R18" t="s">
        <v>160</v>
      </c>
      <c r="T18" s="9" t="s">
        <v>60</v>
      </c>
      <c r="U18" s="38">
        <v>27</v>
      </c>
      <c r="V18" s="32" t="s">
        <v>110</v>
      </c>
      <c r="W18" s="35" t="s">
        <v>119</v>
      </c>
      <c r="X18" s="41">
        <v>14</v>
      </c>
      <c r="Y18" s="29" t="s">
        <v>68</v>
      </c>
    </row>
    <row r="19" spans="9:25" x14ac:dyDescent="0.45">
      <c r="R19" t="s">
        <v>161</v>
      </c>
      <c r="S19">
        <v>0.47</v>
      </c>
      <c r="T19" s="9" t="s">
        <v>61</v>
      </c>
      <c r="U19" s="38">
        <v>26</v>
      </c>
      <c r="V19" s="32" t="s">
        <v>111</v>
      </c>
      <c r="W19" s="35" t="s">
        <v>120</v>
      </c>
      <c r="X19" s="41">
        <v>15</v>
      </c>
      <c r="Y19" s="29" t="s">
        <v>69</v>
      </c>
    </row>
    <row r="20" spans="9:25" x14ac:dyDescent="0.45">
      <c r="R20" t="s">
        <v>162</v>
      </c>
      <c r="S20">
        <v>1.3049999999999999</v>
      </c>
      <c r="T20" s="9" t="s">
        <v>62</v>
      </c>
      <c r="U20" s="38">
        <v>25</v>
      </c>
      <c r="V20" s="32" t="s">
        <v>112</v>
      </c>
      <c r="W20" s="35" t="s">
        <v>118</v>
      </c>
      <c r="X20" s="41">
        <v>16</v>
      </c>
      <c r="Y20" s="29" t="s">
        <v>70</v>
      </c>
    </row>
    <row r="21" spans="9:25" x14ac:dyDescent="0.45">
      <c r="R21" t="s">
        <v>163</v>
      </c>
      <c r="S21">
        <v>2.2000000000000002</v>
      </c>
      <c r="T21" s="9" t="s">
        <v>63</v>
      </c>
      <c r="U21" s="38">
        <v>24</v>
      </c>
      <c r="V21" s="32" t="s">
        <v>159</v>
      </c>
      <c r="W21" s="35" t="s">
        <v>117</v>
      </c>
      <c r="X21" s="41">
        <v>17</v>
      </c>
      <c r="Y21" s="29" t="s">
        <v>71</v>
      </c>
    </row>
    <row r="22" spans="9:25" x14ac:dyDescent="0.45">
      <c r="U22" s="38">
        <v>23</v>
      </c>
      <c r="V22" s="31" t="s">
        <v>44</v>
      </c>
      <c r="W22" s="36" t="s">
        <v>44</v>
      </c>
      <c r="X22" s="41">
        <v>18</v>
      </c>
      <c r="Y22" s="29"/>
    </row>
    <row r="23" spans="9:25" x14ac:dyDescent="0.45">
      <c r="R23" t="s">
        <v>164</v>
      </c>
      <c r="T23" s="9" t="s">
        <v>153</v>
      </c>
      <c r="U23" s="38">
        <v>22</v>
      </c>
      <c r="V23" s="32" t="s">
        <v>113</v>
      </c>
      <c r="W23" s="35" t="s">
        <v>116</v>
      </c>
      <c r="X23" s="41">
        <v>19</v>
      </c>
      <c r="Y23" t="s">
        <v>72</v>
      </c>
    </row>
    <row r="24" spans="9:25" ht="14.65" thickBot="1" x14ac:dyDescent="0.5">
      <c r="T24" s="9" t="s">
        <v>154</v>
      </c>
      <c r="U24" s="39">
        <v>21</v>
      </c>
      <c r="V24" s="33" t="s">
        <v>114</v>
      </c>
      <c r="W24" s="37" t="s">
        <v>115</v>
      </c>
      <c r="X24" s="42">
        <v>20</v>
      </c>
      <c r="Y24" s="50"/>
    </row>
    <row r="28" spans="9:25" x14ac:dyDescent="0.45">
      <c r="V28" s="47" t="s">
        <v>136</v>
      </c>
      <c r="W28" s="47"/>
      <c r="X28" s="49" t="s">
        <v>137</v>
      </c>
    </row>
    <row r="33" spans="22:24" x14ac:dyDescent="0.45">
      <c r="V33" s="48" t="s">
        <v>133</v>
      </c>
    </row>
    <row r="34" spans="22:24" x14ac:dyDescent="0.45">
      <c r="V34" s="47" t="s">
        <v>152</v>
      </c>
      <c r="X34" s="28" t="s">
        <v>151</v>
      </c>
    </row>
    <row r="37" spans="22:24" x14ac:dyDescent="0.45">
      <c r="V37" s="50" t="s">
        <v>134</v>
      </c>
    </row>
    <row r="38" spans="22:24" x14ac:dyDescent="0.45">
      <c r="V38" t="s">
        <v>76</v>
      </c>
      <c r="W38" t="s">
        <v>139</v>
      </c>
    </row>
    <row r="39" spans="22:24" x14ac:dyDescent="0.45">
      <c r="V39" t="s">
        <v>135</v>
      </c>
      <c r="W39" t="s">
        <v>139</v>
      </c>
    </row>
    <row r="43" spans="22:24" x14ac:dyDescent="0.45">
      <c r="V43" t="s">
        <v>138</v>
      </c>
      <c r="X43" s="28" t="s">
        <v>143</v>
      </c>
    </row>
    <row r="44" spans="22:24" x14ac:dyDescent="0.45">
      <c r="X44" s="28" t="s">
        <v>140</v>
      </c>
    </row>
    <row r="45" spans="22:24" x14ac:dyDescent="0.45">
      <c r="X45" s="28" t="s">
        <v>141</v>
      </c>
    </row>
    <row r="46" spans="22:24" x14ac:dyDescent="0.45">
      <c r="X46" s="28" t="s">
        <v>142</v>
      </c>
    </row>
    <row r="47" spans="22:24" x14ac:dyDescent="0.45">
      <c r="X47" s="28"/>
    </row>
    <row r="48" spans="22:24" x14ac:dyDescent="0.45">
      <c r="V48" t="s">
        <v>144</v>
      </c>
    </row>
    <row r="50" spans="22:24" x14ac:dyDescent="0.45">
      <c r="V50" t="s">
        <v>132</v>
      </c>
      <c r="X50" s="28" t="s">
        <v>150</v>
      </c>
    </row>
    <row r="51" spans="22:24" x14ac:dyDescent="0.45">
      <c r="V51" t="s">
        <v>148</v>
      </c>
      <c r="X51" s="28" t="s">
        <v>149</v>
      </c>
    </row>
  </sheetData>
  <sortState xmlns:xlrd2="http://schemas.microsoft.com/office/spreadsheetml/2017/richdata2" ref="AN8:AN46">
    <sortCondition ref="AN7:AN46"/>
  </sortState>
  <mergeCells count="2">
    <mergeCell ref="I2:J2"/>
    <mergeCell ref="U4:X4"/>
  </mergeCells>
  <phoneticPr fontId="1" type="noConversion"/>
  <hyperlinks>
    <hyperlink ref="AC3" r:id="rId1" location="Overview" display="https://www.waveshare.com/wiki/ESP32-S3-Pico - Overview" xr:uid="{33A4DEBB-0A14-4DAE-AA88-61F330874481}"/>
    <hyperlink ref="X28" r:id="rId2" display="https://allegro.pl/produkt/sterownik-waveshare-esp32-s3-pico-0415ba11-c58a-4e15-a465-8a660298ffb0?srsltid=AfmBOoq31e0plBD9E8kJZRmA9ahb_3oByoYm7113zLL9L96nPQW7shj9&amp;dd_referrer=https%3A%2F%2Fwww.google.com%2F&amp;offerId=13793533637" xr:uid="{CC62F130-E55D-4529-A5E1-36DE63956499}"/>
    <hyperlink ref="X44" r:id="rId3" display="https://botland.com.pl/potencjometry-obrotowe-suwakowe-i-liniowe/307-potencjometr-montazowy-lezacy-10k-5szt-5904422372804.html" xr:uid="{EFCE64E3-C979-4880-947B-652957B1DB8B}"/>
    <hyperlink ref="X45" r:id="rId4" display="https://botland.com.pl/przelaczniki-przyciskowe-i-elektryczne/14950-przelacznik-monostabilny-pb07c-7x7mm-5-szt-5904422304058.html" xr:uid="{E61796D5-9668-419C-98B4-8863054DB6E6}"/>
    <hyperlink ref="X46" r:id="rId5" display="https://botland.com.pl/przelaczniki-przyciskowe-i-elektryczne/1416-mikroprzelacznik-bistabilny-on-on-7x7mm-5szt-5904422300005.html" xr:uid="{17EE35BB-B5E5-469A-B6F2-71F29FD9FAE2}"/>
    <hyperlink ref="X43" r:id="rId6" display="https://botland.com.pl/przelaczniki-spdt/256-przelacznik-suwakowy-esp2010-katowy-5904422372781.html" xr:uid="{7C5073C9-08F5-4338-90C5-B0827C89903C}"/>
    <hyperlink ref="X51" r:id="rId7" display="https://pl.aliexpress.com/item/1005005976542467.html?pdp_ext_f=%7B%22sku_id%22%3A%2212000035135022810%22%7D&amp;sourceType=1&amp;spm=a2g0o.wish-manage-home.0.0&amp;gatewayAdapt=glo2pol" xr:uid="{CA1D0FAC-3A41-46C3-A1F5-57A229C92918}"/>
    <hyperlink ref="X50" r:id="rId8" display="https://pl.aliexpress.com/item/33017997012.html?pdp_ext_f=%7B%22sku_id%22%3A%2212000034759723851%22%7D&amp;sourceType=1&amp;spm=a2g0o.wish-manage-home.0.0&amp;gatewayAdapt=glo2pol" xr:uid="{7E6C689E-071E-4FDC-88D9-1D562DD62594}"/>
    <hyperlink ref="X34" r:id="rId9" display="https://botland.com.pl/przetwornice-step-down/20235-ap63203-przetwornica-step-down-babybuck-33v-2a-sparkfun-com-18357-5904422352097.html" xr:uid="{ED749321-3B62-4338-B817-6F180ADAB35A}"/>
  </hyperlinks>
  <pageMargins left="0.7" right="0.7" top="0.75" bottom="0.75" header="0.3" footer="0.3"/>
  <pageSetup paperSize="9" orientation="portrait" r:id="rId10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A43-065D-4405-A3CC-730632208A7D}">
  <dimension ref="C2:N19"/>
  <sheetViews>
    <sheetView workbookViewId="0">
      <selection activeCell="K15" sqref="K15"/>
    </sheetView>
  </sheetViews>
  <sheetFormatPr defaultRowHeight="14.25" x14ac:dyDescent="0.45"/>
  <sheetData>
    <row r="2" spans="3:14" x14ac:dyDescent="0.45">
      <c r="C2" t="s">
        <v>178</v>
      </c>
      <c r="D2">
        <v>3.3</v>
      </c>
      <c r="E2" t="s">
        <v>34</v>
      </c>
    </row>
    <row r="3" spans="3:14" x14ac:dyDescent="0.45">
      <c r="C3" t="s">
        <v>165</v>
      </c>
      <c r="D3">
        <v>8.4</v>
      </c>
      <c r="E3" t="s">
        <v>34</v>
      </c>
    </row>
    <row r="4" spans="3:14" x14ac:dyDescent="0.45">
      <c r="C4" t="s">
        <v>166</v>
      </c>
      <c r="D4">
        <v>6</v>
      </c>
      <c r="E4" t="s">
        <v>34</v>
      </c>
    </row>
    <row r="6" spans="3:14" x14ac:dyDescent="0.45">
      <c r="C6" t="s">
        <v>167</v>
      </c>
      <c r="D6" t="s">
        <v>177</v>
      </c>
      <c r="G6" s="53" t="s">
        <v>168</v>
      </c>
    </row>
    <row r="7" spans="3:14" x14ac:dyDescent="0.45">
      <c r="C7" t="s">
        <v>170</v>
      </c>
      <c r="D7" t="s">
        <v>171</v>
      </c>
      <c r="G7" s="52"/>
      <c r="H7" t="s">
        <v>24</v>
      </c>
    </row>
    <row r="8" spans="3:14" x14ac:dyDescent="0.45">
      <c r="G8" s="52"/>
      <c r="H8" s="55"/>
      <c r="I8" s="56" t="s">
        <v>28</v>
      </c>
      <c r="J8" s="56"/>
      <c r="K8" s="56" t="s">
        <v>169</v>
      </c>
    </row>
    <row r="9" spans="3:14" x14ac:dyDescent="0.45">
      <c r="C9" t="s">
        <v>24</v>
      </c>
      <c r="D9">
        <v>33000</v>
      </c>
      <c r="E9" t="s">
        <v>175</v>
      </c>
      <c r="G9" s="52"/>
      <c r="H9" t="s">
        <v>25</v>
      </c>
      <c r="I9" s="57"/>
      <c r="J9" s="58"/>
    </row>
    <row r="10" spans="3:14" x14ac:dyDescent="0.45">
      <c r="C10" t="s">
        <v>25</v>
      </c>
      <c r="D10">
        <v>10000</v>
      </c>
      <c r="E10" t="s">
        <v>175</v>
      </c>
      <c r="G10" s="52"/>
      <c r="H10" t="s">
        <v>26</v>
      </c>
      <c r="J10" s="59" t="s">
        <v>31</v>
      </c>
    </row>
    <row r="11" spans="3:14" x14ac:dyDescent="0.45">
      <c r="C11" t="s">
        <v>26</v>
      </c>
      <c r="D11">
        <v>9100</v>
      </c>
      <c r="G11" s="54" t="s">
        <v>44</v>
      </c>
      <c r="H11" t="s">
        <v>27</v>
      </c>
      <c r="J11" s="59"/>
      <c r="N11" s="6"/>
    </row>
    <row r="12" spans="3:14" x14ac:dyDescent="0.45">
      <c r="C12" t="s">
        <v>27</v>
      </c>
      <c r="D12">
        <v>1000</v>
      </c>
      <c r="N12" s="6"/>
    </row>
    <row r="13" spans="3:14" x14ac:dyDescent="0.45">
      <c r="C13" t="s">
        <v>28</v>
      </c>
      <c r="D13">
        <v>1000</v>
      </c>
      <c r="E13" t="s">
        <v>175</v>
      </c>
      <c r="N13" s="6"/>
    </row>
    <row r="14" spans="3:14" x14ac:dyDescent="0.45">
      <c r="C14" t="s">
        <v>31</v>
      </c>
      <c r="D14">
        <v>100</v>
      </c>
      <c r="E14" t="s">
        <v>174</v>
      </c>
      <c r="N14" s="6"/>
    </row>
    <row r="16" spans="3:14" x14ac:dyDescent="0.45">
      <c r="C16" t="s">
        <v>172</v>
      </c>
      <c r="D16" s="6">
        <f>D3*((D10+D11+D12)/(D9+(D10+D11+D12)))</f>
        <v>3.1796610169491526</v>
      </c>
      <c r="E16" t="s">
        <v>34</v>
      </c>
    </row>
    <row r="17" spans="3:5" x14ac:dyDescent="0.45">
      <c r="C17" t="s">
        <v>173</v>
      </c>
      <c r="D17" s="6">
        <f>D4*((D10+D11+D12)/(D9+(D10+D11+D12)))</f>
        <v>2.2711864406779663</v>
      </c>
      <c r="E17" t="s">
        <v>34</v>
      </c>
    </row>
    <row r="18" spans="3:5" x14ac:dyDescent="0.45">
      <c r="C18" t="s">
        <v>179</v>
      </c>
      <c r="D18" s="6">
        <f>D16-D17</f>
        <v>0.90847457627118633</v>
      </c>
    </row>
    <row r="19" spans="3:5" x14ac:dyDescent="0.45">
      <c r="C19" t="s">
        <v>170</v>
      </c>
      <c r="D19" s="6">
        <f>D3/(D9+(D10+D11+D12))*1000</f>
        <v>0.15819209039548021</v>
      </c>
      <c r="E19" t="s">
        <v>176</v>
      </c>
    </row>
  </sheetData>
  <conditionalFormatting sqref="D16:D17">
    <cfRule type="cellIs" dxfId="0" priority="1" operator="lessThan">
      <formula>$D$2-0.1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Arkusz1</vt:lpstr>
      <vt:lpstr>Arkusz2</vt:lpstr>
      <vt:lpstr>keys_ain</vt:lpstr>
      <vt:lpstr>MCU</vt:lpstr>
      <vt:lpstr>batt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Martyna Kerbaum</dc:creator>
  <cp:lastModifiedBy>Martyna Kerbaum</cp:lastModifiedBy>
  <cp:lastPrinted>2026-02-15T15:37:46Z</cp:lastPrinted>
  <dcterms:created xsi:type="dcterms:W3CDTF">2025-12-14T15:27:19Z</dcterms:created>
  <dcterms:modified xsi:type="dcterms:W3CDTF">2026-02-20T18:51:40Z</dcterms:modified>
</cp:coreProperties>
</file>