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codeName="ThisWorkbook" defaultThemeVersion="124226"/>
  <mc:AlternateContent xmlns:mc="http://schemas.openxmlformats.org/markup-compatibility/2006">
    <mc:Choice Requires="x15">
      <x15ac:absPath xmlns:x15ac="http://schemas.microsoft.com/office/spreadsheetml/2010/11/ac" url="C:\temp\"/>
    </mc:Choice>
  </mc:AlternateContent>
  <xr:revisionPtr revIDLastSave="0" documentId="8_{77157709-D363-456D-BD22-62266F872B43}" xr6:coauthVersionLast="32" xr6:coauthVersionMax="32" xr10:uidLastSave="{00000000-0000-0000-0000-000000000000}"/>
  <bookViews>
    <workbookView xWindow="0" yWindow="0" windowWidth="18870" windowHeight="7650" tabRatio="782" firstSheet="2" activeTab="10" xr2:uid="{00000000-000D-0000-FFFF-FFFF00000000}"/>
  </bookViews>
  <sheets>
    <sheet name="Sheet1" sheetId="25" r:id="rId1"/>
    <sheet name="Sheet2" sheetId="26" r:id="rId2"/>
    <sheet name="wfscSailors" sheetId="12" r:id="rId3"/>
    <sheet name="Consolodated PN" sheetId="24" r:id="rId4"/>
    <sheet name="PN List 2018" sheetId="18" r:id="rId5"/>
    <sheet name="PN List WFSC Special" sheetId="19" r:id="rId6"/>
    <sheet name="PY2017" sheetId="11" r:id="rId7"/>
    <sheet name="MROA" sheetId="2" r:id="rId8"/>
    <sheet name="Results (handicap)" sheetId="1" r:id="rId9"/>
    <sheet name="reference Race" sheetId="15" r:id="rId10"/>
    <sheet name="Results (Pursuit)" sheetId="17" r:id="rId11"/>
    <sheet name="Persuit 2017" sheetId="16" r:id="rId12"/>
    <sheet name="PY2016" sheetId="10" state="hidden" r:id="rId13"/>
  </sheets>
  <definedNames>
    <definedName name="_xlnm._FilterDatabase" localSheetId="7" hidden="1">MROA!$A$3:$D$21</definedName>
    <definedName name="_xlnm._FilterDatabase" localSheetId="8" hidden="1">'Results (handicap)'!$B$1:$J$102</definedName>
    <definedName name="_xlnm._FilterDatabase" localSheetId="10" hidden="1">'Results (Pursuit)'!$A$2:$M$2</definedName>
    <definedName name="_xlcn.WorksheetConnection_wfscSailorsAE1" hidden="1">wfscSailors!$A:$E</definedName>
    <definedName name="Ashton_Keynes" localSheetId="5">#REF!</definedName>
    <definedName name="Ashton_Keynes">#REF!</definedName>
    <definedName name="MROA">MROA!$A$1:$D$22</definedName>
    <definedName name="_xlnm.Print_Area" localSheetId="4">'PN List 2018'!$A$1:$H$195</definedName>
    <definedName name="_xlnm.Print_Area" localSheetId="8">'Results (handicap)'!$A$1:$J$124</definedName>
    <definedName name="_xlnm.Print_Area" localSheetId="10">'Results (Pursuit)'!$A$2:$J$125</definedName>
    <definedName name="_xlnm.Print_Titles" localSheetId="8">'Results (handicap)'!$1:$1</definedName>
    <definedName name="_xlnm.Print_Titles" localSheetId="10">'Results (Pursuit)'!$2:$2</definedName>
    <definedName name="Sailors" localSheetId="5">Table1[#All]</definedName>
    <definedName name="Sailors">Table1[#All]</definedName>
  </definedNames>
  <calcPr calcId="179016"/>
  <pivotCaches>
    <pivotCache cacheId="0" r:id="rId14"/>
    <pivotCache cacheId="1" r:id="rId15"/>
  </pivotCaches>
  <extLst>
    <ext xmlns:x15="http://schemas.microsoft.com/office/spreadsheetml/2010/11/main" uri="{FCE2AD5D-F65C-4FA6-A056-5C36A1767C68}">
      <x15:dataModel>
        <x15:modelTables>
          <x15:modelTable id="Range" name="Range" connection="WorksheetConnection_wfscSailors!$A:$E"/>
        </x15:modelTables>
      </x15:dataModel>
    </ext>
  </extLst>
</workbook>
</file>

<file path=xl/calcChain.xml><?xml version="1.0" encoding="utf-8"?>
<calcChain xmlns="http://schemas.openxmlformats.org/spreadsheetml/2006/main">
  <c r="C266" i="24" l="1"/>
  <c r="F266" i="24"/>
  <c r="G266" i="24"/>
  <c r="H266" i="24"/>
  <c r="H267" i="24"/>
  <c r="C267" i="24"/>
  <c r="F267" i="24"/>
  <c r="G267" i="24"/>
  <c r="C286" i="24"/>
  <c r="F286" i="24"/>
  <c r="G286" i="24"/>
  <c r="H286" i="24"/>
  <c r="C287" i="24"/>
  <c r="F287" i="24"/>
  <c r="G287" i="24"/>
  <c r="H287" i="24"/>
  <c r="C288" i="24"/>
  <c r="F288" i="24"/>
  <c r="H288" i="24"/>
  <c r="C289" i="24"/>
  <c r="F289" i="24"/>
  <c r="H289" i="24"/>
  <c r="C290" i="24"/>
  <c r="F290" i="24"/>
  <c r="G290" i="24"/>
  <c r="H290" i="24"/>
  <c r="C291" i="24"/>
  <c r="F291" i="24"/>
  <c r="G291" i="24"/>
  <c r="H291" i="24"/>
  <c r="C270" i="24"/>
  <c r="F270" i="24"/>
  <c r="G270" i="24"/>
  <c r="H270" i="24"/>
  <c r="C271" i="24"/>
  <c r="F271" i="24"/>
  <c r="G271" i="24"/>
  <c r="H271" i="24"/>
  <c r="C300" i="24"/>
  <c r="E300" i="24"/>
  <c r="E301" i="24"/>
  <c r="F300" i="24"/>
  <c r="G300" i="24"/>
  <c r="H300" i="24"/>
  <c r="C301" i="24"/>
  <c r="F301" i="24"/>
  <c r="G301" i="24"/>
  <c r="H301" i="24"/>
  <c r="C302" i="24"/>
  <c r="F302" i="24"/>
  <c r="G302" i="24"/>
  <c r="H302" i="24"/>
  <c r="C303" i="24"/>
  <c r="F303" i="24"/>
  <c r="G303" i="24"/>
  <c r="H303" i="24"/>
  <c r="C306" i="24"/>
  <c r="C307" i="24"/>
  <c r="E306" i="24"/>
  <c r="F306" i="24"/>
  <c r="G306" i="24"/>
  <c r="G307" i="24"/>
  <c r="H306" i="24"/>
  <c r="E307" i="24"/>
  <c r="F307" i="24"/>
  <c r="H307" i="24"/>
  <c r="C308" i="24"/>
  <c r="E308" i="24"/>
  <c r="F308" i="24"/>
  <c r="H308" i="24"/>
  <c r="C309" i="24"/>
  <c r="E309" i="24"/>
  <c r="F309" i="24"/>
  <c r="H309" i="24"/>
  <c r="C312" i="24"/>
  <c r="E312" i="24"/>
  <c r="E313" i="24"/>
  <c r="F312" i="24"/>
  <c r="G312" i="24"/>
  <c r="G313" i="24"/>
  <c r="H312" i="24"/>
  <c r="C313" i="24"/>
  <c r="F313" i="24"/>
  <c r="H313" i="24"/>
  <c r="C324" i="24"/>
  <c r="E324" i="24"/>
  <c r="F324" i="24"/>
  <c r="G324" i="24"/>
  <c r="G325" i="24"/>
  <c r="H324" i="24"/>
  <c r="C325" i="24"/>
  <c r="E325" i="24"/>
  <c r="F325" i="24"/>
  <c r="H325" i="24"/>
  <c r="C326" i="24"/>
  <c r="C327" i="24"/>
  <c r="F326" i="24"/>
  <c r="F327" i="24"/>
  <c r="H326" i="24"/>
  <c r="H327" i="24"/>
  <c r="C332" i="24"/>
  <c r="E332" i="24"/>
  <c r="F332" i="24"/>
  <c r="G332" i="24"/>
  <c r="G333" i="24"/>
  <c r="H332" i="24"/>
  <c r="C333" i="24"/>
  <c r="E333" i="24"/>
  <c r="F333" i="24"/>
  <c r="H333" i="24"/>
  <c r="C336" i="24"/>
  <c r="F336" i="24"/>
  <c r="G336" i="24"/>
  <c r="H336" i="24"/>
  <c r="C337" i="24"/>
  <c r="F337" i="24"/>
  <c r="G337" i="24"/>
  <c r="H337" i="24"/>
  <c r="C338" i="24"/>
  <c r="E338" i="24"/>
  <c r="F338" i="24"/>
  <c r="H338" i="24"/>
  <c r="C339" i="24"/>
  <c r="E339" i="24"/>
  <c r="F339" i="24"/>
  <c r="H339" i="24"/>
  <c r="C340" i="24"/>
  <c r="E340" i="24"/>
  <c r="E341" i="24"/>
  <c r="F340" i="24"/>
  <c r="G340" i="24"/>
  <c r="H340" i="24"/>
  <c r="C341" i="24"/>
  <c r="F341" i="24"/>
  <c r="G341" i="24"/>
  <c r="H341" i="24"/>
  <c r="C344" i="24"/>
  <c r="E344" i="24"/>
  <c r="F344" i="24"/>
  <c r="H344" i="24"/>
  <c r="H345" i="24"/>
  <c r="C345" i="24"/>
  <c r="E345" i="24"/>
  <c r="F345" i="24"/>
  <c r="C348" i="24"/>
  <c r="E348" i="24"/>
  <c r="F348" i="24"/>
  <c r="G348" i="24"/>
  <c r="G349" i="24"/>
  <c r="H348" i="24"/>
  <c r="C349" i="24"/>
  <c r="E349" i="24"/>
  <c r="F349" i="24"/>
  <c r="H349" i="24"/>
  <c r="C350" i="24"/>
  <c r="F350" i="24"/>
  <c r="F351" i="24"/>
  <c r="H350" i="24"/>
  <c r="C351" i="24"/>
  <c r="H351" i="24"/>
  <c r="C352" i="24"/>
  <c r="E352" i="24"/>
  <c r="F352" i="24"/>
  <c r="H352" i="24"/>
  <c r="C353" i="24"/>
  <c r="E353" i="24"/>
  <c r="F353" i="24"/>
  <c r="H353" i="24"/>
  <c r="C358" i="24"/>
  <c r="F358" i="24"/>
  <c r="G358" i="24"/>
  <c r="H358" i="24"/>
  <c r="C359" i="24"/>
  <c r="F359" i="24"/>
  <c r="G359" i="24"/>
  <c r="H359" i="24"/>
  <c r="C360" i="24"/>
  <c r="E360" i="24"/>
  <c r="F360" i="24"/>
  <c r="H360" i="24"/>
  <c r="H361" i="24"/>
  <c r="C361" i="24"/>
  <c r="E361" i="24"/>
  <c r="F361" i="24"/>
  <c r="C364" i="24"/>
  <c r="F364" i="24"/>
  <c r="H364" i="24"/>
  <c r="C365" i="24"/>
  <c r="F365" i="24"/>
  <c r="H365" i="24"/>
  <c r="C374" i="24"/>
  <c r="F374" i="24"/>
  <c r="F375" i="24"/>
  <c r="G374" i="24"/>
  <c r="H374" i="24"/>
  <c r="C375" i="24"/>
  <c r="G375" i="24"/>
  <c r="H375" i="24"/>
  <c r="C376" i="24"/>
  <c r="F376" i="24"/>
  <c r="F377" i="24"/>
  <c r="H376" i="24"/>
  <c r="H377" i="24"/>
  <c r="C377" i="24"/>
  <c r="C378" i="24"/>
  <c r="E378" i="24"/>
  <c r="F378" i="24"/>
  <c r="G378" i="24"/>
  <c r="G379" i="24"/>
  <c r="H378" i="24"/>
  <c r="C379" i="24"/>
  <c r="E379" i="24"/>
  <c r="F379" i="24"/>
  <c r="H379" i="24"/>
  <c r="C382" i="24"/>
  <c r="E382" i="24"/>
  <c r="E383" i="24"/>
  <c r="F382" i="24"/>
  <c r="G382" i="24"/>
  <c r="H382" i="24"/>
  <c r="C383" i="24"/>
  <c r="F383" i="24"/>
  <c r="G383" i="24"/>
  <c r="H383" i="24"/>
  <c r="C384" i="24"/>
  <c r="F384" i="24"/>
  <c r="G384" i="24"/>
  <c r="H384" i="24"/>
  <c r="C385" i="24"/>
  <c r="F385" i="24"/>
  <c r="G385" i="24"/>
  <c r="H385" i="24"/>
  <c r="C386" i="24"/>
  <c r="E386" i="24"/>
  <c r="F386" i="24"/>
  <c r="H386" i="24"/>
  <c r="C387" i="24"/>
  <c r="E387" i="24"/>
  <c r="F387" i="24"/>
  <c r="H387" i="24"/>
  <c r="C388" i="24"/>
  <c r="F388" i="24"/>
  <c r="G388" i="24"/>
  <c r="H388" i="24"/>
  <c r="H389" i="24"/>
  <c r="C389" i="24"/>
  <c r="F389" i="24"/>
  <c r="G389" i="24"/>
  <c r="C390" i="24"/>
  <c r="E390" i="24"/>
  <c r="F390" i="24"/>
  <c r="G390" i="24"/>
  <c r="G391" i="24"/>
  <c r="H390" i="24"/>
  <c r="C391" i="24"/>
  <c r="E391" i="24"/>
  <c r="F391" i="24"/>
  <c r="H391" i="24"/>
  <c r="C400" i="24"/>
  <c r="E400" i="24"/>
  <c r="E401" i="24"/>
  <c r="F400" i="24"/>
  <c r="G400" i="24"/>
  <c r="H400" i="24"/>
  <c r="C401" i="24"/>
  <c r="F401" i="24"/>
  <c r="G401" i="24"/>
  <c r="H401" i="24"/>
  <c r="C406" i="24"/>
  <c r="F406" i="24"/>
  <c r="G406" i="24"/>
  <c r="H406" i="24"/>
  <c r="C407" i="24"/>
  <c r="F407" i="24"/>
  <c r="G407" i="24"/>
  <c r="H407" i="24"/>
  <c r="C408" i="24"/>
  <c r="F408" i="24"/>
  <c r="H408" i="24"/>
  <c r="C409" i="24"/>
  <c r="F409" i="24"/>
  <c r="H409" i="24"/>
  <c r="C410" i="24"/>
  <c r="C411" i="24"/>
  <c r="C412" i="24"/>
  <c r="E410" i="24"/>
  <c r="F410" i="24"/>
  <c r="F411" i="24"/>
  <c r="H410" i="24"/>
  <c r="H412" i="24"/>
  <c r="H411" i="24"/>
  <c r="E412" i="24"/>
  <c r="F412" i="24"/>
  <c r="C413" i="24"/>
  <c r="F413" i="24"/>
  <c r="G413" i="24"/>
  <c r="G414" i="24"/>
  <c r="H413" i="24"/>
  <c r="C414" i="24"/>
  <c r="F414" i="24"/>
  <c r="H414" i="24"/>
  <c r="C415" i="24"/>
  <c r="E415" i="24"/>
  <c r="F415" i="24"/>
  <c r="F416" i="24"/>
  <c r="G415" i="24"/>
  <c r="H415" i="24"/>
  <c r="C416" i="24"/>
  <c r="E416" i="24"/>
  <c r="G416" i="24"/>
  <c r="H416" i="24"/>
  <c r="C417" i="24"/>
  <c r="C418" i="24"/>
  <c r="E417" i="24"/>
  <c r="F417" i="24"/>
  <c r="G417" i="24"/>
  <c r="H417" i="24"/>
  <c r="H418" i="24"/>
  <c r="E418" i="24"/>
  <c r="F418" i="24"/>
  <c r="G418" i="24"/>
  <c r="C419" i="24"/>
  <c r="C420" i="24"/>
  <c r="E419" i="24"/>
  <c r="F419" i="24"/>
  <c r="F420" i="24"/>
  <c r="G419" i="24"/>
  <c r="H419" i="24"/>
  <c r="E420" i="24"/>
  <c r="G420" i="24"/>
  <c r="H420" i="24"/>
  <c r="C421" i="24"/>
  <c r="C422" i="24"/>
  <c r="F421" i="24"/>
  <c r="H421" i="24"/>
  <c r="F422" i="24"/>
  <c r="H422" i="24"/>
  <c r="C423" i="24"/>
  <c r="E423" i="24"/>
  <c r="F423" i="24"/>
  <c r="F424" i="24"/>
  <c r="G423" i="24"/>
  <c r="H423" i="24"/>
  <c r="C424" i="24"/>
  <c r="E424" i="24"/>
  <c r="G424" i="24"/>
  <c r="H424" i="24"/>
  <c r="C429" i="24"/>
  <c r="C430" i="24"/>
  <c r="E429" i="24"/>
  <c r="F429" i="24"/>
  <c r="G429" i="24"/>
  <c r="H429" i="24"/>
  <c r="H430" i="24"/>
  <c r="E430" i="24"/>
  <c r="F430" i="24"/>
  <c r="G430" i="24"/>
  <c r="C433" i="24"/>
  <c r="C434" i="24"/>
  <c r="F433" i="24"/>
  <c r="F434" i="24"/>
  <c r="H433" i="24"/>
  <c r="H434" i="24"/>
  <c r="C431" i="24"/>
  <c r="F431" i="24"/>
  <c r="G431" i="24"/>
  <c r="H431" i="24"/>
  <c r="C432" i="24"/>
  <c r="F432" i="24"/>
  <c r="G432" i="24"/>
  <c r="H432" i="24"/>
  <c r="C435" i="24"/>
  <c r="F435" i="24"/>
  <c r="G435" i="24"/>
  <c r="H435" i="24"/>
  <c r="C436" i="24"/>
  <c r="F436" i="24"/>
  <c r="G436" i="24"/>
  <c r="H436" i="24"/>
  <c r="C437" i="24"/>
  <c r="C438" i="24"/>
  <c r="E437" i="24"/>
  <c r="F437" i="24"/>
  <c r="G437" i="24"/>
  <c r="H437" i="24"/>
  <c r="H438" i="24"/>
  <c r="E438" i="24"/>
  <c r="F438" i="24"/>
  <c r="G438" i="24"/>
  <c r="C439" i="24"/>
  <c r="F439" i="24"/>
  <c r="G439" i="24"/>
  <c r="G440" i="24"/>
  <c r="H439" i="24"/>
  <c r="C440" i="24"/>
  <c r="F440" i="24"/>
  <c r="H440" i="24"/>
  <c r="C441" i="24"/>
  <c r="F441" i="24"/>
  <c r="F442" i="24"/>
  <c r="H441" i="24"/>
  <c r="H442" i="24"/>
  <c r="C442" i="24"/>
  <c r="C443" i="24"/>
  <c r="C444" i="24"/>
  <c r="E443" i="24"/>
  <c r="E444" i="24"/>
  <c r="F443" i="24"/>
  <c r="H443" i="24"/>
  <c r="F444" i="24"/>
  <c r="H444" i="24"/>
  <c r="C445" i="24"/>
  <c r="F445" i="24"/>
  <c r="G445" i="24"/>
  <c r="H445" i="24"/>
  <c r="C446" i="24"/>
  <c r="F446" i="24"/>
  <c r="G446" i="24"/>
  <c r="H446" i="24"/>
  <c r="C447" i="24"/>
  <c r="C448" i="24"/>
  <c r="F447" i="24"/>
  <c r="H447" i="24"/>
  <c r="F448" i="24"/>
  <c r="H448" i="24"/>
  <c r="C449" i="24"/>
  <c r="E449" i="24"/>
  <c r="F449" i="24"/>
  <c r="H449" i="24"/>
  <c r="C450" i="24"/>
  <c r="E450" i="24"/>
  <c r="F450" i="24"/>
  <c r="H450" i="24"/>
  <c r="C451" i="24"/>
  <c r="E451" i="24"/>
  <c r="F451" i="24"/>
  <c r="H451" i="24"/>
  <c r="C452" i="24"/>
  <c r="E452" i="24"/>
  <c r="F452" i="24"/>
  <c r="H452" i="24"/>
  <c r="C453" i="24"/>
  <c r="E453" i="24"/>
  <c r="F453" i="24"/>
  <c r="H453" i="24"/>
  <c r="C454" i="24"/>
  <c r="E454" i="24"/>
  <c r="F454" i="24"/>
  <c r="H454" i="24"/>
  <c r="C455" i="24"/>
  <c r="F455" i="24"/>
  <c r="G455" i="24"/>
  <c r="H455" i="24"/>
  <c r="C456" i="24"/>
  <c r="F456" i="24"/>
  <c r="G456" i="24"/>
  <c r="H456" i="24"/>
  <c r="C457" i="24"/>
  <c r="E457" i="24"/>
  <c r="F457" i="24"/>
  <c r="H457" i="24"/>
  <c r="C458" i="24"/>
  <c r="E458" i="24"/>
  <c r="F458" i="24"/>
  <c r="H458" i="24"/>
  <c r="C459" i="24"/>
  <c r="E459" i="24"/>
  <c r="F459" i="24"/>
  <c r="F460" i="24"/>
  <c r="H459" i="24"/>
  <c r="C460" i="24"/>
  <c r="E460" i="24"/>
  <c r="H460" i="24"/>
  <c r="C461" i="24"/>
  <c r="F461" i="24"/>
  <c r="G461" i="24"/>
  <c r="H461" i="24"/>
  <c r="C462" i="24"/>
  <c r="F462" i="24"/>
  <c r="G462" i="24"/>
  <c r="H462" i="24"/>
  <c r="C463" i="24"/>
  <c r="F463" i="24"/>
  <c r="G463" i="24"/>
  <c r="H463" i="24"/>
  <c r="C464" i="24"/>
  <c r="F464" i="24"/>
  <c r="G464" i="24"/>
  <c r="H464" i="24"/>
  <c r="C465" i="24"/>
  <c r="F465" i="24"/>
  <c r="G465" i="24"/>
  <c r="G466" i="24"/>
  <c r="H465" i="24"/>
  <c r="C466" i="24"/>
  <c r="F466" i="24"/>
  <c r="H466" i="24"/>
  <c r="C473" i="24"/>
  <c r="E473" i="24"/>
  <c r="F473" i="24"/>
  <c r="F474" i="24"/>
  <c r="G473" i="24"/>
  <c r="H473" i="24"/>
  <c r="C474" i="24"/>
  <c r="E474" i="24"/>
  <c r="G474" i="24"/>
  <c r="H474" i="24"/>
  <c r="C475" i="24"/>
  <c r="C476" i="24"/>
  <c r="E475" i="24"/>
  <c r="F475" i="24"/>
  <c r="G475" i="24"/>
  <c r="H475" i="24"/>
  <c r="H476" i="24"/>
  <c r="E476" i="24"/>
  <c r="F476" i="24"/>
  <c r="G476" i="24"/>
  <c r="C483" i="24"/>
  <c r="E483" i="24"/>
  <c r="F483" i="24"/>
  <c r="F484" i="24"/>
  <c r="G483" i="24"/>
  <c r="H483" i="24"/>
  <c r="C484" i="24"/>
  <c r="E484" i="24"/>
  <c r="G484" i="24"/>
  <c r="H484" i="24"/>
  <c r="C485" i="24"/>
  <c r="C486" i="24"/>
  <c r="E485" i="24"/>
  <c r="F485" i="24"/>
  <c r="G485" i="24"/>
  <c r="E486" i="24"/>
  <c r="F486" i="24"/>
  <c r="G486" i="24"/>
  <c r="C487" i="24"/>
  <c r="E487" i="24"/>
  <c r="F487" i="24"/>
  <c r="H487" i="24"/>
  <c r="C488" i="24"/>
  <c r="E488" i="24"/>
  <c r="F488" i="24"/>
  <c r="H488" i="24"/>
  <c r="C493" i="24"/>
  <c r="C494" i="24"/>
  <c r="E493" i="24"/>
  <c r="F493" i="24"/>
  <c r="G493" i="24"/>
  <c r="H493" i="24"/>
  <c r="H494" i="24"/>
  <c r="E494" i="24"/>
  <c r="F494" i="24"/>
  <c r="G494" i="24"/>
  <c r="C501" i="24"/>
  <c r="F501" i="24"/>
  <c r="F502" i="24"/>
  <c r="H501" i="24"/>
  <c r="H502" i="24"/>
  <c r="C502" i="24"/>
  <c r="C505" i="24"/>
  <c r="F505" i="24"/>
  <c r="G505" i="24"/>
  <c r="H505" i="24"/>
  <c r="C506" i="24"/>
  <c r="F506" i="24"/>
  <c r="G506" i="24"/>
  <c r="H506" i="24"/>
  <c r="C284" i="24"/>
  <c r="C285" i="24"/>
  <c r="F284" i="24"/>
  <c r="G284" i="24"/>
  <c r="F285" i="24"/>
  <c r="G285" i="24"/>
  <c r="C304" i="24"/>
  <c r="F304" i="24"/>
  <c r="F305" i="24"/>
  <c r="C305" i="24"/>
  <c r="C310" i="24"/>
  <c r="F310" i="24"/>
  <c r="F311" i="24"/>
  <c r="G310" i="24"/>
  <c r="G311" i="24"/>
  <c r="C311" i="24"/>
  <c r="C314" i="24"/>
  <c r="C315" i="24"/>
  <c r="F314" i="24"/>
  <c r="G314" i="24"/>
  <c r="F315" i="24"/>
  <c r="G315" i="24"/>
  <c r="C316" i="24"/>
  <c r="E316" i="24"/>
  <c r="F316" i="24"/>
  <c r="G316" i="24"/>
  <c r="C317" i="24"/>
  <c r="E317" i="24"/>
  <c r="F317" i="24"/>
  <c r="G317" i="24"/>
  <c r="C322" i="24"/>
  <c r="F322" i="24"/>
  <c r="F323" i="24"/>
  <c r="C323" i="24"/>
  <c r="C362" i="24"/>
  <c r="E362" i="24"/>
  <c r="E363" i="24"/>
  <c r="F362" i="24"/>
  <c r="F363" i="24"/>
  <c r="C363" i="24"/>
  <c r="C368" i="24"/>
  <c r="C369" i="24"/>
  <c r="F368" i="24"/>
  <c r="F369" i="24"/>
  <c r="C392" i="24"/>
  <c r="C393" i="24"/>
  <c r="F392" i="24"/>
  <c r="F393" i="24"/>
  <c r="C394" i="24"/>
  <c r="C395" i="24"/>
  <c r="F394" i="24"/>
  <c r="F395" i="24"/>
  <c r="C404" i="24"/>
  <c r="C405" i="24"/>
  <c r="E404" i="24"/>
  <c r="F404" i="24"/>
  <c r="G404" i="24"/>
  <c r="E405" i="24"/>
  <c r="F405" i="24"/>
  <c r="G405" i="24"/>
  <c r="C467" i="24"/>
  <c r="C468" i="24"/>
  <c r="F467" i="24"/>
  <c r="F468" i="24"/>
  <c r="C471" i="24"/>
  <c r="C472" i="24"/>
  <c r="E471" i="24"/>
  <c r="F471" i="24"/>
  <c r="E472" i="24"/>
  <c r="F472" i="24"/>
  <c r="C495" i="24"/>
  <c r="E495" i="24"/>
  <c r="F495" i="24"/>
  <c r="G495" i="24"/>
  <c r="C496" i="24"/>
  <c r="E496" i="24"/>
  <c r="F496" i="24"/>
  <c r="G496" i="24"/>
  <c r="C503" i="24"/>
  <c r="F503" i="24"/>
  <c r="F504" i="24"/>
  <c r="G503" i="24"/>
  <c r="G504" i="24"/>
  <c r="C504" i="24"/>
  <c r="C354" i="24"/>
  <c r="C355" i="24"/>
  <c r="F354" i="24"/>
  <c r="F355" i="24"/>
  <c r="H354" i="24"/>
  <c r="H355" i="24"/>
  <c r="C370" i="24"/>
  <c r="E370" i="24"/>
  <c r="F370" i="24"/>
  <c r="H370" i="24"/>
  <c r="C371" i="24"/>
  <c r="E371" i="24"/>
  <c r="F371" i="24"/>
  <c r="H371" i="24"/>
  <c r="C372" i="24"/>
  <c r="F372" i="24"/>
  <c r="F373" i="24"/>
  <c r="H372" i="24"/>
  <c r="H373" i="24"/>
  <c r="C373" i="24"/>
  <c r="C292" i="24"/>
  <c r="E292" i="24"/>
  <c r="F292" i="24"/>
  <c r="H292" i="24"/>
  <c r="C293" i="24"/>
  <c r="E293" i="24"/>
  <c r="F293" i="24"/>
  <c r="H293" i="24"/>
  <c r="C318" i="24"/>
  <c r="E318" i="24"/>
  <c r="F318" i="24"/>
  <c r="H318" i="24"/>
  <c r="C319" i="24"/>
  <c r="E319" i="24"/>
  <c r="F319" i="24"/>
  <c r="H319" i="24"/>
  <c r="C320" i="24"/>
  <c r="E320" i="24"/>
  <c r="F320" i="24"/>
  <c r="H320" i="24"/>
  <c r="C321" i="24"/>
  <c r="E321" i="24"/>
  <c r="F321" i="24"/>
  <c r="H321" i="24"/>
  <c r="C334" i="24"/>
  <c r="E334" i="24"/>
  <c r="F334" i="24"/>
  <c r="H334" i="24"/>
  <c r="C335" i="24"/>
  <c r="E335" i="24"/>
  <c r="F335" i="24"/>
  <c r="H335" i="24"/>
  <c r="C356" i="24"/>
  <c r="C357" i="24"/>
  <c r="F356" i="24"/>
  <c r="H356" i="24"/>
  <c r="F357" i="24"/>
  <c r="H357" i="24"/>
  <c r="C366" i="24"/>
  <c r="F366" i="24"/>
  <c r="F367" i="24"/>
  <c r="H366" i="24"/>
  <c r="H367" i="24"/>
  <c r="C367" i="24"/>
  <c r="C469" i="24"/>
  <c r="C470" i="24"/>
  <c r="F469" i="24"/>
  <c r="H469" i="24"/>
  <c r="H470" i="24"/>
  <c r="F470" i="24"/>
  <c r="C477" i="24"/>
  <c r="F477" i="24"/>
  <c r="F478" i="24"/>
  <c r="H477" i="24"/>
  <c r="H478" i="24"/>
  <c r="C478" i="24"/>
  <c r="C479" i="24"/>
  <c r="E479" i="24"/>
  <c r="F479" i="24"/>
  <c r="H479" i="24"/>
  <c r="C480" i="24"/>
  <c r="E480" i="24"/>
  <c r="F480" i="24"/>
  <c r="H480" i="24"/>
  <c r="C481" i="24"/>
  <c r="E481" i="24"/>
  <c r="F481" i="24"/>
  <c r="H481" i="24"/>
  <c r="C482" i="24"/>
  <c r="E482" i="24"/>
  <c r="F482" i="24"/>
  <c r="H482" i="24"/>
  <c r="C402" i="24"/>
  <c r="C403" i="24"/>
  <c r="F402" i="24"/>
  <c r="F403" i="24"/>
  <c r="I402" i="24"/>
  <c r="I403" i="24"/>
  <c r="C328" i="24"/>
  <c r="F328" i="24"/>
  <c r="I328" i="24"/>
  <c r="I329" i="24"/>
  <c r="C329" i="24"/>
  <c r="F329" i="24"/>
  <c r="C330" i="24"/>
  <c r="C331" i="24"/>
  <c r="F330" i="24"/>
  <c r="I330" i="24"/>
  <c r="I331" i="24"/>
  <c r="F331" i="24"/>
  <c r="C425" i="24"/>
  <c r="F425" i="24"/>
  <c r="I425" i="24"/>
  <c r="I426" i="24"/>
  <c r="C426" i="24"/>
  <c r="F426" i="24"/>
  <c r="F396" i="24"/>
  <c r="F397" i="24"/>
  <c r="I396" i="24"/>
  <c r="I397" i="24"/>
  <c r="C282" i="24"/>
  <c r="C283" i="24"/>
  <c r="F282" i="24"/>
  <c r="I282" i="24"/>
  <c r="I283" i="24"/>
  <c r="F283" i="24"/>
  <c r="C280" i="24"/>
  <c r="F280" i="24"/>
  <c r="F281" i="24"/>
  <c r="I280" i="24"/>
  <c r="I281" i="24"/>
  <c r="C281" i="24"/>
  <c r="C260" i="24"/>
  <c r="C261" i="24"/>
  <c r="F260" i="24"/>
  <c r="F261" i="24"/>
  <c r="I260" i="24"/>
  <c r="I261" i="24"/>
  <c r="C262" i="24"/>
  <c r="E262" i="24"/>
  <c r="F262" i="24"/>
  <c r="I262" i="24"/>
  <c r="C263" i="24"/>
  <c r="E263" i="24"/>
  <c r="F263" i="24"/>
  <c r="I263" i="24"/>
  <c r="C264" i="24"/>
  <c r="C265" i="24"/>
  <c r="F264" i="24"/>
  <c r="F265" i="24"/>
  <c r="I264" i="24"/>
  <c r="I265" i="24"/>
  <c r="C268" i="24"/>
  <c r="C269" i="24"/>
  <c r="F268" i="24"/>
  <c r="F269" i="24"/>
  <c r="I268" i="24"/>
  <c r="I269" i="24"/>
  <c r="C272" i="24"/>
  <c r="E272" i="24"/>
  <c r="F272" i="24"/>
  <c r="F273" i="24"/>
  <c r="I272" i="24"/>
  <c r="I273" i="24"/>
  <c r="C273" i="24"/>
  <c r="E273" i="24"/>
  <c r="C274" i="24"/>
  <c r="F274" i="24"/>
  <c r="F275" i="24"/>
  <c r="I274" i="24"/>
  <c r="I275" i="24"/>
  <c r="C275" i="24"/>
  <c r="C276" i="24"/>
  <c r="C277" i="24"/>
  <c r="F276" i="24"/>
  <c r="F277" i="24"/>
  <c r="I276" i="24"/>
  <c r="I277" i="24"/>
  <c r="C294" i="24"/>
  <c r="E294" i="24"/>
  <c r="F294" i="24"/>
  <c r="F295" i="24"/>
  <c r="I294" i="24"/>
  <c r="I295" i="24"/>
  <c r="C295" i="24"/>
  <c r="E295" i="24"/>
  <c r="C296" i="24"/>
  <c r="E296" i="24"/>
  <c r="F296" i="24"/>
  <c r="I296" i="24"/>
  <c r="C297" i="24"/>
  <c r="E297" i="24"/>
  <c r="F297" i="24"/>
  <c r="I297" i="24"/>
  <c r="C298" i="24"/>
  <c r="E298" i="24"/>
  <c r="F298" i="24"/>
  <c r="I298" i="24"/>
  <c r="C299" i="24"/>
  <c r="E299" i="24"/>
  <c r="F299" i="24"/>
  <c r="I299" i="24"/>
  <c r="C346" i="24"/>
  <c r="F346" i="24"/>
  <c r="F347" i="24"/>
  <c r="I346" i="24"/>
  <c r="I347" i="24"/>
  <c r="C347" i="24"/>
  <c r="C489" i="24"/>
  <c r="E489" i="24"/>
  <c r="F489" i="24"/>
  <c r="I489" i="24"/>
  <c r="C490" i="24"/>
  <c r="E490" i="24"/>
  <c r="F490" i="24"/>
  <c r="I490" i="24"/>
  <c r="C491" i="24"/>
  <c r="C492" i="24"/>
  <c r="E491" i="24"/>
  <c r="F491" i="24"/>
  <c r="I491" i="24"/>
  <c r="I492" i="24"/>
  <c r="E492" i="24"/>
  <c r="F492" i="24"/>
  <c r="C497" i="24"/>
  <c r="C498" i="24"/>
  <c r="F497" i="24"/>
  <c r="I497" i="24"/>
  <c r="F498" i="24"/>
  <c r="I498" i="24"/>
  <c r="C499" i="24"/>
  <c r="F499" i="24"/>
  <c r="F500" i="24"/>
  <c r="I499" i="24"/>
  <c r="I500" i="24"/>
  <c r="C500" i="24"/>
  <c r="C398" i="24"/>
  <c r="C399" i="24"/>
  <c r="E398" i="24"/>
  <c r="F398" i="24"/>
  <c r="I398" i="24"/>
  <c r="I399" i="24"/>
  <c r="E399" i="24"/>
  <c r="F399" i="24"/>
  <c r="C380" i="24"/>
  <c r="C381" i="24"/>
  <c r="F380" i="24"/>
  <c r="F381" i="24"/>
  <c r="I380" i="24"/>
  <c r="I381" i="24"/>
  <c r="C258" i="24"/>
  <c r="E258" i="24"/>
  <c r="F258" i="24"/>
  <c r="I258" i="24"/>
  <c r="C259" i="24"/>
  <c r="E259" i="24"/>
  <c r="F259" i="24"/>
  <c r="I259" i="24"/>
  <c r="C278" i="24"/>
  <c r="F278" i="24"/>
  <c r="F279" i="24"/>
  <c r="I278" i="24"/>
  <c r="I279" i="24"/>
  <c r="C279" i="24"/>
  <c r="C342" i="24"/>
  <c r="C343" i="24"/>
  <c r="E342" i="24"/>
  <c r="F342" i="24"/>
  <c r="I342" i="24"/>
  <c r="I343" i="24"/>
  <c r="E343" i="24"/>
  <c r="F343" i="24"/>
  <c r="C427" i="24"/>
  <c r="E427" i="24"/>
  <c r="F427" i="24"/>
  <c r="I427" i="24"/>
  <c r="C428" i="24"/>
  <c r="E428" i="24"/>
  <c r="F428" i="24"/>
  <c r="I428" i="24"/>
  <c r="D4" i="24"/>
  <c r="G4" i="24"/>
  <c r="H4" i="24"/>
  <c r="I4" i="24"/>
  <c r="I5" i="24"/>
  <c r="D5" i="24"/>
  <c r="G5" i="24"/>
  <c r="H5" i="24"/>
  <c r="D6" i="24"/>
  <c r="D7" i="24"/>
  <c r="G6" i="24"/>
  <c r="G7" i="24"/>
  <c r="H6" i="24"/>
  <c r="I6" i="24"/>
  <c r="I7" i="24"/>
  <c r="H7" i="24"/>
  <c r="D8" i="24"/>
  <c r="G8" i="24"/>
  <c r="G9" i="24"/>
  <c r="I8" i="24"/>
  <c r="I9" i="24"/>
  <c r="D9" i="24"/>
  <c r="D10" i="24"/>
  <c r="G10" i="24"/>
  <c r="G11" i="24"/>
  <c r="H10" i="24"/>
  <c r="H11" i="24"/>
  <c r="I10" i="24"/>
  <c r="I11" i="24"/>
  <c r="D11" i="24"/>
  <c r="D12" i="24"/>
  <c r="G12" i="24"/>
  <c r="G13" i="24"/>
  <c r="H12" i="24"/>
  <c r="H13" i="24"/>
  <c r="I12" i="24"/>
  <c r="I13" i="24"/>
  <c r="D13" i="24"/>
  <c r="D14" i="24"/>
  <c r="F14" i="24"/>
  <c r="F15" i="24"/>
  <c r="G14" i="24"/>
  <c r="H14" i="24"/>
  <c r="I14" i="24"/>
  <c r="I15" i="24"/>
  <c r="D15" i="24"/>
  <c r="G15" i="24"/>
  <c r="H15" i="24"/>
  <c r="D16" i="24"/>
  <c r="G16" i="24"/>
  <c r="H16" i="24"/>
  <c r="I16" i="24"/>
  <c r="I17" i="24"/>
  <c r="D17" i="24"/>
  <c r="G17" i="24"/>
  <c r="H17" i="24"/>
  <c r="D18" i="24"/>
  <c r="D19" i="24"/>
  <c r="F18" i="24"/>
  <c r="G18" i="24"/>
  <c r="H18" i="24"/>
  <c r="H19" i="24"/>
  <c r="I18" i="24"/>
  <c r="I19" i="24"/>
  <c r="F19" i="24"/>
  <c r="G19" i="24"/>
  <c r="D20" i="24"/>
  <c r="F20" i="24"/>
  <c r="F21" i="24"/>
  <c r="G20" i="24"/>
  <c r="G21" i="24"/>
  <c r="I20" i="24"/>
  <c r="I21" i="24"/>
  <c r="D21" i="24"/>
  <c r="D22" i="24"/>
  <c r="F22" i="24"/>
  <c r="F23" i="24"/>
  <c r="G22" i="24"/>
  <c r="H22" i="24"/>
  <c r="I22" i="24"/>
  <c r="D23" i="24"/>
  <c r="G23" i="24"/>
  <c r="H23" i="24"/>
  <c r="I23" i="24"/>
  <c r="D24" i="24"/>
  <c r="D25" i="24"/>
  <c r="F24" i="24"/>
  <c r="G24" i="24"/>
  <c r="H24" i="24"/>
  <c r="H25" i="24"/>
  <c r="I24" i="24"/>
  <c r="I25" i="24"/>
  <c r="F25" i="24"/>
  <c r="G25" i="24"/>
  <c r="D26" i="24"/>
  <c r="D27" i="24"/>
  <c r="G26" i="24"/>
  <c r="G27" i="24"/>
  <c r="I26" i="24"/>
  <c r="I27" i="24"/>
  <c r="D28" i="24"/>
  <c r="D29" i="24"/>
  <c r="F28" i="24"/>
  <c r="G28" i="24"/>
  <c r="H28" i="24"/>
  <c r="H29" i="24"/>
  <c r="I28" i="24"/>
  <c r="I29" i="24"/>
  <c r="F29" i="24"/>
  <c r="G29" i="24"/>
  <c r="D30" i="24"/>
  <c r="G30" i="24"/>
  <c r="H30" i="24"/>
  <c r="H31" i="24"/>
  <c r="I30" i="24"/>
  <c r="I31" i="24"/>
  <c r="D31" i="24"/>
  <c r="G31" i="24"/>
  <c r="D32" i="24"/>
  <c r="F32" i="24"/>
  <c r="F33" i="24"/>
  <c r="G32" i="24"/>
  <c r="G33" i="24"/>
  <c r="I32" i="24"/>
  <c r="I33" i="24"/>
  <c r="D33" i="24"/>
  <c r="D34" i="24"/>
  <c r="D35" i="24"/>
  <c r="F34" i="24"/>
  <c r="F35" i="24"/>
  <c r="G34" i="24"/>
  <c r="G35" i="24"/>
  <c r="H34" i="24"/>
  <c r="H35" i="24"/>
  <c r="I34" i="24"/>
  <c r="I35" i="24"/>
  <c r="D36" i="24"/>
  <c r="F36" i="24"/>
  <c r="G36" i="24"/>
  <c r="G37" i="24"/>
  <c r="I36" i="24"/>
  <c r="I37" i="24"/>
  <c r="D37" i="24"/>
  <c r="F37" i="24"/>
  <c r="D38" i="24"/>
  <c r="D39" i="24"/>
  <c r="F38" i="24"/>
  <c r="F39" i="24"/>
  <c r="G38" i="24"/>
  <c r="H38" i="24"/>
  <c r="H39" i="24"/>
  <c r="I38" i="24"/>
  <c r="I39" i="24"/>
  <c r="G39" i="24"/>
  <c r="D40" i="24"/>
  <c r="D41" i="24"/>
  <c r="G40" i="24"/>
  <c r="G41" i="24"/>
  <c r="I40" i="24"/>
  <c r="I41" i="24"/>
  <c r="D42" i="24"/>
  <c r="F42" i="24"/>
  <c r="G42" i="24"/>
  <c r="I42" i="24"/>
  <c r="I43" i="24"/>
  <c r="D43" i="24"/>
  <c r="F43" i="24"/>
  <c r="G43" i="24"/>
  <c r="D44" i="24"/>
  <c r="G44" i="24"/>
  <c r="H44" i="24"/>
  <c r="I44" i="24"/>
  <c r="D45" i="24"/>
  <c r="G45" i="24"/>
  <c r="H45" i="24"/>
  <c r="I45" i="24"/>
  <c r="D46" i="24"/>
  <c r="F46" i="24"/>
  <c r="G46" i="24"/>
  <c r="I46" i="24"/>
  <c r="D47" i="24"/>
  <c r="F47" i="24"/>
  <c r="G47" i="24"/>
  <c r="I47" i="24"/>
  <c r="D48" i="24"/>
  <c r="D49" i="24"/>
  <c r="G48" i="24"/>
  <c r="G49" i="24"/>
  <c r="I48" i="24"/>
  <c r="I49" i="24"/>
  <c r="D50" i="24"/>
  <c r="G50" i="24"/>
  <c r="G51" i="24"/>
  <c r="H50" i="24"/>
  <c r="I50" i="24"/>
  <c r="I51" i="24"/>
  <c r="D51" i="24"/>
  <c r="H51" i="24"/>
  <c r="D52" i="24"/>
  <c r="G52" i="24"/>
  <c r="G53" i="24"/>
  <c r="I52" i="24"/>
  <c r="I53" i="24"/>
  <c r="D53" i="24"/>
  <c r="D54" i="24"/>
  <c r="F54" i="24"/>
  <c r="F55" i="24"/>
  <c r="G54" i="24"/>
  <c r="H54" i="24"/>
  <c r="H55" i="24"/>
  <c r="I54" i="24"/>
  <c r="D55" i="24"/>
  <c r="G55" i="24"/>
  <c r="I55" i="24"/>
  <c r="D56" i="24"/>
  <c r="D57" i="24"/>
  <c r="F56" i="24"/>
  <c r="F57" i="24"/>
  <c r="G56" i="24"/>
  <c r="G57" i="24"/>
  <c r="H56" i="24"/>
  <c r="H57" i="24"/>
  <c r="I56" i="24"/>
  <c r="I57" i="24"/>
  <c r="D58" i="24"/>
  <c r="G58" i="24"/>
  <c r="H58" i="24"/>
  <c r="H59" i="24"/>
  <c r="I58" i="24"/>
  <c r="I59" i="24"/>
  <c r="D59" i="24"/>
  <c r="G59" i="24"/>
  <c r="D60" i="24"/>
  <c r="D61" i="24"/>
  <c r="F60" i="24"/>
  <c r="G60" i="24"/>
  <c r="G61" i="24"/>
  <c r="I60" i="24"/>
  <c r="I61" i="24"/>
  <c r="F61" i="24"/>
  <c r="D62" i="24"/>
  <c r="G62" i="24"/>
  <c r="G63" i="24"/>
  <c r="H62" i="24"/>
  <c r="H63" i="24"/>
  <c r="I62" i="24"/>
  <c r="I63" i="24"/>
  <c r="D63" i="24"/>
  <c r="D64" i="24"/>
  <c r="D65" i="24"/>
  <c r="F64" i="24"/>
  <c r="F65" i="24"/>
  <c r="G64" i="24"/>
  <c r="G65" i="24"/>
  <c r="H64" i="24"/>
  <c r="H65" i="24"/>
  <c r="I64" i="24"/>
  <c r="I65" i="24"/>
  <c r="D66" i="24"/>
  <c r="D67" i="24"/>
  <c r="F66" i="24"/>
  <c r="F67" i="24"/>
  <c r="G66" i="24"/>
  <c r="G67" i="24"/>
  <c r="H66" i="24"/>
  <c r="I66" i="24"/>
  <c r="I67" i="24"/>
  <c r="H67" i="24"/>
  <c r="D68" i="24"/>
  <c r="G68" i="24"/>
  <c r="H68" i="24"/>
  <c r="I68" i="24"/>
  <c r="I69" i="24"/>
  <c r="D69" i="24"/>
  <c r="G69" i="24"/>
  <c r="H69" i="24"/>
  <c r="D70" i="24"/>
  <c r="D71" i="24"/>
  <c r="G70" i="24"/>
  <c r="G71" i="24"/>
  <c r="I70" i="24"/>
  <c r="I71" i="24"/>
  <c r="D72" i="24"/>
  <c r="D73" i="24"/>
  <c r="F72" i="24"/>
  <c r="F74" i="24"/>
  <c r="G72" i="24"/>
  <c r="G73" i="24"/>
  <c r="G74" i="24"/>
  <c r="I72" i="24"/>
  <c r="I73" i="24"/>
  <c r="D75" i="24"/>
  <c r="D76" i="24"/>
  <c r="G75" i="24"/>
  <c r="G76" i="24"/>
  <c r="H75" i="24"/>
  <c r="H76" i="24"/>
  <c r="I75" i="24"/>
  <c r="I76" i="24"/>
  <c r="D77" i="24"/>
  <c r="D78" i="24"/>
  <c r="F77" i="24"/>
  <c r="F78" i="24"/>
  <c r="G77" i="24"/>
  <c r="G78" i="24"/>
  <c r="H77" i="24"/>
  <c r="H78" i="24"/>
  <c r="I77" i="24"/>
  <c r="I78" i="24"/>
  <c r="D79" i="24"/>
  <c r="D80" i="24"/>
  <c r="F79" i="24"/>
  <c r="G79" i="24"/>
  <c r="H79" i="24"/>
  <c r="I79" i="24"/>
  <c r="I80" i="24"/>
  <c r="F80" i="24"/>
  <c r="G80" i="24"/>
  <c r="H80" i="24"/>
  <c r="D81" i="24"/>
  <c r="D82" i="24"/>
  <c r="F81" i="24"/>
  <c r="G81" i="24"/>
  <c r="G82" i="24"/>
  <c r="H81" i="24"/>
  <c r="H82" i="24"/>
  <c r="I81" i="24"/>
  <c r="I82" i="24"/>
  <c r="F82" i="24"/>
  <c r="D83" i="24"/>
  <c r="D84" i="24"/>
  <c r="G83" i="24"/>
  <c r="G84" i="24"/>
  <c r="I83" i="24"/>
  <c r="I84" i="24"/>
  <c r="D85" i="24"/>
  <c r="F85" i="24"/>
  <c r="F86" i="24"/>
  <c r="G85" i="24"/>
  <c r="G86" i="24"/>
  <c r="H85" i="24"/>
  <c r="H86" i="24"/>
  <c r="I85" i="24"/>
  <c r="D86" i="24"/>
  <c r="I86" i="24"/>
  <c r="D87" i="24"/>
  <c r="D88" i="24"/>
  <c r="F87" i="24"/>
  <c r="G87" i="24"/>
  <c r="H87" i="24"/>
  <c r="H88" i="24"/>
  <c r="I87" i="24"/>
  <c r="I88" i="24"/>
  <c r="F88" i="24"/>
  <c r="G88" i="24"/>
  <c r="D89" i="24"/>
  <c r="D90" i="24"/>
  <c r="G89" i="24"/>
  <c r="G90" i="24"/>
  <c r="I89" i="24"/>
  <c r="I90" i="24"/>
  <c r="D91" i="24"/>
  <c r="G91" i="24"/>
  <c r="H91" i="24"/>
  <c r="I91" i="24"/>
  <c r="D92" i="24"/>
  <c r="G92" i="24"/>
  <c r="H92" i="24"/>
  <c r="I92" i="24"/>
  <c r="D93" i="24"/>
  <c r="G93" i="24"/>
  <c r="H93" i="24"/>
  <c r="I93" i="24"/>
  <c r="D94" i="24"/>
  <c r="G94" i="24"/>
  <c r="H94" i="24"/>
  <c r="I94" i="24"/>
  <c r="D95" i="24"/>
  <c r="D96" i="24"/>
  <c r="F95" i="24"/>
  <c r="F96" i="24"/>
  <c r="G95" i="24"/>
  <c r="H95" i="24"/>
  <c r="I95" i="24"/>
  <c r="I96" i="24"/>
  <c r="G96" i="24"/>
  <c r="H96" i="24"/>
  <c r="D97" i="24"/>
  <c r="D98" i="24"/>
  <c r="G97" i="24"/>
  <c r="G98" i="24"/>
  <c r="H97" i="24"/>
  <c r="I97" i="24"/>
  <c r="I98" i="24"/>
  <c r="H98" i="24"/>
  <c r="D99" i="24"/>
  <c r="D100" i="24"/>
  <c r="G99" i="24"/>
  <c r="G100" i="24"/>
  <c r="I99" i="24"/>
  <c r="I100" i="24"/>
  <c r="D101" i="24"/>
  <c r="F101" i="24"/>
  <c r="G101" i="24"/>
  <c r="I101" i="24"/>
  <c r="D102" i="24"/>
  <c r="F102" i="24"/>
  <c r="G102" i="24"/>
  <c r="I102" i="24"/>
  <c r="D103" i="24"/>
  <c r="G103" i="24"/>
  <c r="H103" i="24"/>
  <c r="I103" i="24"/>
  <c r="D104" i="24"/>
  <c r="G104" i="24"/>
  <c r="H104" i="24"/>
  <c r="I104" i="24"/>
  <c r="D105" i="24"/>
  <c r="D106" i="24"/>
  <c r="G105" i="24"/>
  <c r="G106" i="24"/>
  <c r="I105" i="24"/>
  <c r="I106" i="24"/>
  <c r="D107" i="24"/>
  <c r="F107" i="24"/>
  <c r="G107" i="24"/>
  <c r="G108" i="24"/>
  <c r="I107" i="24"/>
  <c r="I108" i="24"/>
  <c r="D108" i="24"/>
  <c r="F108" i="24"/>
  <c r="D109" i="24"/>
  <c r="F109" i="24"/>
  <c r="G109" i="24"/>
  <c r="G110" i="24"/>
  <c r="I109" i="24"/>
  <c r="I110" i="24"/>
  <c r="D110" i="24"/>
  <c r="F110" i="24"/>
  <c r="D111" i="24"/>
  <c r="F111" i="24"/>
  <c r="G111" i="24"/>
  <c r="I111" i="24"/>
  <c r="D112" i="24"/>
  <c r="F112" i="24"/>
  <c r="G112" i="24"/>
  <c r="I112" i="24"/>
  <c r="D113" i="24"/>
  <c r="G113" i="24"/>
  <c r="H113" i="24"/>
  <c r="I113" i="24"/>
  <c r="I114" i="24"/>
  <c r="D114" i="24"/>
  <c r="G114" i="24"/>
  <c r="H114" i="24"/>
  <c r="D115" i="24"/>
  <c r="F115" i="24"/>
  <c r="G115" i="24"/>
  <c r="G116" i="24"/>
  <c r="I115" i="24"/>
  <c r="I116" i="24"/>
  <c r="D116" i="24"/>
  <c r="F116" i="24"/>
  <c r="D117" i="24"/>
  <c r="F117" i="24"/>
  <c r="G117" i="24"/>
  <c r="G118" i="24"/>
  <c r="I117" i="24"/>
  <c r="I118" i="24"/>
  <c r="D118" i="24"/>
  <c r="F118" i="24"/>
  <c r="D119" i="24"/>
  <c r="G119" i="24"/>
  <c r="G120" i="24"/>
  <c r="H119" i="24"/>
  <c r="H120" i="24"/>
  <c r="I119" i="24"/>
  <c r="I120" i="24"/>
  <c r="D120" i="24"/>
  <c r="D121" i="24"/>
  <c r="G121" i="24"/>
  <c r="G122" i="24"/>
  <c r="H121" i="24"/>
  <c r="H122" i="24"/>
  <c r="I121" i="24"/>
  <c r="D122" i="24"/>
  <c r="I122" i="24"/>
  <c r="D123" i="24"/>
  <c r="G123" i="24"/>
  <c r="H123" i="24"/>
  <c r="H124" i="24"/>
  <c r="I123" i="24"/>
  <c r="I124" i="24"/>
  <c r="D124" i="24"/>
  <c r="G124" i="24"/>
  <c r="D125" i="24"/>
  <c r="D126" i="24"/>
  <c r="F125" i="24"/>
  <c r="F126" i="24"/>
  <c r="G125" i="24"/>
  <c r="G126" i="24"/>
  <c r="H125" i="24"/>
  <c r="H126" i="24"/>
  <c r="I125" i="24"/>
  <c r="I126" i="24"/>
  <c r="D127" i="24"/>
  <c r="D128" i="24"/>
  <c r="F127" i="24"/>
  <c r="G127" i="24"/>
  <c r="H127" i="24"/>
  <c r="H128" i="24"/>
  <c r="I127" i="24"/>
  <c r="I128" i="24"/>
  <c r="F128" i="24"/>
  <c r="G128" i="24"/>
  <c r="D129" i="24"/>
  <c r="D130" i="24"/>
  <c r="F129" i="24"/>
  <c r="G129" i="24"/>
  <c r="G130" i="24"/>
  <c r="H129" i="24"/>
  <c r="H130" i="24"/>
  <c r="I129" i="24"/>
  <c r="I130" i="24"/>
  <c r="F130" i="24"/>
  <c r="D131" i="24"/>
  <c r="F131" i="24"/>
  <c r="G131" i="24"/>
  <c r="H131" i="24"/>
  <c r="H132" i="24"/>
  <c r="D132" i="24"/>
  <c r="F132" i="24"/>
  <c r="G132" i="24"/>
  <c r="D133" i="24"/>
  <c r="D134" i="24"/>
  <c r="F133" i="24"/>
  <c r="F134" i="24"/>
  <c r="G133" i="24"/>
  <c r="I133" i="24"/>
  <c r="I134" i="24"/>
  <c r="G134" i="24"/>
  <c r="D135" i="24"/>
  <c r="D136" i="24"/>
  <c r="F135" i="24"/>
  <c r="G135" i="24"/>
  <c r="H135" i="24"/>
  <c r="I135" i="24"/>
  <c r="I136" i="24"/>
  <c r="F136" i="24"/>
  <c r="G136" i="24"/>
  <c r="H136" i="24"/>
  <c r="D137" i="24"/>
  <c r="D138" i="24"/>
  <c r="G137" i="24"/>
  <c r="G138" i="24"/>
  <c r="I137" i="24"/>
  <c r="I138" i="24"/>
  <c r="D139" i="24"/>
  <c r="G139" i="24"/>
  <c r="H139" i="24"/>
  <c r="I139" i="24"/>
  <c r="D140" i="24"/>
  <c r="G140" i="24"/>
  <c r="H140" i="24"/>
  <c r="I140" i="24"/>
  <c r="D141" i="24"/>
  <c r="D142" i="24"/>
  <c r="G141" i="24"/>
  <c r="G142" i="24"/>
  <c r="H141" i="24"/>
  <c r="H142" i="24"/>
  <c r="D143" i="24"/>
  <c r="D144" i="24"/>
  <c r="G143" i="24"/>
  <c r="G144" i="24"/>
  <c r="D145" i="24"/>
  <c r="D146" i="24"/>
  <c r="G145" i="24"/>
  <c r="G146" i="24"/>
  <c r="H145" i="24"/>
  <c r="H146" i="24"/>
  <c r="D147" i="24"/>
  <c r="D148" i="24"/>
  <c r="G147" i="24"/>
  <c r="G148" i="24"/>
  <c r="H147" i="24"/>
  <c r="H148" i="24"/>
  <c r="D149" i="24"/>
  <c r="D150" i="24"/>
  <c r="F149" i="24"/>
  <c r="F150" i="24"/>
  <c r="G149" i="24"/>
  <c r="G150" i="24"/>
  <c r="H149" i="24"/>
  <c r="H150" i="24"/>
  <c r="D151" i="24"/>
  <c r="D152" i="24"/>
  <c r="G151" i="24"/>
  <c r="G152" i="24"/>
  <c r="D153" i="24"/>
  <c r="F153" i="24"/>
  <c r="F154" i="24"/>
  <c r="G153" i="24"/>
  <c r="G154" i="24"/>
  <c r="D154" i="24"/>
  <c r="D155" i="24"/>
  <c r="D156" i="24"/>
  <c r="G155" i="24"/>
  <c r="G156" i="24"/>
  <c r="D157" i="24"/>
  <c r="D158" i="24"/>
  <c r="G157" i="24"/>
  <c r="G158" i="24"/>
  <c r="D159" i="24"/>
  <c r="D160" i="24"/>
  <c r="G159" i="24"/>
  <c r="G160" i="24"/>
  <c r="D161" i="24"/>
  <c r="F161" i="24"/>
  <c r="G161" i="24"/>
  <c r="H161" i="24"/>
  <c r="D162" i="24"/>
  <c r="F162" i="24"/>
  <c r="G162" i="24"/>
  <c r="H162" i="24"/>
  <c r="D163" i="24"/>
  <c r="D164" i="24"/>
  <c r="G163" i="24"/>
  <c r="G164" i="24"/>
  <c r="D165" i="24"/>
  <c r="D166" i="24"/>
  <c r="F165" i="24"/>
  <c r="F166" i="24"/>
  <c r="G165" i="24"/>
  <c r="G166" i="24"/>
  <c r="D167" i="24"/>
  <c r="F167" i="24"/>
  <c r="G167" i="24"/>
  <c r="H167" i="24"/>
  <c r="D168" i="24"/>
  <c r="F168" i="24"/>
  <c r="G168" i="24"/>
  <c r="H168" i="24"/>
  <c r="D169" i="24"/>
  <c r="D170" i="24"/>
  <c r="G169" i="24"/>
  <c r="H169" i="24"/>
  <c r="H170" i="24"/>
  <c r="G170" i="24"/>
  <c r="D171" i="24"/>
  <c r="D172" i="24"/>
  <c r="G171" i="24"/>
  <c r="I171" i="24"/>
  <c r="I172" i="24"/>
  <c r="G172" i="24"/>
  <c r="D173" i="24"/>
  <c r="F173" i="24"/>
  <c r="G173" i="24"/>
  <c r="G174" i="24"/>
  <c r="I173" i="24"/>
  <c r="I174" i="24"/>
  <c r="D174" i="24"/>
  <c r="F174" i="24"/>
  <c r="D175" i="24"/>
  <c r="D176" i="24"/>
  <c r="G175" i="24"/>
  <c r="G176" i="24"/>
  <c r="I175" i="24"/>
  <c r="I176" i="24"/>
  <c r="D177" i="24"/>
  <c r="D178" i="24"/>
  <c r="F177" i="24"/>
  <c r="F178" i="24"/>
  <c r="G177" i="24"/>
  <c r="G178" i="24"/>
  <c r="I177" i="24"/>
  <c r="I178" i="24"/>
  <c r="D179" i="24"/>
  <c r="F179" i="24"/>
  <c r="G179" i="24"/>
  <c r="I179" i="24"/>
  <c r="D180" i="24"/>
  <c r="F180" i="24"/>
  <c r="G180" i="24"/>
  <c r="I180" i="24"/>
  <c r="D181" i="24"/>
  <c r="D182" i="24"/>
  <c r="F181" i="24"/>
  <c r="F182" i="24"/>
  <c r="G181" i="24"/>
  <c r="G182" i="24"/>
  <c r="I181" i="24"/>
  <c r="I182" i="24"/>
  <c r="D183" i="24"/>
  <c r="F183" i="24"/>
  <c r="G183" i="24"/>
  <c r="I183" i="24"/>
  <c r="D184" i="24"/>
  <c r="F184" i="24"/>
  <c r="G184" i="24"/>
  <c r="I184" i="24"/>
  <c r="D185" i="24"/>
  <c r="D186" i="24"/>
  <c r="G185" i="24"/>
  <c r="G186" i="24"/>
  <c r="I185" i="24"/>
  <c r="I186" i="24"/>
  <c r="D187" i="24"/>
  <c r="D188" i="24"/>
  <c r="G187" i="24"/>
  <c r="G188" i="24"/>
  <c r="I187" i="24"/>
  <c r="I188" i="24"/>
  <c r="D189" i="24"/>
  <c r="D190" i="24"/>
  <c r="G189" i="24"/>
  <c r="G190" i="24"/>
  <c r="I189" i="24"/>
  <c r="I190" i="24"/>
  <c r="D191" i="24"/>
  <c r="D192" i="24"/>
  <c r="G191" i="24"/>
  <c r="G192" i="24"/>
  <c r="I191" i="24"/>
  <c r="I192" i="24"/>
  <c r="D193" i="24"/>
  <c r="F193" i="24"/>
  <c r="G193" i="24"/>
  <c r="I193" i="24"/>
  <c r="D194" i="24"/>
  <c r="F194" i="24"/>
  <c r="G194" i="24"/>
  <c r="I194" i="24"/>
  <c r="D195" i="24"/>
  <c r="F195" i="24"/>
  <c r="F196" i="24"/>
  <c r="G195" i="24"/>
  <c r="G196" i="24"/>
  <c r="I195" i="24"/>
  <c r="I196" i="24"/>
  <c r="D196" i="24"/>
  <c r="D197" i="24"/>
  <c r="D198" i="24"/>
  <c r="G197" i="24"/>
  <c r="G198" i="24"/>
  <c r="J197" i="24"/>
  <c r="J198" i="24"/>
  <c r="D199" i="24"/>
  <c r="D200" i="24"/>
  <c r="G199" i="24"/>
  <c r="G200" i="24"/>
  <c r="D201" i="24"/>
  <c r="D202" i="24"/>
  <c r="G201" i="24"/>
  <c r="G202" i="24"/>
  <c r="D203" i="24"/>
  <c r="D204" i="24"/>
  <c r="G203" i="24"/>
  <c r="G204" i="24"/>
  <c r="G205" i="24"/>
  <c r="G206" i="24"/>
  <c r="D207" i="24"/>
  <c r="D208" i="24"/>
  <c r="G207" i="24"/>
  <c r="G208" i="24"/>
  <c r="D209" i="24"/>
  <c r="D210" i="24"/>
  <c r="G209" i="24"/>
  <c r="G210" i="24"/>
  <c r="D211" i="24"/>
  <c r="D212" i="24"/>
  <c r="G211" i="24"/>
  <c r="G212" i="24"/>
  <c r="D213" i="24"/>
  <c r="D214" i="24"/>
  <c r="F213" i="24"/>
  <c r="F214" i="24"/>
  <c r="G213" i="24"/>
  <c r="G214" i="24"/>
  <c r="D215" i="24"/>
  <c r="D216" i="24"/>
  <c r="G215" i="24"/>
  <c r="G216" i="24"/>
  <c r="D217" i="24"/>
  <c r="D218" i="24"/>
  <c r="G217" i="24"/>
  <c r="G218" i="24"/>
  <c r="D219" i="24"/>
  <c r="F219" i="24"/>
  <c r="F220" i="24"/>
  <c r="G219" i="24"/>
  <c r="G220" i="24"/>
  <c r="D220" i="24"/>
  <c r="D221" i="24"/>
  <c r="D222" i="24"/>
  <c r="G221" i="24"/>
  <c r="G222" i="24"/>
  <c r="D223" i="24"/>
  <c r="D224" i="24"/>
  <c r="G223" i="24"/>
  <c r="G224" i="24"/>
  <c r="D225" i="24"/>
  <c r="D226" i="24"/>
  <c r="F225" i="24"/>
  <c r="F226" i="24"/>
  <c r="G225" i="24"/>
  <c r="G226" i="24"/>
  <c r="D227" i="24"/>
  <c r="F227" i="24"/>
  <c r="F228" i="24"/>
  <c r="G227" i="24"/>
  <c r="G228" i="24"/>
  <c r="D228" i="24"/>
  <c r="D229" i="24"/>
  <c r="D230" i="24"/>
  <c r="F229" i="24"/>
  <c r="F230" i="24"/>
  <c r="G229" i="24"/>
  <c r="G230" i="24"/>
  <c r="D231" i="24"/>
  <c r="D232" i="24"/>
  <c r="G231" i="24"/>
  <c r="G232" i="24"/>
  <c r="D233" i="24"/>
  <c r="D234" i="24"/>
  <c r="F233" i="24"/>
  <c r="F234" i="24"/>
  <c r="G233" i="24"/>
  <c r="G234" i="24"/>
  <c r="D235" i="24"/>
  <c r="D236" i="24"/>
  <c r="F235" i="24"/>
  <c r="F236" i="24"/>
  <c r="G235" i="24"/>
  <c r="G236" i="24"/>
  <c r="D237" i="24"/>
  <c r="D238" i="24"/>
  <c r="G237" i="24"/>
  <c r="G238" i="24"/>
  <c r="D239" i="24"/>
  <c r="D240" i="24"/>
  <c r="G239" i="24"/>
  <c r="G240" i="24"/>
  <c r="D241" i="24"/>
  <c r="D242" i="24"/>
  <c r="F241" i="24"/>
  <c r="F242" i="24"/>
  <c r="G241" i="24"/>
  <c r="G242" i="24"/>
  <c r="D243" i="24"/>
  <c r="D244" i="24"/>
  <c r="G243" i="24"/>
  <c r="G244" i="24"/>
  <c r="D245" i="24"/>
  <c r="D246" i="24"/>
  <c r="F245" i="24"/>
  <c r="F246" i="24"/>
  <c r="G245" i="24"/>
  <c r="G246" i="24"/>
  <c r="D247" i="24"/>
  <c r="D248" i="24"/>
  <c r="G247" i="24"/>
  <c r="G248" i="24"/>
  <c r="D249" i="24"/>
  <c r="F249" i="24"/>
  <c r="F250" i="24"/>
  <c r="G249" i="24"/>
  <c r="G250" i="24"/>
  <c r="D250" i="24"/>
  <c r="D251" i="24"/>
  <c r="D252" i="24"/>
  <c r="F251" i="24"/>
  <c r="F252" i="24"/>
  <c r="G251" i="24"/>
  <c r="G252" i="24"/>
  <c r="E28" i="19"/>
  <c r="E29" i="19"/>
  <c r="E30" i="19"/>
  <c r="E27" i="19"/>
  <c r="E26" i="19"/>
  <c r="E21" i="19"/>
  <c r="E22" i="19"/>
  <c r="E23" i="19"/>
  <c r="E24" i="19"/>
  <c r="E9" i="19"/>
  <c r="E10" i="19"/>
  <c r="E11" i="19"/>
  <c r="E12" i="19"/>
  <c r="E13" i="19"/>
  <c r="E14" i="19"/>
  <c r="E15" i="19"/>
  <c r="E16" i="19"/>
  <c r="E17" i="19"/>
  <c r="E18" i="19"/>
  <c r="E19" i="19"/>
  <c r="E20" i="19"/>
  <c r="E8" i="19"/>
  <c r="D74" i="24"/>
  <c r="I74" i="24"/>
  <c r="H200" i="12"/>
  <c r="H201"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59" i="12"/>
  <c r="E58" i="12"/>
  <c r="E2" i="12"/>
  <c r="E3" i="12"/>
  <c r="E4" i="12"/>
  <c r="E5" i="12"/>
  <c r="E6" i="12"/>
  <c r="E7"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4" i="12"/>
  <c r="E55" i="12"/>
  <c r="E56" i="12"/>
  <c r="E57" i="12"/>
  <c r="E53" i="12"/>
  <c r="E8" i="12"/>
  <c r="D3" i="2"/>
  <c r="D4" i="2"/>
  <c r="D5" i="2"/>
  <c r="D6" i="2"/>
  <c r="D7" i="2"/>
  <c r="D8" i="2"/>
  <c r="D9" i="2"/>
  <c r="D10" i="2"/>
  <c r="D11" i="2"/>
  <c r="D12" i="2"/>
  <c r="D13" i="2"/>
  <c r="D14" i="2"/>
  <c r="D15" i="2"/>
  <c r="D16" i="2"/>
  <c r="D17" i="2"/>
  <c r="D18" i="2"/>
  <c r="D19" i="2"/>
  <c r="D20" i="2"/>
  <c r="D21" i="2"/>
  <c r="D22" i="2"/>
  <c r="C103" i="17"/>
  <c r="D103" i="17"/>
  <c r="K103" i="17"/>
  <c r="G103" i="17"/>
  <c r="B1" i="17"/>
  <c r="G125" i="17"/>
  <c r="D125" i="17"/>
  <c r="K125" i="17"/>
  <c r="C125" i="17"/>
  <c r="G124" i="17"/>
  <c r="D124" i="17"/>
  <c r="H124" i="17"/>
  <c r="I124" i="17"/>
  <c r="J124" i="17"/>
  <c r="C124" i="17"/>
  <c r="G123" i="17"/>
  <c r="D123" i="17"/>
  <c r="H123" i="17"/>
  <c r="I123" i="17"/>
  <c r="J123" i="17"/>
  <c r="C123" i="17"/>
  <c r="G122" i="17"/>
  <c r="D122" i="17"/>
  <c r="K122" i="17"/>
  <c r="C122" i="17"/>
  <c r="G121" i="17"/>
  <c r="D121" i="17"/>
  <c r="K121" i="17"/>
  <c r="C121" i="17"/>
  <c r="G120" i="17"/>
  <c r="D120" i="17"/>
  <c r="H120" i="17"/>
  <c r="I120" i="17"/>
  <c r="J120" i="17"/>
  <c r="C120" i="17"/>
  <c r="G119" i="17"/>
  <c r="D119" i="17"/>
  <c r="H119" i="17"/>
  <c r="I119" i="17"/>
  <c r="J119" i="17"/>
  <c r="C119" i="17"/>
  <c r="G118" i="17"/>
  <c r="D118" i="17"/>
  <c r="K118" i="17"/>
  <c r="C118" i="17"/>
  <c r="G117" i="17"/>
  <c r="D117" i="17"/>
  <c r="K117" i="17"/>
  <c r="C117" i="17"/>
  <c r="G116" i="17"/>
  <c r="D116" i="17"/>
  <c r="H116" i="17"/>
  <c r="I116" i="17"/>
  <c r="J116" i="17"/>
  <c r="C116" i="17"/>
  <c r="G115" i="17"/>
  <c r="D115" i="17"/>
  <c r="H115" i="17"/>
  <c r="I115" i="17"/>
  <c r="J115" i="17"/>
  <c r="C115" i="17"/>
  <c r="G114" i="17"/>
  <c r="D114" i="17"/>
  <c r="K114" i="17"/>
  <c r="C114" i="17"/>
  <c r="G113" i="17"/>
  <c r="D113" i="17"/>
  <c r="K113" i="17"/>
  <c r="C113" i="17"/>
  <c r="G112" i="17"/>
  <c r="D112" i="17"/>
  <c r="H112" i="17"/>
  <c r="I112" i="17"/>
  <c r="J112" i="17"/>
  <c r="C112" i="17"/>
  <c r="G111" i="17"/>
  <c r="D111" i="17"/>
  <c r="H111" i="17"/>
  <c r="I111" i="17"/>
  <c r="J111" i="17"/>
  <c r="C111" i="17"/>
  <c r="G110" i="17"/>
  <c r="D110" i="17"/>
  <c r="K110" i="17"/>
  <c r="C110" i="17"/>
  <c r="G109" i="17"/>
  <c r="D109" i="17"/>
  <c r="K109" i="17"/>
  <c r="C109" i="17"/>
  <c r="G108" i="17"/>
  <c r="D108" i="17"/>
  <c r="H108" i="17"/>
  <c r="I108" i="17"/>
  <c r="J108" i="17"/>
  <c r="C108" i="17"/>
  <c r="G107" i="17"/>
  <c r="D107" i="17"/>
  <c r="H107" i="17"/>
  <c r="I107" i="17"/>
  <c r="J107" i="17"/>
  <c r="C107" i="17"/>
  <c r="G106" i="17"/>
  <c r="D106" i="17"/>
  <c r="K106" i="17"/>
  <c r="C106" i="17"/>
  <c r="G105" i="17"/>
  <c r="D105" i="17"/>
  <c r="K105" i="17"/>
  <c r="C105" i="17"/>
  <c r="G104" i="17"/>
  <c r="D104" i="17"/>
  <c r="H104" i="17"/>
  <c r="C104" i="17"/>
  <c r="K98" i="17"/>
  <c r="H98" i="17"/>
  <c r="L98" i="17"/>
  <c r="G98" i="17"/>
  <c r="K88" i="17"/>
  <c r="H88" i="17"/>
  <c r="G88" i="17"/>
  <c r="K97" i="17"/>
  <c r="H97" i="17"/>
  <c r="L97" i="17"/>
  <c r="G97" i="17"/>
  <c r="K96" i="17"/>
  <c r="H96" i="17"/>
  <c r="G96" i="17"/>
  <c r="K95" i="17"/>
  <c r="H95" i="17"/>
  <c r="L95" i="17"/>
  <c r="G95" i="17"/>
  <c r="K89" i="17"/>
  <c r="H89" i="17"/>
  <c r="G89" i="17"/>
  <c r="K94" i="17"/>
  <c r="H94" i="17"/>
  <c r="L94" i="17"/>
  <c r="G94" i="17"/>
  <c r="I94" i="17"/>
  <c r="K93" i="17"/>
  <c r="H93" i="17"/>
  <c r="G93" i="17"/>
  <c r="I93" i="17"/>
  <c r="K102" i="17"/>
  <c r="H102" i="17"/>
  <c r="L102" i="17"/>
  <c r="G102" i="17"/>
  <c r="K86" i="17"/>
  <c r="G86" i="17"/>
  <c r="K100" i="17"/>
  <c r="H100" i="17"/>
  <c r="L100" i="17"/>
  <c r="G100" i="17"/>
  <c r="I100" i="17"/>
  <c r="K91" i="17"/>
  <c r="H91" i="17"/>
  <c r="G91" i="17"/>
  <c r="K99" i="17"/>
  <c r="H99" i="17"/>
  <c r="L99" i="17"/>
  <c r="G99" i="17"/>
  <c r="K87" i="17"/>
  <c r="H87" i="17"/>
  <c r="G87" i="17"/>
  <c r="G92" i="17"/>
  <c r="D92" i="17"/>
  <c r="K92" i="17"/>
  <c r="C92" i="17"/>
  <c r="G101" i="17"/>
  <c r="D101" i="17"/>
  <c r="H101" i="17"/>
  <c r="C101" i="17"/>
  <c r="G90" i="17"/>
  <c r="D90" i="17"/>
  <c r="K90" i="17"/>
  <c r="C90" i="17"/>
  <c r="L93" i="17"/>
  <c r="L96" i="17"/>
  <c r="L91" i="17"/>
  <c r="L89" i="17"/>
  <c r="L88" i="17"/>
  <c r="I91" i="17"/>
  <c r="H105" i="17"/>
  <c r="I105" i="17"/>
  <c r="J105" i="17"/>
  <c r="H121" i="17"/>
  <c r="I121" i="17"/>
  <c r="J121" i="17"/>
  <c r="I97" i="17"/>
  <c r="H113" i="17"/>
  <c r="I113" i="17"/>
  <c r="J113" i="17"/>
  <c r="K89" i="1"/>
  <c r="K90" i="1"/>
  <c r="K91" i="1"/>
  <c r="K92" i="1"/>
  <c r="K93" i="1"/>
  <c r="K94" i="1"/>
  <c r="K95" i="1"/>
  <c r="K96" i="1"/>
  <c r="K97" i="1"/>
  <c r="K98" i="1"/>
  <c r="K99" i="1"/>
  <c r="K100" i="1"/>
  <c r="K101" i="1"/>
  <c r="K102" i="1"/>
  <c r="Q3" i="15"/>
  <c r="R3" i="15"/>
  <c r="Q4" i="15"/>
  <c r="R4" i="15"/>
  <c r="Q5" i="15"/>
  <c r="R5" i="15"/>
  <c r="Q6" i="15"/>
  <c r="R6" i="15"/>
  <c r="Q7" i="15"/>
  <c r="R7" i="15"/>
  <c r="Q8" i="15"/>
  <c r="R8" i="15"/>
  <c r="Q9" i="15"/>
  <c r="R9" i="15"/>
  <c r="Q10" i="15"/>
  <c r="R10" i="15"/>
  <c r="Q11" i="15"/>
  <c r="R11" i="15"/>
  <c r="Q12" i="15"/>
  <c r="R12" i="15"/>
  <c r="Q13" i="15"/>
  <c r="R13" i="15"/>
  <c r="Q14" i="15"/>
  <c r="R14" i="15"/>
  <c r="Q15" i="15"/>
  <c r="R15" i="15"/>
  <c r="Q16" i="15"/>
  <c r="R16" i="15"/>
  <c r="Q17" i="15"/>
  <c r="R17" i="15"/>
  <c r="Q18" i="15"/>
  <c r="R18" i="15"/>
  <c r="Q19" i="15"/>
  <c r="R19" i="15"/>
  <c r="Q20" i="15"/>
  <c r="R20" i="15"/>
  <c r="Q21" i="15"/>
  <c r="R21" i="15"/>
  <c r="Q22" i="15"/>
  <c r="R22" i="15"/>
  <c r="Q23" i="15"/>
  <c r="R23" i="15"/>
  <c r="Q24" i="15"/>
  <c r="R24" i="15"/>
  <c r="Q25" i="15"/>
  <c r="R25" i="15"/>
  <c r="Q26" i="15"/>
  <c r="R26" i="15"/>
  <c r="Q27" i="15"/>
  <c r="R27" i="15"/>
  <c r="Q28" i="15"/>
  <c r="R28" i="15"/>
  <c r="Q29" i="15"/>
  <c r="R29" i="15"/>
  <c r="Q30" i="15"/>
  <c r="R30" i="15"/>
  <c r="Q31" i="15"/>
  <c r="R31" i="15"/>
  <c r="Q32" i="15"/>
  <c r="R32" i="15"/>
  <c r="R2" i="15"/>
  <c r="Q2" i="15"/>
  <c r="N3" i="15"/>
  <c r="O3" i="15"/>
  <c r="P3" i="15"/>
  <c r="N4" i="15"/>
  <c r="O4" i="15"/>
  <c r="P4" i="15"/>
  <c r="N5" i="15"/>
  <c r="O5" i="15"/>
  <c r="P5" i="15"/>
  <c r="N6" i="15"/>
  <c r="O6" i="15"/>
  <c r="P6" i="15"/>
  <c r="N7" i="15"/>
  <c r="O7" i="15"/>
  <c r="P7" i="15"/>
  <c r="N8" i="15"/>
  <c r="O8" i="15"/>
  <c r="P8" i="15"/>
  <c r="N9" i="15"/>
  <c r="O9" i="15"/>
  <c r="P9" i="15"/>
  <c r="N10" i="15"/>
  <c r="O10" i="15"/>
  <c r="P10" i="15"/>
  <c r="N11" i="15"/>
  <c r="O11" i="15"/>
  <c r="P11" i="15"/>
  <c r="N12" i="15"/>
  <c r="O12" i="15"/>
  <c r="P12" i="15"/>
  <c r="N13" i="15"/>
  <c r="O13" i="15"/>
  <c r="P13" i="15"/>
  <c r="N14" i="15"/>
  <c r="O14" i="15"/>
  <c r="P14" i="15"/>
  <c r="N15" i="15"/>
  <c r="O15" i="15"/>
  <c r="P15" i="15"/>
  <c r="N16" i="15"/>
  <c r="O16" i="15"/>
  <c r="P16" i="15"/>
  <c r="N17" i="15"/>
  <c r="O17" i="15"/>
  <c r="P17" i="15"/>
  <c r="N18" i="15"/>
  <c r="O18" i="15"/>
  <c r="P18" i="15"/>
  <c r="N19" i="15"/>
  <c r="O19" i="15"/>
  <c r="P19" i="15"/>
  <c r="N20" i="15"/>
  <c r="O20" i="15"/>
  <c r="P20" i="15"/>
  <c r="N21" i="15"/>
  <c r="O21" i="15"/>
  <c r="P21" i="15"/>
  <c r="N22" i="15"/>
  <c r="O22" i="15"/>
  <c r="P22" i="15"/>
  <c r="N23" i="15"/>
  <c r="O23" i="15"/>
  <c r="P23" i="15"/>
  <c r="N24" i="15"/>
  <c r="O24" i="15"/>
  <c r="P24" i="15"/>
  <c r="N25" i="15"/>
  <c r="O25" i="15"/>
  <c r="P25" i="15"/>
  <c r="N26" i="15"/>
  <c r="O26" i="15"/>
  <c r="P26" i="15"/>
  <c r="N27" i="15"/>
  <c r="O27" i="15"/>
  <c r="P27" i="15"/>
  <c r="N28" i="15"/>
  <c r="O28" i="15"/>
  <c r="P28" i="15"/>
  <c r="N29" i="15"/>
  <c r="O29" i="15"/>
  <c r="P29" i="15"/>
  <c r="N30" i="15"/>
  <c r="O30" i="15"/>
  <c r="P30" i="15"/>
  <c r="N31" i="15"/>
  <c r="O31" i="15"/>
  <c r="P31" i="15"/>
  <c r="N32" i="15"/>
  <c r="O32" i="15"/>
  <c r="P32" i="15"/>
  <c r="O2" i="15"/>
  <c r="P2" i="15"/>
  <c r="N2" i="15"/>
  <c r="C85" i="1"/>
  <c r="D85" i="1"/>
  <c r="K85" i="1"/>
  <c r="C88" i="1"/>
  <c r="D88" i="1"/>
  <c r="K88" i="1"/>
  <c r="C87" i="1"/>
  <c r="D87" i="1"/>
  <c r="K87" i="1"/>
  <c r="H89" i="1"/>
  <c r="H90" i="1"/>
  <c r="I90" i="1"/>
  <c r="H91" i="1"/>
  <c r="H92" i="1"/>
  <c r="H94" i="1"/>
  <c r="H95" i="1"/>
  <c r="I95" i="1"/>
  <c r="H96" i="1"/>
  <c r="H97" i="1"/>
  <c r="H98" i="1"/>
  <c r="H99" i="1"/>
  <c r="H100" i="1"/>
  <c r="H101" i="1"/>
  <c r="H102" i="1"/>
  <c r="C103" i="1"/>
  <c r="D103" i="1"/>
  <c r="H103" i="1"/>
  <c r="I103" i="1"/>
  <c r="J103" i="1"/>
  <c r="C104" i="1"/>
  <c r="D104" i="1"/>
  <c r="K104" i="1"/>
  <c r="C105" i="1"/>
  <c r="D105" i="1"/>
  <c r="H105" i="1"/>
  <c r="I105" i="1"/>
  <c r="J105" i="1"/>
  <c r="C106" i="1"/>
  <c r="D106" i="1"/>
  <c r="K106" i="1"/>
  <c r="C107" i="1"/>
  <c r="D107" i="1"/>
  <c r="H107" i="1"/>
  <c r="I107" i="1"/>
  <c r="J107" i="1"/>
  <c r="C108" i="1"/>
  <c r="D108" i="1"/>
  <c r="K108" i="1"/>
  <c r="C109" i="1"/>
  <c r="D109" i="1"/>
  <c r="H109" i="1"/>
  <c r="I109" i="1"/>
  <c r="J109" i="1"/>
  <c r="C110" i="1"/>
  <c r="D110" i="1"/>
  <c r="K110" i="1"/>
  <c r="C111" i="1"/>
  <c r="D111" i="1"/>
  <c r="H111" i="1"/>
  <c r="I111" i="1"/>
  <c r="J111" i="1"/>
  <c r="C112" i="1"/>
  <c r="D112" i="1"/>
  <c r="K112" i="1"/>
  <c r="C113" i="1"/>
  <c r="D113" i="1"/>
  <c r="H113" i="1"/>
  <c r="I113" i="1"/>
  <c r="J113" i="1"/>
  <c r="C114" i="1"/>
  <c r="D114" i="1"/>
  <c r="K114" i="1"/>
  <c r="C115" i="1"/>
  <c r="D115" i="1"/>
  <c r="H115" i="1"/>
  <c r="I115" i="1"/>
  <c r="J115" i="1"/>
  <c r="C116" i="1"/>
  <c r="D116" i="1"/>
  <c r="K116" i="1"/>
  <c r="C117" i="1"/>
  <c r="D117" i="1"/>
  <c r="H117" i="1"/>
  <c r="I117" i="1"/>
  <c r="J117" i="1"/>
  <c r="C118" i="1"/>
  <c r="D118" i="1"/>
  <c r="K118" i="1"/>
  <c r="C119" i="1"/>
  <c r="D119" i="1"/>
  <c r="H119" i="1"/>
  <c r="I119" i="1"/>
  <c r="J119" i="1"/>
  <c r="C120" i="1"/>
  <c r="D120" i="1"/>
  <c r="K120" i="1"/>
  <c r="C121" i="1"/>
  <c r="D121" i="1"/>
  <c r="H121" i="1"/>
  <c r="I121" i="1"/>
  <c r="J121" i="1"/>
  <c r="C122" i="1"/>
  <c r="D122" i="1"/>
  <c r="K122" i="1"/>
  <c r="C123" i="1"/>
  <c r="D123" i="1"/>
  <c r="H123" i="1"/>
  <c r="I123" i="1"/>
  <c r="J123" i="1"/>
  <c r="C124" i="1"/>
  <c r="D124" i="1"/>
  <c r="K124" i="1"/>
  <c r="D86" i="1"/>
  <c r="K86" i="1"/>
  <c r="C86" i="1"/>
  <c r="G86" i="1"/>
  <c r="G85" i="1"/>
  <c r="G88" i="1"/>
  <c r="G87" i="1"/>
  <c r="G89" i="1"/>
  <c r="I89" i="1"/>
  <c r="G90" i="1"/>
  <c r="G91" i="1"/>
  <c r="G92" i="1"/>
  <c r="I92" i="1"/>
  <c r="G93" i="1"/>
  <c r="G94" i="1"/>
  <c r="G95" i="1"/>
  <c r="G96" i="1"/>
  <c r="G97" i="1"/>
  <c r="G98" i="1"/>
  <c r="G99" i="1"/>
  <c r="G100" i="1"/>
  <c r="I100" i="1"/>
  <c r="G101" i="1"/>
  <c r="G102" i="1"/>
  <c r="G103" i="1"/>
  <c r="G104" i="1"/>
  <c r="G105" i="1"/>
  <c r="G106" i="1"/>
  <c r="G107" i="1"/>
  <c r="G108" i="1"/>
  <c r="G109" i="1"/>
  <c r="G110" i="1"/>
  <c r="G111" i="1"/>
  <c r="G112" i="1"/>
  <c r="G113" i="1"/>
  <c r="G114" i="1"/>
  <c r="G115" i="1"/>
  <c r="G116" i="1"/>
  <c r="G117" i="1"/>
  <c r="G118" i="1"/>
  <c r="G119" i="1"/>
  <c r="G120" i="1"/>
  <c r="G121" i="1"/>
  <c r="G122" i="1"/>
  <c r="G123" i="1"/>
  <c r="G124" i="1"/>
  <c r="H86" i="17"/>
  <c r="I98" i="1"/>
  <c r="I97" i="1"/>
  <c r="I96" i="1"/>
  <c r="H85" i="1"/>
  <c r="I94" i="1"/>
  <c r="H93" i="1"/>
  <c r="I93" i="1"/>
  <c r="I87" i="17"/>
  <c r="I89" i="17"/>
  <c r="I99" i="17"/>
  <c r="K103" i="1"/>
  <c r="L87" i="17"/>
  <c r="H90" i="17"/>
  <c r="L90" i="17"/>
  <c r="I102" i="1"/>
  <c r="I99" i="1"/>
  <c r="K117" i="1"/>
  <c r="H88" i="1"/>
  <c r="I88" i="1"/>
  <c r="K111" i="1"/>
  <c r="I85" i="1"/>
  <c r="I101" i="1"/>
  <c r="I95" i="17"/>
  <c r="I96" i="17"/>
  <c r="I88" i="17"/>
  <c r="I91" i="1"/>
  <c r="I86" i="17"/>
  <c r="K123" i="17"/>
  <c r="K107" i="1"/>
  <c r="K113" i="1"/>
  <c r="K119" i="1"/>
  <c r="H103" i="17"/>
  <c r="L103" i="17"/>
  <c r="H118" i="1"/>
  <c r="I118" i="1"/>
  <c r="J118" i="1"/>
  <c r="H110" i="17"/>
  <c r="I110" i="17"/>
  <c r="J110" i="17"/>
  <c r="K123" i="1"/>
  <c r="H86" i="1"/>
  <c r="I86" i="1"/>
  <c r="J86" i="1"/>
  <c r="K115" i="1"/>
  <c r="K109" i="1"/>
  <c r="K107" i="17"/>
  <c r="K121" i="1"/>
  <c r="H87" i="1"/>
  <c r="I87" i="1"/>
  <c r="J87" i="1"/>
  <c r="K119" i="17"/>
  <c r="K105" i="1"/>
  <c r="K115" i="17"/>
  <c r="I90" i="17"/>
  <c r="H124" i="1"/>
  <c r="I124" i="1"/>
  <c r="J124" i="1"/>
  <c r="K111" i="17"/>
  <c r="M104" i="17"/>
  <c r="I104" i="17"/>
  <c r="J104" i="17"/>
  <c r="L104" i="17"/>
  <c r="L101" i="17"/>
  <c r="I101" i="17"/>
  <c r="J101" i="17"/>
  <c r="M101" i="17"/>
  <c r="L86" i="17"/>
  <c r="H114" i="1"/>
  <c r="I114" i="1"/>
  <c r="J114" i="1"/>
  <c r="H106" i="1"/>
  <c r="I106" i="1"/>
  <c r="J106" i="1"/>
  <c r="K101" i="17"/>
  <c r="K112" i="17"/>
  <c r="H109" i="17"/>
  <c r="I109" i="17"/>
  <c r="J109" i="17"/>
  <c r="H106" i="17"/>
  <c r="I106" i="17"/>
  <c r="J106" i="17"/>
  <c r="H114" i="17"/>
  <c r="I114" i="17"/>
  <c r="J114" i="17"/>
  <c r="K120" i="17"/>
  <c r="K104" i="17"/>
  <c r="I98" i="17"/>
  <c r="H117" i="17"/>
  <c r="I117" i="17"/>
  <c r="J117" i="17"/>
  <c r="H108" i="1"/>
  <c r="I108" i="1"/>
  <c r="J108" i="1"/>
  <c r="H122" i="1"/>
  <c r="I122" i="1"/>
  <c r="J122" i="1"/>
  <c r="H120" i="1"/>
  <c r="I120" i="1"/>
  <c r="J120" i="1"/>
  <c r="H112" i="1"/>
  <c r="I112" i="1"/>
  <c r="J112" i="1"/>
  <c r="H125" i="17"/>
  <c r="I125" i="17"/>
  <c r="J125" i="17"/>
  <c r="H122" i="17"/>
  <c r="I122" i="17"/>
  <c r="J122" i="17"/>
  <c r="K108" i="17"/>
  <c r="H118" i="17"/>
  <c r="I118" i="17"/>
  <c r="J118" i="17"/>
  <c r="K116" i="17"/>
  <c r="H110" i="1"/>
  <c r="I110" i="1"/>
  <c r="J110" i="1"/>
  <c r="H116" i="1"/>
  <c r="I116" i="1"/>
  <c r="J116" i="1"/>
  <c r="H104" i="1"/>
  <c r="I104" i="1"/>
  <c r="J104" i="1"/>
  <c r="K124" i="17"/>
  <c r="I102" i="17"/>
  <c r="H92" i="17"/>
  <c r="M103" i="17"/>
  <c r="J95" i="1"/>
  <c r="J90" i="1"/>
  <c r="J94" i="1"/>
  <c r="J92" i="1"/>
  <c r="I103" i="17"/>
  <c r="J103" i="17"/>
  <c r="J93" i="1"/>
  <c r="J85" i="1"/>
  <c r="J102" i="1"/>
  <c r="J97" i="1"/>
  <c r="J96" i="1"/>
  <c r="J88" i="1"/>
  <c r="J99" i="1"/>
  <c r="J100" i="1"/>
  <c r="J89" i="1"/>
  <c r="J101" i="1"/>
  <c r="J91" i="1"/>
  <c r="J98" i="1"/>
  <c r="L92" i="17"/>
  <c r="I92" i="17"/>
  <c r="J98" i="17"/>
  <c r="H1" i="17"/>
  <c r="J102" i="17"/>
  <c r="J92" i="17"/>
  <c r="J94" i="17"/>
  <c r="J91" i="17"/>
  <c r="J99" i="17"/>
  <c r="J95" i="17"/>
  <c r="J90" i="17"/>
  <c r="J86" i="17"/>
  <c r="J100" i="17"/>
  <c r="J96" i="17"/>
  <c r="J87" i="17"/>
  <c r="J93" i="17"/>
  <c r="J88" i="17"/>
  <c r="J97" i="17"/>
  <c r="J89" i="17"/>
  <c r="M1" i="17"/>
  <c r="L1" i="17"/>
  <c r="C1" i="17"/>
  <c r="M93" i="17"/>
  <c r="M87" i="17"/>
  <c r="M99" i="17"/>
  <c r="M95" i="17"/>
  <c r="M97" i="17"/>
  <c r="M89" i="17"/>
  <c r="M91" i="17"/>
  <c r="M94" i="17"/>
  <c r="M96" i="17"/>
  <c r="M102" i="17"/>
  <c r="M88" i="17"/>
  <c r="M90" i="17"/>
  <c r="M100" i="17"/>
  <c r="M98" i="17"/>
  <c r="M86" i="17"/>
  <c r="M9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MROA" description="Connection to the 'MROA' query in the workbook." type="5" refreshedVersion="6" background="1" saveData="1">
    <dbPr connection="Provider=Microsoft.Mashup.OleDb.1;Data Source=$Workbook$;Location=MROA;Extended Properties=&quot;&quot;" command="SELECT * FROM [MROA]"/>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wfscSailors!$A:$E" type="102" refreshedVersion="6" minRefreshableVersion="5">
    <extLst>
      <ext xmlns:x15="http://schemas.microsoft.com/office/spreadsheetml/2010/11/main" uri="{DE250136-89BD-433C-8126-D09CA5730AF9}">
        <x15:connection id="Range" autoDelete="1">
          <x15:rangePr sourceName="_xlcn.WorksheetConnection_wfscSailorsAE1"/>
        </x15:connection>
      </ext>
    </extLst>
  </connection>
</connections>
</file>

<file path=xl/sharedStrings.xml><?xml version="1.0" encoding="utf-8"?>
<sst xmlns="http://schemas.openxmlformats.org/spreadsheetml/2006/main" count="3031" uniqueCount="646">
  <si>
    <t>Row Labels</t>
  </si>
  <si>
    <t>Count of Class</t>
  </si>
  <si>
    <t>Sum of SailNo</t>
  </si>
  <si>
    <t>-</t>
  </si>
  <si>
    <t>A Robinson</t>
  </si>
  <si>
    <t>Adrian Stanislaus</t>
  </si>
  <si>
    <t>Bea Jefferis</t>
  </si>
  <si>
    <t>Ben Heppenstall</t>
  </si>
  <si>
    <t>Ben Jefferis</t>
  </si>
  <si>
    <t>C Freeman</t>
  </si>
  <si>
    <t>C JOHNSON</t>
  </si>
  <si>
    <t>Charles Freeman</t>
  </si>
  <si>
    <t>Charlie Whelan</t>
  </si>
  <si>
    <t>Colin Burgess</t>
  </si>
  <si>
    <t>D Butterworth</t>
  </si>
  <si>
    <t>D ROWSON</t>
  </si>
  <si>
    <t>Dai Williams</t>
  </si>
  <si>
    <t>Dave Durston</t>
  </si>
  <si>
    <t>Dave Rowson</t>
  </si>
  <si>
    <t>Fiona Chamberlain</t>
  </si>
  <si>
    <t>Ivor Keates</t>
  </si>
  <si>
    <t>J CODNER</t>
  </si>
  <si>
    <t>J Horton</t>
  </si>
  <si>
    <t>J Robinson</t>
  </si>
  <si>
    <t>J WRAY</t>
  </si>
  <si>
    <t>John Andrews</t>
  </si>
  <si>
    <t>John Codner</t>
  </si>
  <si>
    <t>John Fellows</t>
  </si>
  <si>
    <t>John Turner</t>
  </si>
  <si>
    <t>Kelvin Garnett</t>
  </si>
  <si>
    <t>Luke Stanislaus</t>
  </si>
  <si>
    <t>M Steger</t>
  </si>
  <si>
    <t>Matt Andrews</t>
  </si>
  <si>
    <t>Mike Cardew</t>
  </si>
  <si>
    <t>P GREEN</t>
  </si>
  <si>
    <t>Pat Ward</t>
  </si>
  <si>
    <t>Paul Aggett</t>
  </si>
  <si>
    <t>Paul Robinson</t>
  </si>
  <si>
    <t>Pippa Whelan</t>
  </si>
  <si>
    <t>R DALTON</t>
  </si>
  <si>
    <t>R Dillworth</t>
  </si>
  <si>
    <t>Richard Gimmler</t>
  </si>
  <si>
    <t>Rupert Whelan</t>
  </si>
  <si>
    <t>Simon Clark</t>
  </si>
  <si>
    <t>Steve Ashford</t>
  </si>
  <si>
    <t>Steve Marlow</t>
  </si>
  <si>
    <t>Struan McDonald</t>
  </si>
  <si>
    <t>W BURGESS</t>
  </si>
  <si>
    <t>Wolly Merchant</t>
  </si>
  <si>
    <t>(blank)</t>
  </si>
  <si>
    <t>Grand Total</t>
  </si>
  <si>
    <t>HelmName</t>
  </si>
  <si>
    <t>SailNo</t>
  </si>
  <si>
    <t>Class</t>
  </si>
  <si>
    <t>Fleet</t>
  </si>
  <si>
    <t>Column1</t>
  </si>
  <si>
    <t>HelmNames200</t>
  </si>
  <si>
    <t>Feva XL</t>
  </si>
  <si>
    <t>Asymmetric</t>
  </si>
  <si>
    <t>Radial</t>
  </si>
  <si>
    <t>Laser</t>
  </si>
  <si>
    <t>Laser Stratos</t>
  </si>
  <si>
    <t>Laser Radial</t>
  </si>
  <si>
    <t>Wanderer</t>
  </si>
  <si>
    <t>General</t>
  </si>
  <si>
    <t>Laser 2000</t>
  </si>
  <si>
    <t>RS 200</t>
  </si>
  <si>
    <t>Firefly</t>
  </si>
  <si>
    <t>Topper</t>
  </si>
  <si>
    <t>RS400</t>
  </si>
  <si>
    <t>Miracle</t>
  </si>
  <si>
    <t>420</t>
  </si>
  <si>
    <t>Fireball</t>
  </si>
  <si>
    <t>Liberty</t>
  </si>
  <si>
    <t>Solo</t>
  </si>
  <si>
    <t>RS Aero 7</t>
  </si>
  <si>
    <t>LASER EPS</t>
  </si>
  <si>
    <t>British Moth</t>
  </si>
  <si>
    <t>Merlin Rocket</t>
  </si>
  <si>
    <t>Vareo</t>
  </si>
  <si>
    <t>Contender</t>
  </si>
  <si>
    <t>2000</t>
  </si>
  <si>
    <t>Lightning</t>
  </si>
  <si>
    <t>LASER 4.7</t>
  </si>
  <si>
    <t>RS Aero 5</t>
  </si>
  <si>
    <t>RS Aero 9</t>
  </si>
  <si>
    <t>Firefly SH</t>
  </si>
  <si>
    <t>Enterprise</t>
  </si>
  <si>
    <t>Phantom</t>
  </si>
  <si>
    <t>Albacore SH</t>
  </si>
  <si>
    <t>Trio</t>
  </si>
  <si>
    <t>Albacore</t>
  </si>
  <si>
    <t>Q'ba</t>
  </si>
  <si>
    <t>adrian s</t>
  </si>
  <si>
    <t>Column12</t>
  </si>
  <si>
    <t>Column2</t>
  </si>
  <si>
    <t>No. of Crew</t>
  </si>
  <si>
    <t>Rig</t>
  </si>
  <si>
    <t>Spinnaker</t>
  </si>
  <si>
    <t>Number</t>
  </si>
  <si>
    <t>Change from '17</t>
  </si>
  <si>
    <t>Races</t>
  </si>
  <si>
    <t>Notes</t>
  </si>
  <si>
    <t>Wfsc_Data</t>
  </si>
  <si>
    <t>29ER</t>
  </si>
  <si>
    <t>49ER</t>
  </si>
  <si>
    <t>ALBACORE</t>
  </si>
  <si>
    <t>ALTO</t>
  </si>
  <si>
    <t>BLAZE</t>
  </si>
  <si>
    <t>BRITISH MOTH</t>
  </si>
  <si>
    <t>BYTE CII</t>
  </si>
  <si>
    <t>COMET</t>
  </si>
  <si>
    <t>COMET TRIO</t>
  </si>
  <si>
    <t>CONTENDER</t>
  </si>
  <si>
    <t>DEVOTI D-ONE</t>
  </si>
  <si>
    <t>DEVOTI D-ZERO</t>
  </si>
  <si>
    <t>ENTERPRISE</t>
  </si>
  <si>
    <t>EUROPE</t>
  </si>
  <si>
    <t>FINN</t>
  </si>
  <si>
    <t>FIREBALL</t>
  </si>
  <si>
    <t>FIREFLY</t>
  </si>
  <si>
    <t>GP14</t>
  </si>
  <si>
    <t>GRADUATE</t>
  </si>
  <si>
    <t>HORNET</t>
  </si>
  <si>
    <t>KESTREL</t>
  </si>
  <si>
    <t>LARK</t>
  </si>
  <si>
    <t>LASER</t>
  </si>
  <si>
    <t>LASER 4000/ 4000</t>
  </si>
  <si>
    <t>LASER II</t>
  </si>
  <si>
    <t>LASER RADIAL</t>
  </si>
  <si>
    <t>LIGHTNING 368</t>
  </si>
  <si>
    <t>MERLIN-ROCKET</t>
  </si>
  <si>
    <t>MIRACLE</t>
  </si>
  <si>
    <t>MIRROR</t>
  </si>
  <si>
    <t>MUSTO SKIFF</t>
  </si>
  <si>
    <t>NATIONAL 12</t>
  </si>
  <si>
    <t>OK</t>
  </si>
  <si>
    <t>OPTIMIST</t>
  </si>
  <si>
    <t>OSPREY</t>
  </si>
  <si>
    <t>PHANTOM</t>
  </si>
  <si>
    <t>ROOSTER 8.1</t>
  </si>
  <si>
    <t>RS 100 8.4</t>
  </si>
  <si>
    <t>RS 100 10.2</t>
  </si>
  <si>
    <t>RS 300</t>
  </si>
  <si>
    <t>RS 400</t>
  </si>
  <si>
    <t>RS 500</t>
  </si>
  <si>
    <t>RS 600</t>
  </si>
  <si>
    <t>RS 700</t>
  </si>
  <si>
    <t>RS 800</t>
  </si>
  <si>
    <t>RS AERO 5</t>
  </si>
  <si>
    <t>RS AERO 7</t>
  </si>
  <si>
    <t>RS AERO 9</t>
  </si>
  <si>
    <t>RS FEVA XL</t>
  </si>
  <si>
    <t>RS TERA PRO</t>
  </si>
  <si>
    <t>RS TERA SPORT</t>
  </si>
  <si>
    <t>RS VAREO</t>
  </si>
  <si>
    <t>RS VISION</t>
  </si>
  <si>
    <t>SCORPION</t>
  </si>
  <si>
    <t>SOLO</t>
  </si>
  <si>
    <t>SOLUTION</t>
  </si>
  <si>
    <t>STREAKER</t>
  </si>
  <si>
    <t>SUPERNOVA</t>
  </si>
  <si>
    <t>TASAR</t>
  </si>
  <si>
    <t>TOPPER</t>
  </si>
  <si>
    <t>VORTEX</t>
  </si>
  <si>
    <t>WAYFARER</t>
  </si>
  <si>
    <t>14 INTERNATIONAL</t>
  </si>
  <si>
    <t>B14</t>
  </si>
  <si>
    <t>BUZZ</t>
  </si>
  <si>
    <t>CADET</t>
  </si>
  <si>
    <t>CANOE INTERNATIONAL</t>
  </si>
  <si>
    <t>CHERUB</t>
  </si>
  <si>
    <t>HADRON H2</t>
  </si>
  <si>
    <t>JAVELIN</t>
  </si>
  <si>
    <t>LASER STRATOS</t>
  </si>
  <si>
    <t>LASER VAGO XD</t>
  </si>
  <si>
    <t>MEGABYTE</t>
  </si>
  <si>
    <t>SEAFLY</t>
  </si>
  <si>
    <t>SNIPE</t>
  </si>
  <si>
    <t>TOPPER 4.2</t>
  </si>
  <si>
    <t>WANDERER</t>
  </si>
  <si>
    <t>FLYING FIFTEEN</t>
  </si>
  <si>
    <t>K1</t>
  </si>
  <si>
    <t>K6</t>
  </si>
  <si>
    <t>A CLASS</t>
  </si>
  <si>
    <t>CATAPULT</t>
  </si>
  <si>
    <t>CHALLENGER</t>
  </si>
  <si>
    <t>DART 18</t>
  </si>
  <si>
    <t>FORMULA 18</t>
  </si>
  <si>
    <t>HURRICANE 5.9</t>
  </si>
  <si>
    <t>SHADOW X</t>
  </si>
  <si>
    <t>SPITFIRE</t>
  </si>
  <si>
    <t xml:space="preserve">SPRINT 15 </t>
  </si>
  <si>
    <t xml:space="preserve">SPRINT 15 SPORT </t>
  </si>
  <si>
    <t>Martin16</t>
  </si>
  <si>
    <t>COMET VERSA</t>
  </si>
  <si>
    <t>COMET ZERO</t>
  </si>
  <si>
    <t>100 8.4</t>
  </si>
  <si>
    <t>100 10.2</t>
  </si>
  <si>
    <t>AERO 5</t>
  </si>
  <si>
    <t>AERO 7</t>
  </si>
  <si>
    <t>AERO 9</t>
  </si>
  <si>
    <t>FEVA XL</t>
  </si>
  <si>
    <t>TERA PRO</t>
  </si>
  <si>
    <t>TERA SPORT</t>
  </si>
  <si>
    <t>VAREO</t>
  </si>
  <si>
    <t>VISION</t>
  </si>
  <si>
    <t>EPS</t>
  </si>
  <si>
    <t>RADIAL</t>
  </si>
  <si>
    <t>Class Name</t>
  </si>
  <si>
    <t>The RYA Portsmouth Yardstick Scheme is provided to enable clubs to allow boats of different classes to race against each other fairly. The RYA actively encourages clubs to adjust handicaps where classes are either under or over performing compared to the number being used. 
The Portsmouth Yardstick list combines the Portsmouth numbers with class configuration and the total number of races returned to the RYA in the annual return. This additional data has been provided to help clubs achieve the stated aims of the Portsmouth Yardstick system and make adjustments to Portsmouth Numbers where necessary. Clubs using the PN list should be aware that the list is based on the typical performance of each boat across a variety of clubs and locations.</t>
  </si>
  <si>
    <t>Experimental numbers are based on fewer returns and are to be used as a guide for clubs to allocate as a starting number before reviewing and adjusting where necessary. The list of experimental Portsmouth Numbers will be periodically reviewed by the RYA and is based on data received from the PY Online website (www.pyonline.org.uk).</t>
  </si>
  <si>
    <t>Users of the PY scheme are reminded that all Portsmouth Numbers published by the RYA should be regarded as a guide only. The RYA list is not definitive and clubs should adjust where necessary. For further information please visit the RYA website: http://www.rya.org.uk/racing/Pages/portsmouthyardstick.aspx</t>
  </si>
  <si>
    <t>RYA PN LIST - Dinghy</t>
  </si>
  <si>
    <t>S</t>
  </si>
  <si>
    <t>C</t>
  </si>
  <si>
    <t>A</t>
  </si>
  <si>
    <t>-3</t>
  </si>
  <si>
    <t>U</t>
  </si>
  <si>
    <t>0</t>
  </si>
  <si>
    <t>3</t>
  </si>
  <si>
    <t>-6</t>
  </si>
  <si>
    <t>-4</t>
  </si>
  <si>
    <t>-10</t>
  </si>
  <si>
    <t>7</t>
  </si>
  <si>
    <t>11</t>
  </si>
  <si>
    <t>-7</t>
  </si>
  <si>
    <t>-5</t>
  </si>
  <si>
    <t>-11</t>
  </si>
  <si>
    <t>9</t>
  </si>
  <si>
    <t>5371</t>
  </si>
  <si>
    <t>EXPERIMENTAL NUMBERS</t>
  </si>
  <si>
    <t>-8</t>
  </si>
  <si>
    <t>8</t>
  </si>
  <si>
    <t>5</t>
  </si>
  <si>
    <t>4</t>
  </si>
  <si>
    <t>RYA PN List - Keel</t>
  </si>
  <si>
    <t>2</t>
  </si>
  <si>
    <t>RYA PN List - Multi</t>
  </si>
  <si>
    <t>For any catamaran classes that do not appear on this list but that have a published SCHRS number on http://www.schrs.com/ratings.php it is possible to use a conversion factor of 678 as agreed between the Portsmouth Yardstick Group and SCHRS Technical Committee. To convert from SCHRS to PY, simply multiply the SCHRS number by 678 e.g:  Tornado = 0.939(SCHRS) x 678 = 637 (PY)                                                                                                               If using the conversion factor please return results to pyonline.org.uk using correct class designation.</t>
  </si>
  <si>
    <t>13</t>
  </si>
  <si>
    <t>-13</t>
  </si>
  <si>
    <t>SX CONFIG</t>
  </si>
  <si>
    <t>FORMERLY DART 15</t>
  </si>
  <si>
    <t>10</t>
  </si>
  <si>
    <t xml:space="preserve">FORMERLY DART 15 </t>
  </si>
  <si>
    <t xml:space="preserve">The RYA would like to further thank the following clubs for submitting a return via the PY Online website (pyonline.org.uk). Without these returns the RYA would not be able to publish a PN list. If your club is not on the list, please help the RYA by ensuring your club submits returns during the 2018 season. </t>
  </si>
  <si>
    <t>Aldeburgh Yacht Club</t>
  </si>
  <si>
    <t>East Down Yacht Club</t>
  </si>
  <si>
    <t>Porthpean Sailing Club</t>
  </si>
  <si>
    <t>Aldenham Sailing Club</t>
  </si>
  <si>
    <t>East Lothian Yacht Club</t>
  </si>
  <si>
    <t>Portishead Yacht &amp; Sailing Club</t>
  </si>
  <si>
    <t>Alton Water Sailing Club</t>
  </si>
  <si>
    <t>Eastbourne Sovereign Sailing Club</t>
  </si>
  <si>
    <t>Queen Mary Sailing Club</t>
  </si>
  <si>
    <t>Arun Yacht Club</t>
  </si>
  <si>
    <t>Exe Sailing Club</t>
  </si>
  <si>
    <t>Reading Sailing Club</t>
  </si>
  <si>
    <t>Attenborough Sailing Club</t>
  </si>
  <si>
    <t>Filey Sailing Club</t>
  </si>
  <si>
    <t>Redoubt Sailing Club</t>
  </si>
  <si>
    <t>Aylesbury Sailing Club</t>
  </si>
  <si>
    <t>Fishers Green Sailing Club</t>
  </si>
  <si>
    <t>Ripon Sailing Club</t>
  </si>
  <si>
    <t>Bala Sailing Club</t>
  </si>
  <si>
    <t>Frampton on Severn Sailing Club</t>
  </si>
  <si>
    <t>Royal Findhorn Yacht Club</t>
  </si>
  <si>
    <t>Baltic Wharf Sailing Club</t>
  </si>
  <si>
    <t>Grafham Water Sailing Club</t>
  </si>
  <si>
    <t>Royal Harwich Yacht Club</t>
  </si>
  <si>
    <t>Bartley Sailing Club</t>
  </si>
  <si>
    <t>Gt Yarmouth &amp; Gorleston Sailing Club</t>
  </si>
  <si>
    <t>Royal Windermere Yacht Club</t>
  </si>
  <si>
    <t>Bassenthwaite Sailing Club</t>
  </si>
  <si>
    <t>Hastings &amp; St Leonard Sailing Club</t>
  </si>
  <si>
    <t>Rutland Sailing Club</t>
  </si>
  <si>
    <t>Beccles Amateur Sailing Club</t>
  </si>
  <si>
    <t>Hayling Island Sailing Club</t>
  </si>
  <si>
    <t>Rye Harbour Sailing Club</t>
  </si>
  <si>
    <t>Blackwater Sailing Club</t>
  </si>
  <si>
    <t>Hickling Broad Sailing Club</t>
  </si>
  <si>
    <t>Seafarers Sailing Club</t>
  </si>
  <si>
    <t>Blakeney Sailing Club</t>
  </si>
  <si>
    <t>Hillingdon Outdoor Activities Centre</t>
  </si>
  <si>
    <t>Severn Sailing Club</t>
  </si>
  <si>
    <t>Blithfield Sailing Club</t>
  </si>
  <si>
    <t>Hollingworth Lake</t>
  </si>
  <si>
    <t>Shearwater Sailing Club</t>
  </si>
  <si>
    <t>Bosham Sailing Club</t>
  </si>
  <si>
    <t>Hollowell Sailing Club</t>
  </si>
  <si>
    <t>Sheffield Viking Sailing Club</t>
  </si>
  <si>
    <t>Bowmoor Sailing Club</t>
  </si>
  <si>
    <t>Hunts Sailing Club</t>
  </si>
  <si>
    <t>Shotwick Lake</t>
  </si>
  <si>
    <t>Bradford on Avon Sailing Club</t>
  </si>
  <si>
    <t>Hurst Castle Sailing Club</t>
  </si>
  <si>
    <t>Silverwing Sailing Club</t>
  </si>
  <si>
    <t>Brancaster Staithe Sailing Club</t>
  </si>
  <si>
    <t>Hythe &amp; Saltwood Sailing Club</t>
  </si>
  <si>
    <t>South Cerney Sailing Club</t>
  </si>
  <si>
    <t>Brightlingsea Sailing Club</t>
  </si>
  <si>
    <t>Island Barn Reservoir Sailing Club</t>
  </si>
  <si>
    <t>St Catherine's Sailing Club</t>
  </si>
  <si>
    <t>Broadstairs Sailing Club</t>
  </si>
  <si>
    <t>Isle of Man Yacht Club</t>
  </si>
  <si>
    <t>Starcross Yacht Club</t>
  </si>
  <si>
    <t>Broadwater Sailing Club</t>
  </si>
  <si>
    <t>King George Sailing Club</t>
  </si>
  <si>
    <t>Staunton Harold Sailing Club</t>
  </si>
  <si>
    <t>Budworth Sailing Club</t>
  </si>
  <si>
    <t>Lancing Sailing Club</t>
  </si>
  <si>
    <t>Stewartby Watersports Sailing Club</t>
  </si>
  <si>
    <t>Burghfield Sailing Club</t>
  </si>
  <si>
    <t>Largs Sailing Club</t>
  </si>
  <si>
    <t>Sully Sailing Club</t>
  </si>
  <si>
    <t>Burton Sailing Club</t>
  </si>
  <si>
    <t>Lee on Solent Sailing Club</t>
  </si>
  <si>
    <t>Sutton Bingham Sailing Club</t>
  </si>
  <si>
    <t>Carsington Sailing Club</t>
  </si>
  <si>
    <t>Leigh &amp; Lowton Sailing Club</t>
  </si>
  <si>
    <t>Tamworth Sailing Club</t>
  </si>
  <si>
    <t>Cawsand Bay Sailing Club</t>
  </si>
  <si>
    <t>Leigh on a Sea Sailing Club</t>
  </si>
  <si>
    <t>Tata Steel Sailing Club</t>
  </si>
  <si>
    <t>Chanonry Sailing Club</t>
  </si>
  <si>
    <t>Llandegfedd Sailing Club</t>
  </si>
  <si>
    <t>Thornbury Sailing Club</t>
  </si>
  <si>
    <t>Chew Valley Lake Sailing Club</t>
  </si>
  <si>
    <t>Lyme Regis Sailing Club</t>
  </si>
  <si>
    <t>Ullswater Yacht Club</t>
  </si>
  <si>
    <t>Chichester Yacht Club</t>
  </si>
  <si>
    <t>Lymington Town Sailing Club</t>
  </si>
  <si>
    <t>Upper Thames Sailing Club</t>
  </si>
  <si>
    <t>Chipstead Sailing Club</t>
  </si>
  <si>
    <t>Maidenhead Sailing Club</t>
  </si>
  <si>
    <t>Warsash Sailing Club</t>
  </si>
  <si>
    <t>Clevedon Sailing Club</t>
  </si>
  <si>
    <t>Middle Nene Sailing Club</t>
  </si>
  <si>
    <t>Waveney &amp; Oulton Broad Yacht Club</t>
  </si>
  <si>
    <t>Clwb Hywlio Llyn Brenig SC</t>
  </si>
  <si>
    <t>North Herts &amp; East Beds Sailing Club</t>
  </si>
  <si>
    <t>West Oxfordshire Sailing Club</t>
  </si>
  <si>
    <t>Combs Sailing Club</t>
  </si>
  <si>
    <t>Nottingham Sailing Club</t>
  </si>
  <si>
    <t>West Riding Sailing Club</t>
  </si>
  <si>
    <t>Coniston Sailing Club</t>
  </si>
  <si>
    <t>Notts County Sailing Club</t>
  </si>
  <si>
    <t>West Wittering Sailing Club</t>
  </si>
  <si>
    <t>Cransley Sailing Club</t>
  </si>
  <si>
    <t>Ouse Amateur Sailing Club</t>
  </si>
  <si>
    <t>Weymouth Sailing Club</t>
  </si>
  <si>
    <t>Crawley Mariners Yacht Club</t>
  </si>
  <si>
    <t>Oxford Sailing Club</t>
  </si>
  <si>
    <t>Whitefriars Sailing Club</t>
  </si>
  <si>
    <t>Crosby Sailing Club</t>
  </si>
  <si>
    <t>Pilkington Sailing Club</t>
  </si>
  <si>
    <t>Wilsonian Sailing Club</t>
  </si>
  <si>
    <t>Draycote Water Sailing Club</t>
  </si>
  <si>
    <t>Poole Yacht Club</t>
  </si>
  <si>
    <t>Yorkshire Dales Sailing Club</t>
  </si>
  <si>
    <t>Dell Quay Sailing Club</t>
  </si>
  <si>
    <t>Port Dinorwic Sailing Club</t>
  </si>
  <si>
    <t xml:space="preserve">The RYA would like to thank the following clubs which submitted a manual PY return in 2017. </t>
  </si>
  <si>
    <t>Abbey Sailing Club</t>
  </si>
  <si>
    <t>Gunfleet Sailing Club</t>
  </si>
  <si>
    <t>Strand on the Green Sailing Club</t>
  </si>
  <si>
    <t>Beadnell Sailing Club</t>
  </si>
  <si>
    <t>Loch Ard Sailing Club</t>
  </si>
  <si>
    <t xml:space="preserve">Torpoint Mosquito Sailing Club </t>
  </si>
  <si>
    <t>Beaver Sailing Club</t>
  </si>
  <si>
    <t>Ogston Sailing Club</t>
  </si>
  <si>
    <t>Tudor Sailing Club</t>
  </si>
  <si>
    <t>Dorchester Sailing Club</t>
  </si>
  <si>
    <t>South Staffordshire Sailing Club</t>
  </si>
  <si>
    <t>Change from '16</t>
  </si>
  <si>
    <t>HALO</t>
  </si>
  <si>
    <t>-1</t>
  </si>
  <si>
    <t>ISO</t>
  </si>
  <si>
    <t>-25</t>
  </si>
  <si>
    <t>4499</t>
  </si>
  <si>
    <t>-2</t>
  </si>
  <si>
    <t>ICON</t>
  </si>
  <si>
    <t>LASER 3000</t>
  </si>
  <si>
    <t>1</t>
  </si>
  <si>
    <t>SPLASH</t>
  </si>
  <si>
    <t xml:space="preserve">No. of Crew </t>
  </si>
  <si>
    <t xml:space="preserve"> Races</t>
  </si>
  <si>
    <t>PREVIOUSLY EN</t>
  </si>
  <si>
    <t>DART 16</t>
  </si>
  <si>
    <t>WETA</t>
  </si>
  <si>
    <t>whitefriars</t>
  </si>
  <si>
    <t>Year (inclusive)</t>
  </si>
  <si>
    <t>Sail Numbers</t>
  </si>
  <si>
    <t>Handicap Number recommended</t>
  </si>
  <si>
    <t>default RYA</t>
  </si>
  <si>
    <t>Before 1954</t>
  </si>
  <si>
    <t>1954-1958</t>
  </si>
  <si>
    <t>1959-1963</t>
  </si>
  <si>
    <t>1964-1968</t>
  </si>
  <si>
    <t>1969-1973</t>
  </si>
  <si>
    <t>1974-1978</t>
  </si>
  <si>
    <t>1979-1983</t>
  </si>
  <si>
    <t>1984-1988</t>
  </si>
  <si>
    <t>1989-1999</t>
  </si>
  <si>
    <t>1999 onwards</t>
  </si>
  <si>
    <t>Name</t>
  </si>
  <si>
    <t>SAIL No.</t>
  </si>
  <si>
    <t>CLASS</t>
  </si>
  <si>
    <t>Laps Sailed</t>
  </si>
  <si>
    <t>Elapsed Time</t>
  </si>
  <si>
    <t>Convert to Seconds</t>
  </si>
  <si>
    <t>PY</t>
  </si>
  <si>
    <t>Cor. Time secs/PY</t>
  </si>
  <si>
    <t>Pos</t>
  </si>
  <si>
    <t>HERON</t>
  </si>
  <si>
    <t>Ben Heppenstall(Las)</t>
  </si>
  <si>
    <t>Bea Jefferis(Radial)</t>
  </si>
  <si>
    <t>LASER PICO</t>
  </si>
  <si>
    <t>A Robinson(rad)</t>
  </si>
  <si>
    <t>LASER VORTEX</t>
  </si>
  <si>
    <t>Simon Clark(Phantom)</t>
  </si>
  <si>
    <t>Ben Jefferis(Wand)</t>
  </si>
  <si>
    <t>John Andrews(BM)</t>
  </si>
  <si>
    <t>John Codner(MR)</t>
  </si>
  <si>
    <t>D Butterworth(Mcle)</t>
  </si>
  <si>
    <t>John Turner(MR)</t>
  </si>
  <si>
    <t>R Dillworth(aero 7)</t>
  </si>
  <si>
    <t>Dave Rowson(Solo)</t>
  </si>
  <si>
    <t>Paul Aggett(Aero7)</t>
  </si>
  <si>
    <t>Rupert Whelan(light)</t>
  </si>
  <si>
    <t>Rupert Whelan(Ffly)</t>
  </si>
  <si>
    <t>Charlie Whelan(Topr)</t>
  </si>
  <si>
    <t>Simon Clark(Ent SH)</t>
  </si>
  <si>
    <t>Charlie Whelan(Ffly SH)</t>
  </si>
  <si>
    <t>Paul Robinson(M'cle)</t>
  </si>
  <si>
    <t>R Dillworth(Aero5)</t>
  </si>
  <si>
    <t>Steve Ashford(Alb)</t>
  </si>
  <si>
    <t>Matt Andrews(CTDR)</t>
  </si>
  <si>
    <t>A Robinson (FEVA SH)</t>
  </si>
  <si>
    <t>TOPAZ UNO</t>
  </si>
  <si>
    <t>Colin Burgess(RS400)</t>
  </si>
  <si>
    <t>Steve Ashford(Trio)</t>
  </si>
  <si>
    <t>C Freeman(L2K SH)</t>
  </si>
  <si>
    <t>J Robinson(Feva SH)</t>
  </si>
  <si>
    <t>RS QBA</t>
  </si>
  <si>
    <t>Charlie Whelan(Feva XL SH)</t>
  </si>
  <si>
    <t>MERLIN ROCKET</t>
  </si>
  <si>
    <t>Rank</t>
  </si>
  <si>
    <t>CrewName</t>
  </si>
  <si>
    <t>Elapsed</t>
  </si>
  <si>
    <t>Laps</t>
  </si>
  <si>
    <t>Corrected</t>
  </si>
  <si>
    <t>BCR</t>
  </si>
  <si>
    <t>Points</t>
  </si>
  <si>
    <t> </t>
  </si>
  <si>
    <t>Roy Henderson</t>
  </si>
  <si>
    <t>MERLIN-ROCKET 3430-3553</t>
  </si>
  <si>
    <t>Pete Bowman</t>
  </si>
  <si>
    <t>Jan Jefferis</t>
  </si>
  <si>
    <t>Derek Butterworth</t>
  </si>
  <si>
    <t>Nick Yeatman</t>
  </si>
  <si>
    <t>OOD</t>
  </si>
  <si>
    <t>MIRACLE SH</t>
  </si>
  <si>
    <t>Andrew Robinson</t>
  </si>
  <si>
    <t>MERLIN ROCKET 3430-3553</t>
  </si>
  <si>
    <t>LIBERTY</t>
  </si>
  <si>
    <t>RS QUBA Sport</t>
  </si>
  <si>
    <t>1Q</t>
  </si>
  <si>
    <t>420 SH</t>
  </si>
  <si>
    <t>Richard Crabb</t>
  </si>
  <si>
    <t>G SCOTT</t>
  </si>
  <si>
    <t>Tony Bayley</t>
  </si>
  <si>
    <t>Nick Earnshaw</t>
  </si>
  <si>
    <t>DNF</t>
  </si>
  <si>
    <t>MAX PY.</t>
  </si>
  <si>
    <t>START TIME</t>
  </si>
  <si>
    <t>Boat Class</t>
  </si>
  <si>
    <t>B</t>
  </si>
  <si>
    <t>D</t>
  </si>
  <si>
    <t>E</t>
  </si>
  <si>
    <t>F</t>
  </si>
  <si>
    <t>G</t>
  </si>
  <si>
    <t>H</t>
  </si>
  <si>
    <t>PY RANGE</t>
  </si>
  <si>
    <t>Mirror</t>
  </si>
  <si>
    <t>Pico</t>
  </si>
  <si>
    <t>Zero</t>
  </si>
  <si>
    <t>PY Min</t>
  </si>
  <si>
    <t>PY Max</t>
  </si>
  <si>
    <t>Column3</t>
  </si>
  <si>
    <t>RACE LENGTH IN MINUTES</t>
  </si>
  <si>
    <t>29er 505</t>
  </si>
  <si>
    <t>916-895</t>
  </si>
  <si>
    <t>934-917</t>
  </si>
  <si>
    <t>RS400 OSPREY</t>
  </si>
  <si>
    <t>957-935</t>
  </si>
  <si>
    <t>974-958</t>
  </si>
  <si>
    <t>MERLIN-ROCKET&gt;3554</t>
  </si>
  <si>
    <t>986-975</t>
  </si>
  <si>
    <t>997-987</t>
  </si>
  <si>
    <t>RS 100-8.4 PHANTOM*</t>
  </si>
  <si>
    <t>1008-998</t>
  </si>
  <si>
    <t>RS AERO9 BUZZ</t>
  </si>
  <si>
    <t>1029-1009</t>
  </si>
  <si>
    <t>ALBACORE ROOSTER 8.1 RS200 LASER EPS*</t>
  </si>
  <si>
    <t>1050-1030</t>
  </si>
  <si>
    <t>1067-1051</t>
  </si>
  <si>
    <t>RS AERO 7*</t>
  </si>
  <si>
    <t>1078-1068</t>
  </si>
  <si>
    <t>1090-1079</t>
  </si>
  <si>
    <t>LASER 2000 STRATOS WAYFARER* COMET TRIO*</t>
  </si>
  <si>
    <t>1111-1091</t>
  </si>
  <si>
    <t>RS AERO 5* ENTERPRISE</t>
  </si>
  <si>
    <t>1123-1112</t>
  </si>
  <si>
    <t>GL14</t>
  </si>
  <si>
    <t>1135-1124</t>
  </si>
  <si>
    <t>SOLO LASER RADIAL</t>
  </si>
  <si>
    <t>1147-1136</t>
  </si>
  <si>
    <t>B MOTH</t>
  </si>
  <si>
    <t>1159-1148</t>
  </si>
  <si>
    <t>FIREFLY LIGHTENING</t>
  </si>
  <si>
    <t>1172-1160</t>
  </si>
  <si>
    <t>1196-1173</t>
  </si>
  <si>
    <t>MIRACLE COMET LASER 4.7</t>
  </si>
  <si>
    <t>1223-1195</t>
  </si>
  <si>
    <t>COMET ZERO RS FEVA XL</t>
  </si>
  <si>
    <t>1257-1222</t>
  </si>
  <si>
    <t>RS QUBA</t>
  </si>
  <si>
    <t>1280-1258</t>
  </si>
  <si>
    <t>LASER PICO MARTIN16</t>
  </si>
  <si>
    <t>1338–1281</t>
  </si>
  <si>
    <t>MIRROR TOPPER TERRA</t>
  </si>
  <si>
    <t>&gt;1339</t>
  </si>
  <si>
    <t>Experimental numbers are based on fewer returns and are to be used as a guide for clubs to allocate as a starting number before reviewing and adjusting where necessary. The list of experimental Portsmouth Numbers will be periodically reviewed by the RYA and is based on data received from the PY Online website (www.pys.org.uk).</t>
  </si>
  <si>
    <t>Change from '15</t>
  </si>
  <si>
    <t xml:space="preserve"> - </t>
  </si>
  <si>
    <t>3822</t>
  </si>
  <si>
    <t>-9</t>
  </si>
  <si>
    <t>-12</t>
  </si>
  <si>
    <t>12</t>
  </si>
  <si>
    <t>MOTH FOILING</t>
  </si>
  <si>
    <t>NATIONAL 18</t>
  </si>
  <si>
    <t>NA</t>
  </si>
  <si>
    <t>For any catamaran classes that do not appear on this list but that have a published SCHRS number on http://www.schrs.com/ratings.php it is possible to use a conversion factor of 675 as agreed between the Portsmouth Yardstick Group and SCHRS Technical Committee. To convert from SCHRS to PY, simply multiply the SCHRS number by 675 e.g:             Tornado = 0.939(SCHRS) x 675 = 634 (PY)                                                                                                               If using the conversion factor please return results to http://www.pys.org.uk using the correct class designation</t>
  </si>
  <si>
    <t>RS AERO</t>
  </si>
  <si>
    <t xml:space="preserve">The RYA would like to thank the following clubs which submitted a PY return in 2014. Without these returns the RYA would not be able to publish a PN list. If your club is not on the list, please help the RYA by ensuring your club submits a return at the end of the 2015 season. </t>
  </si>
  <si>
    <t>ABERDEEN AND STONEHAVEN YACHT CLUB</t>
  </si>
  <si>
    <t>EAST DOWN YACHT CLUB</t>
  </si>
  <si>
    <t>PERTH SAILING CLUB</t>
  </si>
  <si>
    <t>BECCLES AMATEUR SAILING CLUB</t>
  </si>
  <si>
    <t>GUNFLEET SAILING CLUB</t>
  </si>
  <si>
    <t>THE NOTTINGHAM SC</t>
  </si>
  <si>
    <t>BRISTOL AVON SAILING CLUB</t>
  </si>
  <si>
    <t>HAMPTON PIER YACHT CLUB</t>
  </si>
  <si>
    <t>TUDOR SAILING CLUB</t>
  </si>
  <si>
    <t>CHEW VALLEY LAKE SAILING CLUB</t>
  </si>
  <si>
    <t>LOCHARD SAILING CLUB</t>
  </si>
  <si>
    <t>ROLLESBY BROAD SC</t>
  </si>
  <si>
    <t>CHIPSTEAD SAILING CLUB</t>
  </si>
  <si>
    <t>OGSTON SAILING CLUB</t>
  </si>
  <si>
    <t>The RYA would like to further thank the following clubs for submitting a return via the PY Online website</t>
  </si>
  <si>
    <t xml:space="preserve"> (pyonline.org.uk)</t>
  </si>
  <si>
    <t>Frampton On Severn Sailing Club</t>
  </si>
  <si>
    <t>Frensham Pond Sailing Club</t>
  </si>
  <si>
    <t>Ardleigh Sailing Club</t>
  </si>
  <si>
    <t>Rudyard Lake Sailing Club</t>
  </si>
  <si>
    <t>Gurnard Sailing Club</t>
  </si>
  <si>
    <t>Rutland SC</t>
  </si>
  <si>
    <t>Hastings &amp; St Leonards Sailing Club</t>
  </si>
  <si>
    <t>Sailing Association Mar Menor</t>
  </si>
  <si>
    <t>Scaling Dam Sailing Club</t>
  </si>
  <si>
    <t>Bewl Valley Sailing Club</t>
  </si>
  <si>
    <t>Hooe Point SC</t>
  </si>
  <si>
    <t>Hornsea Sailing Club</t>
  </si>
  <si>
    <t>Shanklin Sailing Club</t>
  </si>
  <si>
    <t>Blakeney Sailing Culb</t>
  </si>
  <si>
    <t>Hunts SC</t>
  </si>
  <si>
    <t>Bolton Sailing Club</t>
  </si>
  <si>
    <t>Hykeham Sailing Club</t>
  </si>
  <si>
    <t>Shoreham Sailing Club</t>
  </si>
  <si>
    <t>Hythe and Saltwood Sailing Club</t>
  </si>
  <si>
    <t>Shustoke Sailing Club</t>
  </si>
  <si>
    <t>Snettisham Beach Sailing Club</t>
  </si>
  <si>
    <t>Bristol Corinthian Yacht Club</t>
  </si>
  <si>
    <t>South Bank Sailing Club</t>
  </si>
  <si>
    <t>Lerwick Boating Club</t>
  </si>
  <si>
    <t>Southport Sailing Club</t>
  </si>
  <si>
    <t>Budworth SC</t>
  </si>
  <si>
    <t>Littleton Sailing Club</t>
  </si>
  <si>
    <t>Llandegfedd SC</t>
  </si>
  <si>
    <t>St Mary's Loch SC</t>
  </si>
  <si>
    <t>Llangorse Sailing Club</t>
  </si>
  <si>
    <t>Starcross YC</t>
  </si>
  <si>
    <t>Carlingford Lough Yacht Club</t>
  </si>
  <si>
    <t>Loch Ryan Sailing Club</t>
  </si>
  <si>
    <t>London Corinthian Sailing Club</t>
  </si>
  <si>
    <t>Stewartby Watersports SC</t>
  </si>
  <si>
    <t>Lyme Regis Sailing Club Ltd.</t>
  </si>
  <si>
    <t>Chester Sailing and Canoeing Club</t>
  </si>
  <si>
    <t>Swanage Sailing Club</t>
  </si>
  <si>
    <t>TAMWORTH SAILING CLUB</t>
  </si>
  <si>
    <t>Manx Sailing and Cruising Club</t>
  </si>
  <si>
    <t>Tata Steel Sailing Club margam</t>
  </si>
  <si>
    <t>Clwb Hwylio Llyn Brenig Sailing Club</t>
  </si>
  <si>
    <t>Tewkesbury Cruise &amp; Sail Club</t>
  </si>
  <si>
    <t>Combs SC</t>
  </si>
  <si>
    <t>North Devon Yacht Club</t>
  </si>
  <si>
    <t>The Poole Yacht Club</t>
  </si>
  <si>
    <t>North Herts and East Beds SC</t>
  </si>
  <si>
    <t>Thornbury SC</t>
  </si>
  <si>
    <t>Cotswold Sailing Club (CSC)</t>
  </si>
  <si>
    <t>North West Venturers Yacht Club</t>
  </si>
  <si>
    <t>Thorney Island Sailing Club</t>
  </si>
  <si>
    <t>Northampton Sailing Club</t>
  </si>
  <si>
    <t>Thorpe Bay Yacht Club</t>
  </si>
  <si>
    <t>Crosby SC</t>
  </si>
  <si>
    <t>Nottinghamshire County</t>
  </si>
  <si>
    <t>Twickenham Yacht Club</t>
  </si>
  <si>
    <t>Datchet Water Sailing Club</t>
  </si>
  <si>
    <t>Orford Sailing Club</t>
  </si>
  <si>
    <t>Delph Sailing Club</t>
  </si>
  <si>
    <t>Up River Yacht Club</t>
  </si>
  <si>
    <t>Desborough SC</t>
  </si>
  <si>
    <t>Oxford sailing club</t>
  </si>
  <si>
    <t>Upper Tamar Lake Sailing Club</t>
  </si>
  <si>
    <t>Dittisham Sailing Club</t>
  </si>
  <si>
    <t>Papercourt Sailing Club</t>
  </si>
  <si>
    <t>Walton &amp; Frinton Yacht Club</t>
  </si>
  <si>
    <t>Downs Sailing Club</t>
  </si>
  <si>
    <t>Peterhead Sailing Club</t>
  </si>
  <si>
    <t>West Oxfordshire SC</t>
  </si>
  <si>
    <t>WEST RIDING SAILING CLUB</t>
  </si>
  <si>
    <t>Portishead Yacht and Sailing Club</t>
  </si>
  <si>
    <t>Elton Sailing Club</t>
  </si>
  <si>
    <t>Weston sailing club</t>
  </si>
  <si>
    <t>EMBERTON PARK SAILING CLUB</t>
  </si>
  <si>
    <t>Redesmere SC</t>
  </si>
  <si>
    <t>Emsworth Sailing Club</t>
  </si>
  <si>
    <t>Exe SC</t>
  </si>
  <si>
    <t>Roa Island Boating Club</t>
  </si>
  <si>
    <t>Whitstable Yacht Club</t>
  </si>
  <si>
    <t>Rossendale Valley SC</t>
  </si>
  <si>
    <t>Fishers Green SC</t>
  </si>
  <si>
    <t>Rotherham SC</t>
  </si>
  <si>
    <t>Windermere Cruising Association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</si>
</sst>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25" x14ac:knownFonts="1">
    <font>
      <sz val="11"/>
      <color theme="1"/>
      <name val="Calibri"/>
      <family val="2"/>
      <scheme val="minor"/>
    </font>
    <font>
      <sz val="10"/>
      <name val="Arial"/>
      <family val="2"/>
    </font>
    <font>
      <u/>
      <sz val="10"/>
      <color indexed="12"/>
      <name val="Arial"/>
      <family val="2"/>
    </font>
    <font>
      <sz val="11"/>
      <name val="Arial"/>
      <family val="2"/>
    </font>
    <font>
      <sz val="8"/>
      <color rgb="FF000000"/>
      <name val="Arial"/>
      <family val="2"/>
    </font>
    <font>
      <sz val="8"/>
      <color rgb="FF000000"/>
      <name val="Arial Bold"/>
    </font>
    <font>
      <sz val="11"/>
      <color theme="1"/>
      <name val="Arial"/>
      <family val="2"/>
    </font>
    <font>
      <sz val="10"/>
      <color theme="1"/>
      <name val="Arial"/>
      <family val="2"/>
    </font>
    <font>
      <b/>
      <sz val="11"/>
      <color theme="1"/>
      <name val="Arial"/>
      <family val="2"/>
    </font>
    <font>
      <b/>
      <sz val="11"/>
      <color theme="1"/>
      <name val="Verdana"/>
      <family val="2"/>
    </font>
    <font>
      <sz val="10"/>
      <color theme="1"/>
      <name val="Verdana"/>
      <family val="2"/>
    </font>
    <font>
      <sz val="11"/>
      <color rgb="FF000000"/>
      <name val="Calibri"/>
      <family val="2"/>
      <scheme val="minor"/>
    </font>
    <font>
      <sz val="10"/>
      <color indexed="8"/>
      <name val="Arial"/>
      <family val="2"/>
    </font>
    <font>
      <sz val="11"/>
      <color indexed="8"/>
      <name val="Calibri"/>
      <family val="2"/>
    </font>
    <font>
      <b/>
      <sz val="10"/>
      <color theme="1"/>
      <name val="Arial"/>
      <family val="2"/>
    </font>
    <font>
      <sz val="8"/>
      <color rgb="FF333333"/>
      <name val="Arial"/>
      <family val="2"/>
    </font>
    <font>
      <sz val="8"/>
      <color theme="1"/>
      <name val="Calibri"/>
      <family val="2"/>
      <scheme val="minor"/>
    </font>
    <font>
      <sz val="10"/>
      <color rgb="FF000000"/>
      <name val="Calibri"/>
      <family val="2"/>
      <scheme val="minor"/>
    </font>
    <font>
      <sz val="9"/>
      <color theme="1"/>
      <name val="Calibri"/>
      <family val="2"/>
      <scheme val="minor"/>
    </font>
    <font>
      <sz val="9"/>
      <color rgb="FF000000"/>
      <name val="Arial"/>
      <family val="2"/>
    </font>
    <font>
      <sz val="9"/>
      <color theme="1"/>
      <name val="Arial"/>
      <family val="2"/>
    </font>
    <font>
      <b/>
      <sz val="6.75"/>
      <color theme="1"/>
      <name val="Calibri"/>
      <family val="2"/>
      <scheme val="minor"/>
    </font>
    <font>
      <b/>
      <sz val="11"/>
      <color theme="1"/>
      <name val="Calibri"/>
      <family val="2"/>
      <scheme val="minor"/>
    </font>
    <font>
      <sz val="11"/>
      <color rgb="FF006100"/>
      <name val="Calibri"/>
      <family val="2"/>
      <scheme val="minor"/>
    </font>
    <font>
      <sz val="10"/>
      <color theme="1"/>
      <name val="Calibri"/>
      <family val="2"/>
      <scheme val="minor"/>
    </font>
  </fonts>
  <fills count="7">
    <fill>
      <patternFill patternType="none"/>
    </fill>
    <fill>
      <patternFill patternType="gray125"/>
    </fill>
    <fill>
      <patternFill patternType="solid">
        <fgColor theme="3" tint="0.59999389629810485"/>
        <bgColor indexed="64"/>
      </patternFill>
    </fill>
    <fill>
      <patternFill patternType="solid">
        <fgColor rgb="FFFFFFFF"/>
        <bgColor indexed="64"/>
      </patternFill>
    </fill>
    <fill>
      <patternFill patternType="solid">
        <fgColor rgb="FFAAAAAA"/>
        <bgColor indexed="64"/>
      </patternFill>
    </fill>
    <fill>
      <patternFill patternType="solid">
        <fgColor rgb="FFAAAAFF"/>
        <bgColor indexed="64"/>
      </patternFill>
    </fill>
    <fill>
      <patternFill patternType="solid">
        <fgColor rgb="FFC6EFCE"/>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style="medium">
        <color rgb="FFFFFFFF"/>
      </top>
      <bottom style="thick">
        <color rgb="FFFFFFFF"/>
      </bottom>
      <diagonal/>
    </border>
    <border>
      <left style="thick">
        <color rgb="FFFFFFFF"/>
      </left>
      <right style="thick">
        <color rgb="FFFFFFFF"/>
      </right>
      <top style="thick">
        <color rgb="FFFFFFFF"/>
      </top>
      <bottom style="medium">
        <color rgb="FFFFFFFF"/>
      </bottom>
      <diagonal/>
    </border>
    <border>
      <left style="medium">
        <color rgb="FFFFFFFF"/>
      </left>
      <right style="thick">
        <color rgb="FFFFFFFF"/>
      </right>
      <top style="thick">
        <color rgb="FFFFFFFF"/>
      </top>
      <bottom style="thick">
        <color rgb="FFFFFFFF"/>
      </bottom>
      <diagonal/>
    </border>
    <border>
      <left style="thick">
        <color rgb="FFFFFFFF"/>
      </left>
      <right style="medium">
        <color rgb="FFFFFFFF"/>
      </right>
      <top style="thick">
        <color rgb="FFFFFFFF"/>
      </top>
      <bottom style="thick">
        <color rgb="FFFFFFFF"/>
      </bottom>
      <diagonal/>
    </border>
    <border>
      <left style="medium">
        <color rgb="FFFFFFFF"/>
      </left>
      <right style="thick">
        <color rgb="FFFFFFFF"/>
      </right>
      <top style="thick">
        <color rgb="FFFFFFFF"/>
      </top>
      <bottom style="medium">
        <color rgb="FFFFFFFF"/>
      </bottom>
      <diagonal/>
    </border>
    <border>
      <left style="thick">
        <color rgb="FFFFFFFF"/>
      </left>
      <right style="medium">
        <color rgb="FFFFFFFF"/>
      </right>
      <top style="thick">
        <color rgb="FFFFFFFF"/>
      </top>
      <bottom style="medium">
        <color rgb="FFFFFFFF"/>
      </bottom>
      <diagonal/>
    </border>
    <border>
      <left style="thick">
        <color rgb="FFFFFFFF"/>
      </left>
      <right style="thick">
        <color rgb="FFFFFFFF"/>
      </right>
      <top/>
      <bottom/>
      <diagonal/>
    </border>
    <border>
      <left/>
      <right style="thick">
        <color rgb="FFFFFFFF"/>
      </right>
      <top style="medium">
        <color rgb="FFFFFFFF"/>
      </top>
      <bottom style="thick">
        <color rgb="FFFFFFFF"/>
      </bottom>
      <diagonal/>
    </border>
    <border>
      <left/>
      <right style="thick">
        <color rgb="FFFFFFFF"/>
      </right>
      <top style="thick">
        <color rgb="FFFFFFFF"/>
      </top>
      <bottom style="thick">
        <color rgb="FFFFFFFF"/>
      </bottom>
      <diagonal/>
    </border>
    <border>
      <left/>
      <right style="thick">
        <color rgb="FFFFFFFF"/>
      </right>
      <top style="thick">
        <color rgb="FFFFFFFF"/>
      </top>
      <bottom style="medium">
        <color rgb="FFFFFFFF"/>
      </bottom>
      <diagonal/>
    </border>
    <border>
      <left style="thin">
        <color rgb="FFFFFFFF"/>
      </left>
      <right style="thick">
        <color rgb="FFFFFFFF"/>
      </right>
      <top style="thin">
        <color rgb="FFFFFFFF"/>
      </top>
      <bottom style="thick">
        <color rgb="FFFFFFFF"/>
      </bottom>
      <diagonal/>
    </border>
    <border>
      <left style="thick">
        <color rgb="FFFFFFFF"/>
      </left>
      <right style="thick">
        <color rgb="FFFFFFFF"/>
      </right>
      <top style="thin">
        <color rgb="FFFFFFFF"/>
      </top>
      <bottom style="thick">
        <color rgb="FFFFFFFF"/>
      </bottom>
      <diagonal/>
    </border>
    <border>
      <left style="thick">
        <color rgb="FFFFFFFF"/>
      </left>
      <right style="thin">
        <color rgb="FFFFFFFF"/>
      </right>
      <top style="thin">
        <color rgb="FFFFFFFF"/>
      </top>
      <bottom style="thick">
        <color rgb="FFFFFFFF"/>
      </bottom>
      <diagonal/>
    </border>
    <border>
      <left style="thin">
        <color rgb="FFFFFFFF"/>
      </left>
      <right style="thick">
        <color rgb="FFFFFFFF"/>
      </right>
      <top style="thick">
        <color rgb="FFFFFFFF"/>
      </top>
      <bottom style="thick">
        <color rgb="FFFFFFFF"/>
      </bottom>
      <diagonal/>
    </border>
    <border>
      <left style="thick">
        <color rgb="FFFFFFFF"/>
      </left>
      <right style="thin">
        <color rgb="FFFFFFFF"/>
      </right>
      <top style="thick">
        <color rgb="FFFFFFFF"/>
      </top>
      <bottom style="thick">
        <color rgb="FFFFFFFF"/>
      </bottom>
      <diagonal/>
    </border>
    <border>
      <left style="thin">
        <color rgb="FFFFFFFF"/>
      </left>
      <right style="thick">
        <color rgb="FFFFFFFF"/>
      </right>
      <top style="thick">
        <color rgb="FFFFFFFF"/>
      </top>
      <bottom style="thin">
        <color rgb="FFFFFFFF"/>
      </bottom>
      <diagonal/>
    </border>
    <border>
      <left style="thick">
        <color rgb="FFFFFFFF"/>
      </left>
      <right style="thick">
        <color rgb="FFFFFFFF"/>
      </right>
      <top style="thick">
        <color rgb="FFFFFFFF"/>
      </top>
      <bottom style="thin">
        <color rgb="FFFFFFFF"/>
      </bottom>
      <diagonal/>
    </border>
    <border>
      <left style="thick">
        <color rgb="FFFFFFFF"/>
      </left>
      <right style="thin">
        <color rgb="FFFFFFFF"/>
      </right>
      <top style="thick">
        <color rgb="FFFFFFFF"/>
      </top>
      <bottom style="thin">
        <color rgb="FFFFFFFF"/>
      </bottom>
      <diagonal/>
    </border>
    <border>
      <left/>
      <right style="thick">
        <color rgb="FFFFFFFF"/>
      </right>
      <top style="thick">
        <color rgb="FFFFFFFF"/>
      </top>
      <bottom/>
      <diagonal/>
    </border>
    <border>
      <left style="thick">
        <color rgb="FFFFFFFF"/>
      </left>
      <right style="thick">
        <color rgb="FFFFFFFF"/>
      </right>
      <top style="thick">
        <color rgb="FFFFFFFF"/>
      </top>
      <bottom/>
      <diagonal/>
    </border>
    <border>
      <left style="thin">
        <color indexed="64"/>
      </left>
      <right style="thin">
        <color indexed="64"/>
      </right>
      <top style="thin">
        <color indexed="64"/>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bottom/>
      <diagonal/>
    </border>
  </borders>
  <cellStyleXfs count="5">
    <xf numFmtId="0" fontId="0" fillId="0" borderId="0"/>
    <xf numFmtId="0" fontId="2" fillId="0" borderId="0" applyNumberFormat="0" applyFill="0" applyBorder="0" applyAlignment="0" applyProtection="0">
      <alignment vertical="top"/>
      <protection locked="0"/>
    </xf>
    <xf numFmtId="0" fontId="1" fillId="0" borderId="0"/>
    <xf numFmtId="0" fontId="12" fillId="0" borderId="0"/>
    <xf numFmtId="0" fontId="23" fillId="6" borderId="0" applyNumberFormat="0" applyBorder="0" applyAlignment="0" applyProtection="0"/>
  </cellStyleXfs>
  <cellXfs count="226">
    <xf numFmtId="0" fontId="0" fillId="0" borderId="0" xfId="0"/>
    <xf numFmtId="1" fontId="5" fillId="0" borderId="1" xfId="0" applyNumberFormat="1" applyFont="1" applyBorder="1"/>
    <xf numFmtId="0" fontId="6" fillId="0" borderId="0" xfId="0" applyFont="1"/>
    <xf numFmtId="0" fontId="6" fillId="0" borderId="0" xfId="0" applyFont="1" applyFill="1" applyBorder="1" applyAlignment="1">
      <alignment horizontal="justify" vertical="center" wrapText="1"/>
    </xf>
    <xf numFmtId="0" fontId="7" fillId="3" borderId="1" xfId="0" applyFont="1" applyFill="1" applyBorder="1" applyAlignment="1">
      <alignment vertical="center" wrapText="1"/>
    </xf>
    <xf numFmtId="0" fontId="6" fillId="2" borderId="1" xfId="0" applyFont="1" applyFill="1" applyBorder="1" applyAlignment="1">
      <alignment vertical="center" wrapText="1"/>
    </xf>
    <xf numFmtId="0" fontId="7" fillId="3" borderId="1" xfId="0" applyFont="1" applyFill="1" applyBorder="1" applyAlignment="1">
      <alignment horizontal="left" vertical="center" wrapText="1"/>
    </xf>
    <xf numFmtId="0" fontId="8" fillId="0" borderId="0" xfId="0" applyFont="1"/>
    <xf numFmtId="0" fontId="9" fillId="4" borderId="10" xfId="0" applyFont="1" applyFill="1" applyBorder="1" applyAlignment="1">
      <alignment horizontal="center" vertical="top" wrapText="1"/>
    </xf>
    <xf numFmtId="0" fontId="10" fillId="0" borderId="10" xfId="0" applyFont="1" applyBorder="1" applyAlignment="1">
      <alignment vertical="top" wrapText="1"/>
    </xf>
    <xf numFmtId="0" fontId="10" fillId="4" borderId="10" xfId="0" applyFont="1" applyFill="1" applyBorder="1" applyAlignment="1">
      <alignment horizontal="center" vertical="top" wrapText="1"/>
    </xf>
    <xf numFmtId="0" fontId="10" fillId="0" borderId="11" xfId="0" applyFont="1" applyFill="1" applyBorder="1" applyAlignment="1">
      <alignment vertical="top" wrapText="1"/>
    </xf>
    <xf numFmtId="0" fontId="7" fillId="3" borderId="0" xfId="0" applyFont="1" applyFill="1" applyBorder="1" applyAlignment="1">
      <alignment vertical="center" wrapText="1"/>
    </xf>
    <xf numFmtId="0" fontId="7" fillId="3" borderId="0" xfId="0" applyFont="1" applyFill="1" applyBorder="1" applyAlignment="1">
      <alignment horizontal="right" vertical="center" wrapText="1"/>
    </xf>
    <xf numFmtId="49" fontId="7" fillId="3" borderId="0" xfId="0" applyNumberFormat="1" applyFont="1" applyFill="1" applyBorder="1" applyAlignment="1">
      <alignment horizontal="right" vertical="center" wrapText="1"/>
    </xf>
    <xf numFmtId="2" fontId="0" fillId="0" borderId="0" xfId="0" applyNumberFormat="1"/>
    <xf numFmtId="1" fontId="0" fillId="0" borderId="0" xfId="0" applyNumberFormat="1"/>
    <xf numFmtId="0" fontId="7" fillId="3" borderId="1" xfId="0" quotePrefix="1" applyFont="1" applyFill="1" applyBorder="1" applyAlignment="1">
      <alignment vertical="center" wrapText="1"/>
    </xf>
    <xf numFmtId="0" fontId="0" fillId="0" borderId="4" xfId="0" applyBorder="1"/>
    <xf numFmtId="0" fontId="0" fillId="0" borderId="1" xfId="0" applyBorder="1" applyAlignment="1">
      <alignment horizontal="center" vertical="center"/>
    </xf>
    <xf numFmtId="0" fontId="7" fillId="3" borderId="1" xfId="0" applyFont="1" applyFill="1" applyBorder="1" applyAlignment="1">
      <alignment horizontal="center" vertical="center" wrapText="1"/>
    </xf>
    <xf numFmtId="0" fontId="7" fillId="3" borderId="1" xfId="0" applyNumberFormat="1" applyFont="1" applyFill="1" applyBorder="1" applyAlignment="1">
      <alignment horizontal="center" vertical="center" wrapText="1"/>
    </xf>
    <xf numFmtId="49" fontId="7" fillId="3" borderId="1" xfId="0" applyNumberFormat="1" applyFont="1" applyFill="1" applyBorder="1" applyAlignment="1">
      <alignment horizontal="center" vertical="center" wrapText="1"/>
    </xf>
    <xf numFmtId="0" fontId="7" fillId="0" borderId="1" xfId="0" applyFont="1" applyBorder="1" applyAlignment="1">
      <alignment horizontal="center"/>
    </xf>
    <xf numFmtId="1" fontId="0" fillId="0" borderId="1" xfId="0" applyNumberFormat="1" applyBorder="1" applyAlignment="1">
      <alignment horizontal="center" vertical="center"/>
    </xf>
    <xf numFmtId="0" fontId="6" fillId="0" borderId="0" xfId="0" applyFont="1" applyFill="1" applyBorder="1" applyAlignment="1">
      <alignment wrapText="1"/>
    </xf>
    <xf numFmtId="0" fontId="6" fillId="0" borderId="0" xfId="0" applyFont="1" applyFill="1" applyBorder="1" applyAlignment="1">
      <alignment horizontal="center" wrapText="1"/>
    </xf>
    <xf numFmtId="0" fontId="6" fillId="0" borderId="0" xfId="0" applyFont="1" applyAlignment="1">
      <alignment horizontal="center" wrapText="1"/>
    </xf>
    <xf numFmtId="0" fontId="6" fillId="0" borderId="0" xfId="0" applyFont="1" applyFill="1" applyAlignment="1">
      <alignment wrapText="1"/>
    </xf>
    <xf numFmtId="0" fontId="6" fillId="0" borderId="0" xfId="0" applyFont="1" applyFill="1" applyAlignment="1">
      <alignment horizontal="center" wrapText="1"/>
    </xf>
    <xf numFmtId="0" fontId="6" fillId="0" borderId="0" xfId="0" applyFont="1" applyAlignment="1">
      <alignment horizontal="center"/>
    </xf>
    <xf numFmtId="0" fontId="6" fillId="2" borderId="1" xfId="0"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13" fillId="0" borderId="0" xfId="3" applyFont="1" applyFill="1" applyBorder="1" applyAlignment="1">
      <alignment horizontal="center" vertical="center" wrapText="1"/>
    </xf>
    <xf numFmtId="0" fontId="7" fillId="0" borderId="0" xfId="0" applyFont="1" applyFill="1" applyBorder="1" applyAlignment="1">
      <alignment horizontal="center" vertical="center" wrapText="1"/>
    </xf>
    <xf numFmtId="49" fontId="7" fillId="0" borderId="0" xfId="0" applyNumberFormat="1"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49" fontId="7" fillId="0" borderId="1" xfId="0" applyNumberFormat="1" applyFont="1" applyBorder="1" applyAlignment="1">
      <alignment horizontal="center"/>
    </xf>
    <xf numFmtId="0" fontId="7" fillId="0" borderId="1" xfId="0" applyFont="1" applyFill="1" applyBorder="1" applyAlignment="1">
      <alignment vertical="center" wrapText="1"/>
    </xf>
    <xf numFmtId="0" fontId="7" fillId="0" borderId="0" xfId="0" applyFont="1" applyFill="1" applyBorder="1" applyAlignment="1">
      <alignment vertical="center" wrapText="1"/>
    </xf>
    <xf numFmtId="0" fontId="14" fillId="0" borderId="0" xfId="0" applyFont="1" applyFill="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xf>
    <xf numFmtId="0" fontId="7" fillId="0" borderId="0" xfId="0" applyFont="1" applyFill="1" applyBorder="1" applyAlignment="1">
      <alignment horizontal="left" vertical="center" wrapText="1"/>
    </xf>
    <xf numFmtId="0" fontId="7" fillId="0" borderId="0" xfId="0" applyFont="1" applyBorder="1" applyAlignment="1">
      <alignment horizontal="center"/>
    </xf>
    <xf numFmtId="0" fontId="6" fillId="0" borderId="0" xfId="0" applyFont="1" applyBorder="1" applyAlignment="1">
      <alignment horizontal="center"/>
    </xf>
    <xf numFmtId="0" fontId="0" fillId="0" borderId="2" xfId="0" applyBorder="1" applyAlignment="1">
      <alignment horizontal="center" vertical="justify" wrapText="1"/>
    </xf>
    <xf numFmtId="0" fontId="0" fillId="0" borderId="8" xfId="0" applyBorder="1" applyAlignment="1">
      <alignment horizontal="center" vertical="justify" wrapText="1"/>
    </xf>
    <xf numFmtId="0" fontId="7" fillId="0" borderId="1" xfId="0" applyFont="1" applyFill="1" applyBorder="1" applyAlignment="1">
      <alignment horizontal="center"/>
    </xf>
    <xf numFmtId="0" fontId="7" fillId="0" borderId="1" xfId="0" applyFont="1" applyFill="1" applyBorder="1" applyAlignment="1">
      <alignment horizontal="left"/>
    </xf>
    <xf numFmtId="49" fontId="7" fillId="0" borderId="1" xfId="0" applyNumberFormat="1" applyFont="1" applyFill="1" applyBorder="1" applyAlignment="1">
      <alignment horizontal="center"/>
    </xf>
    <xf numFmtId="0" fontId="7" fillId="0" borderId="1" xfId="0" applyFont="1" applyBorder="1" applyAlignment="1">
      <alignment horizontal="center" wrapText="1"/>
    </xf>
    <xf numFmtId="0" fontId="11" fillId="0" borderId="4" xfId="0" applyFont="1" applyBorder="1"/>
    <xf numFmtId="0" fontId="0" fillId="0" borderId="12" xfId="0" applyBorder="1"/>
    <xf numFmtId="0" fontId="0" fillId="0" borderId="5" xfId="0" applyBorder="1"/>
    <xf numFmtId="0" fontId="6" fillId="2" borderId="3" xfId="0" applyFont="1" applyFill="1" applyBorder="1" applyAlignment="1"/>
    <xf numFmtId="0" fontId="6" fillId="2" borderId="6" xfId="0" applyFont="1" applyFill="1" applyBorder="1" applyAlignment="1">
      <alignment wrapText="1"/>
    </xf>
    <xf numFmtId="0" fontId="6" fillId="2" borderId="7" xfId="0" applyFont="1" applyFill="1" applyBorder="1" applyAlignment="1">
      <alignment wrapText="1"/>
    </xf>
    <xf numFmtId="0" fontId="6" fillId="2" borderId="15" xfId="0" applyFont="1" applyFill="1" applyBorder="1" applyAlignment="1">
      <alignment wrapText="1"/>
    </xf>
    <xf numFmtId="0" fontId="6" fillId="2" borderId="2" xfId="0" applyFont="1" applyFill="1" applyBorder="1" applyAlignment="1">
      <alignment wrapText="1"/>
    </xf>
    <xf numFmtId="0" fontId="6" fillId="2" borderId="8" xfId="0" applyFont="1" applyFill="1" applyBorder="1" applyAlignment="1">
      <alignment wrapText="1"/>
    </xf>
    <xf numFmtId="0" fontId="15" fillId="0" borderId="4" xfId="0" applyFont="1" applyBorder="1" applyAlignment="1">
      <alignment vertical="top"/>
    </xf>
    <xf numFmtId="0" fontId="0" fillId="0" borderId="12" xfId="0" applyBorder="1" applyAlignment="1"/>
    <xf numFmtId="0" fontId="16" fillId="0" borderId="5" xfId="0" applyFont="1" applyBorder="1"/>
    <xf numFmtId="0" fontId="16" fillId="0" borderId="12" xfId="0" applyFont="1" applyBorder="1"/>
    <xf numFmtId="0" fontId="0" fillId="0" borderId="0" xfId="0" applyAlignment="1">
      <alignment horizontal="center" vertical="center"/>
    </xf>
    <xf numFmtId="0" fontId="4" fillId="0" borderId="1" xfId="0" applyNumberFormat="1" applyFont="1" applyBorder="1" applyAlignment="1">
      <alignment horizontal="center" vertical="center"/>
    </xf>
    <xf numFmtId="164" fontId="17" fillId="0" borderId="1" xfId="0" applyNumberFormat="1" applyFont="1" applyBorder="1" applyAlignment="1">
      <alignment horizontal="center" vertical="center"/>
    </xf>
    <xf numFmtId="49" fontId="4" fillId="0" borderId="9" xfId="0" applyNumberFormat="1" applyFont="1" applyBorder="1" applyAlignment="1"/>
    <xf numFmtId="49" fontId="4" fillId="0" borderId="9" xfId="0" applyNumberFormat="1" applyFont="1" applyBorder="1" applyAlignment="1">
      <alignment wrapText="1"/>
    </xf>
    <xf numFmtId="1" fontId="4" fillId="0" borderId="9" xfId="0" applyNumberFormat="1" applyFont="1" applyBorder="1" applyAlignment="1">
      <alignment wrapText="1"/>
    </xf>
    <xf numFmtId="2" fontId="4" fillId="0" borderId="9" xfId="0" applyNumberFormat="1" applyFont="1" applyBorder="1" applyAlignment="1">
      <alignment wrapText="1"/>
    </xf>
    <xf numFmtId="0" fontId="0" fillId="0" borderId="4" xfId="0" applyBorder="1" applyAlignment="1">
      <alignment horizontal="center" vertical="center"/>
    </xf>
    <xf numFmtId="49" fontId="4" fillId="0" borderId="0" xfId="0" applyNumberFormat="1" applyFont="1" applyAlignment="1">
      <alignment horizontal="center" vertical="center"/>
    </xf>
    <xf numFmtId="49" fontId="4" fillId="0" borderId="12" xfId="0" applyNumberFormat="1" applyFont="1" applyBorder="1" applyAlignment="1">
      <alignment horizontal="center" vertical="center"/>
    </xf>
    <xf numFmtId="49" fontId="4" fillId="0" borderId="4" xfId="0" applyNumberFormat="1" applyFont="1" applyBorder="1" applyAlignment="1">
      <alignment horizontal="center" vertical="center"/>
    </xf>
    <xf numFmtId="0" fontId="7" fillId="3" borderId="4" xfId="0" applyFont="1" applyFill="1" applyBorder="1" applyAlignment="1">
      <alignment horizontal="center" vertical="center" wrapText="1"/>
    </xf>
    <xf numFmtId="0" fontId="7" fillId="3" borderId="4" xfId="0" quotePrefix="1" applyFont="1" applyFill="1" applyBorder="1" applyAlignment="1">
      <alignment horizontal="center" vertical="center" wrapText="1"/>
    </xf>
    <xf numFmtId="0" fontId="0" fillId="0" borderId="4" xfId="0" applyBorder="1" applyAlignment="1">
      <alignment horizontal="center"/>
    </xf>
    <xf numFmtId="0" fontId="7" fillId="3" borderId="0" xfId="0" applyFont="1" applyFill="1" applyBorder="1" applyAlignment="1">
      <alignment horizontal="center" vertical="center" wrapText="1"/>
    </xf>
    <xf numFmtId="0" fontId="7" fillId="3" borderId="0" xfId="0" applyNumberFormat="1" applyFont="1" applyFill="1" applyBorder="1" applyAlignment="1">
      <alignment horizontal="center" vertical="center" wrapText="1"/>
    </xf>
    <xf numFmtId="0" fontId="0" fillId="0" borderId="1" xfId="0" applyFill="1" applyBorder="1" applyAlignment="1">
      <alignment horizontal="left"/>
    </xf>
    <xf numFmtId="0" fontId="7" fillId="0" borderId="0" xfId="0" applyFont="1" applyBorder="1" applyAlignment="1">
      <alignment horizontal="center" wrapText="1"/>
    </xf>
    <xf numFmtId="0" fontId="0" fillId="0" borderId="0" xfId="0" applyBorder="1"/>
    <xf numFmtId="0" fontId="6" fillId="0" borderId="16" xfId="0" applyFont="1" applyBorder="1" applyAlignment="1">
      <alignment vertical="top" wrapText="1"/>
    </xf>
    <xf numFmtId="0" fontId="8" fillId="0" borderId="17" xfId="0" applyFont="1" applyBorder="1" applyAlignment="1">
      <alignment horizontal="center" vertical="top" wrapText="1"/>
    </xf>
    <xf numFmtId="0" fontId="6" fillId="0" borderId="18" xfId="0" applyFont="1" applyBorder="1" applyAlignment="1">
      <alignment vertical="top" wrapText="1"/>
    </xf>
    <xf numFmtId="49" fontId="19" fillId="0" borderId="9" xfId="0" applyNumberFormat="1" applyFont="1" applyBorder="1" applyAlignment="1">
      <alignment horizontal="center" vertical="center"/>
    </xf>
    <xf numFmtId="0" fontId="18" fillId="0" borderId="0" xfId="0" applyFont="1" applyAlignment="1">
      <alignment horizontal="center" vertical="center"/>
    </xf>
    <xf numFmtId="0" fontId="20" fillId="0" borderId="16" xfId="0" applyFont="1" applyBorder="1" applyAlignment="1">
      <alignment vertical="top" wrapText="1"/>
    </xf>
    <xf numFmtId="0" fontId="20" fillId="0" borderId="18" xfId="0" applyFont="1" applyBorder="1" applyAlignment="1">
      <alignment vertical="top" wrapText="1"/>
    </xf>
    <xf numFmtId="0" fontId="18" fillId="0" borderId="1" xfId="0" applyFont="1" applyBorder="1" applyAlignment="1">
      <alignment horizontal="center" vertical="center"/>
    </xf>
    <xf numFmtId="0" fontId="0" fillId="0" borderId="4" xfId="0" applyBorder="1" applyAlignment="1">
      <alignment horizontal="left" vertical="center"/>
    </xf>
    <xf numFmtId="0" fontId="6" fillId="0" borderId="19"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6" fillId="0" borderId="22" xfId="0" applyFont="1" applyBorder="1" applyAlignment="1">
      <alignment vertical="top" wrapText="1"/>
    </xf>
    <xf numFmtId="0" fontId="8" fillId="0" borderId="23" xfId="0" applyFont="1" applyFill="1" applyBorder="1" applyAlignment="1">
      <alignment horizontal="center" vertical="top" wrapText="1"/>
    </xf>
    <xf numFmtId="0" fontId="8" fillId="0" borderId="24" xfId="0" applyFont="1" applyBorder="1" applyAlignment="1">
      <alignment horizontal="center" vertical="top" wrapText="1"/>
    </xf>
    <xf numFmtId="0" fontId="6" fillId="0" borderId="25" xfId="0" applyFont="1" applyBorder="1" applyAlignment="1">
      <alignment horizontal="center" vertical="top" wrapText="1"/>
    </xf>
    <xf numFmtId="0" fontId="6" fillId="0" borderId="16" xfId="0" applyFont="1" applyBorder="1" applyAlignment="1">
      <alignment horizontal="center" vertical="top" wrapText="1"/>
    </xf>
    <xf numFmtId="0" fontId="21" fillId="0" borderId="0" xfId="0" applyFont="1" applyAlignment="1">
      <alignment horizontal="center" wrapText="1"/>
    </xf>
    <xf numFmtId="0" fontId="6" fillId="0" borderId="26" xfId="0" applyFont="1" applyBorder="1" applyAlignment="1">
      <alignment horizontal="center" vertical="top" wrapText="1"/>
    </xf>
    <xf numFmtId="0" fontId="6" fillId="0" borderId="18" xfId="0" applyFont="1" applyBorder="1" applyAlignment="1">
      <alignment horizontal="center" vertical="top" wrapText="1"/>
    </xf>
    <xf numFmtId="0" fontId="0" fillId="0" borderId="0" xfId="0" applyAlignment="1">
      <alignment horizontal="center"/>
    </xf>
    <xf numFmtId="0" fontId="22" fillId="5" borderId="27" xfId="0" applyFont="1" applyFill="1" applyBorder="1" applyAlignment="1">
      <alignment wrapText="1"/>
    </xf>
    <xf numFmtId="0" fontId="22" fillId="5" borderId="28" xfId="0" applyFont="1" applyFill="1" applyBorder="1" applyAlignment="1">
      <alignment wrapText="1"/>
    </xf>
    <xf numFmtId="0" fontId="22" fillId="5" borderId="29" xfId="0" applyFont="1" applyFill="1" applyBorder="1" applyAlignment="1">
      <alignment wrapText="1"/>
    </xf>
    <xf numFmtId="0" fontId="0" fillId="0" borderId="30" xfId="0" applyFont="1" applyBorder="1" applyAlignment="1">
      <alignment wrapText="1"/>
    </xf>
    <xf numFmtId="0" fontId="0" fillId="0" borderId="16" xfId="0" applyFont="1" applyBorder="1" applyAlignment="1">
      <alignment wrapText="1"/>
    </xf>
    <xf numFmtId="46" fontId="0" fillId="0" borderId="16" xfId="0" applyNumberFormat="1" applyFont="1" applyBorder="1" applyAlignment="1">
      <alignment wrapText="1"/>
    </xf>
    <xf numFmtId="21" fontId="0" fillId="0" borderId="16" xfId="0" applyNumberFormat="1" applyFont="1" applyBorder="1" applyAlignment="1">
      <alignment wrapText="1"/>
    </xf>
    <xf numFmtId="0" fontId="0" fillId="0" borderId="31" xfId="0" applyFont="1" applyBorder="1" applyAlignment="1">
      <alignment wrapText="1"/>
    </xf>
    <xf numFmtId="0" fontId="0" fillId="0" borderId="32" xfId="0" applyFont="1" applyBorder="1" applyAlignment="1">
      <alignment wrapText="1"/>
    </xf>
    <xf numFmtId="0" fontId="0" fillId="0" borderId="33" xfId="0" applyFont="1" applyBorder="1" applyAlignment="1">
      <alignment wrapText="1"/>
    </xf>
    <xf numFmtId="0" fontId="0" fillId="0" borderId="34" xfId="0" applyFont="1" applyBorder="1" applyAlignment="1">
      <alignment wrapText="1"/>
    </xf>
    <xf numFmtId="46" fontId="0" fillId="0" borderId="0" xfId="0" applyNumberFormat="1"/>
    <xf numFmtId="0" fontId="6" fillId="0" borderId="35" xfId="0" applyFont="1" applyBorder="1" applyAlignment="1">
      <alignment horizontal="center" vertical="top" wrapText="1"/>
    </xf>
    <xf numFmtId="0" fontId="6" fillId="0" borderId="36" xfId="0" applyFont="1" applyBorder="1" applyAlignment="1">
      <alignment horizontal="center" vertical="top" wrapText="1"/>
    </xf>
    <xf numFmtId="0" fontId="21" fillId="0" borderId="0" xfId="0" applyFont="1" applyBorder="1" applyAlignment="1">
      <alignment horizontal="center" wrapText="1"/>
    </xf>
    <xf numFmtId="0" fontId="0" fillId="0" borderId="0" xfId="0" applyAlignment="1">
      <alignment wrapText="1"/>
    </xf>
    <xf numFmtId="0" fontId="0" fillId="0" borderId="5" xfId="0" applyBorder="1" applyAlignment="1">
      <alignment horizontal="center"/>
    </xf>
    <xf numFmtId="0" fontId="0" fillId="0" borderId="5" xfId="0" applyBorder="1" applyAlignment="1">
      <alignment horizontal="center" wrapText="1"/>
    </xf>
    <xf numFmtId="0" fontId="0" fillId="0" borderId="4" xfId="0" applyBorder="1" applyAlignment="1">
      <alignment horizontal="center" wrapText="1"/>
    </xf>
    <xf numFmtId="0" fontId="0" fillId="0" borderId="0" xfId="0" applyAlignment="1">
      <alignment horizontal="center" vertical="center" wrapText="1"/>
    </xf>
    <xf numFmtId="0" fontId="0" fillId="0" borderId="0" xfId="0" applyAlignment="1">
      <alignment vertical="center"/>
    </xf>
    <xf numFmtId="1" fontId="0" fillId="0" borderId="0" xfId="0" applyNumberFormat="1" applyAlignment="1">
      <alignment vertical="center"/>
    </xf>
    <xf numFmtId="2" fontId="0" fillId="0" borderId="0" xfId="0" applyNumberFormat="1" applyAlignment="1">
      <alignment vertical="center"/>
    </xf>
    <xf numFmtId="0" fontId="6" fillId="2" borderId="9" xfId="0" applyFont="1" applyFill="1" applyBorder="1" applyAlignment="1">
      <alignment vertical="center" wrapText="1"/>
    </xf>
    <xf numFmtId="0" fontId="6" fillId="2" borderId="9" xfId="0" applyFont="1" applyFill="1" applyBorder="1" applyAlignment="1">
      <alignment horizontal="center" vertical="center" wrapText="1"/>
    </xf>
    <xf numFmtId="49" fontId="6" fillId="2" borderId="9" xfId="0" applyNumberFormat="1" applyFont="1" applyFill="1" applyBorder="1" applyAlignment="1">
      <alignment horizontal="center" vertical="center" wrapText="1"/>
    </xf>
    <xf numFmtId="0" fontId="7" fillId="3" borderId="37" xfId="0" applyFont="1" applyFill="1" applyBorder="1" applyAlignment="1">
      <alignment vertical="center" wrapText="1"/>
    </xf>
    <xf numFmtId="0" fontId="7" fillId="3" borderId="37" xfId="0" applyFont="1" applyFill="1" applyBorder="1" applyAlignment="1">
      <alignment horizontal="center" vertical="center" wrapText="1"/>
    </xf>
    <xf numFmtId="0" fontId="7" fillId="3" borderId="37" xfId="0" applyNumberFormat="1" applyFont="1" applyFill="1" applyBorder="1" applyAlignment="1">
      <alignment horizontal="center" vertical="center" wrapText="1"/>
    </xf>
    <xf numFmtId="0" fontId="6" fillId="0" borderId="16" xfId="0" quotePrefix="1" applyFont="1" applyBorder="1" applyAlignment="1">
      <alignment horizontal="center" vertical="top" wrapText="1"/>
    </xf>
    <xf numFmtId="0" fontId="8" fillId="0" borderId="23" xfId="0" applyFont="1" applyBorder="1" applyAlignment="1">
      <alignment horizontal="center" vertical="top" wrapText="1"/>
    </xf>
    <xf numFmtId="0" fontId="6" fillId="0" borderId="38" xfId="0" quotePrefix="1" applyFont="1" applyBorder="1" applyAlignment="1">
      <alignment horizontal="center" vertical="top" wrapText="1"/>
    </xf>
    <xf numFmtId="0" fontId="0" fillId="0" borderId="0" xfId="0" applyNumberFormat="1" applyBorder="1" applyAlignment="1">
      <alignment horizontal="center"/>
    </xf>
    <xf numFmtId="0" fontId="0" fillId="0" borderId="0" xfId="0" pivotButton="1"/>
    <xf numFmtId="0" fontId="0" fillId="0" borderId="0" xfId="0" applyAlignment="1">
      <alignment horizontal="left"/>
    </xf>
    <xf numFmtId="0" fontId="7" fillId="3" borderId="39" xfId="0" applyFont="1" applyFill="1" applyBorder="1" applyAlignment="1">
      <alignment vertical="center" wrapText="1"/>
    </xf>
    <xf numFmtId="0" fontId="7" fillId="3" borderId="39" xfId="0" applyFont="1" applyFill="1" applyBorder="1" applyAlignment="1">
      <alignment horizontal="center" vertical="center" wrapText="1"/>
    </xf>
    <xf numFmtId="0" fontId="7" fillId="0" borderId="39" xfId="0" applyFont="1" applyFill="1" applyBorder="1" applyAlignment="1">
      <alignment horizontal="center" vertical="center" wrapText="1"/>
    </xf>
    <xf numFmtId="0" fontId="0" fillId="0" borderId="1" xfId="0" applyBorder="1"/>
    <xf numFmtId="0" fontId="7" fillId="0" borderId="0" xfId="0" applyNumberFormat="1" applyFont="1" applyFill="1" applyBorder="1" applyAlignment="1">
      <alignment horizontal="center" vertical="center" wrapText="1"/>
    </xf>
    <xf numFmtId="0" fontId="11" fillId="0" borderId="0" xfId="0" applyFont="1" applyBorder="1"/>
    <xf numFmtId="0" fontId="0" fillId="0" borderId="0" xfId="0" applyFont="1" applyBorder="1"/>
    <xf numFmtId="0" fontId="0" fillId="0" borderId="0" xfId="0" applyFont="1" applyFill="1" applyBorder="1"/>
    <xf numFmtId="0" fontId="17" fillId="0" borderId="0" xfId="0" applyFont="1" applyFill="1" applyBorder="1"/>
    <xf numFmtId="0" fontId="24" fillId="0" borderId="0" xfId="0" applyFont="1"/>
    <xf numFmtId="0" fontId="24" fillId="0" borderId="0" xfId="0" applyFont="1" applyBorder="1"/>
    <xf numFmtId="0" fontId="24" fillId="0" borderId="0" xfId="0" applyFont="1" applyFill="1" applyBorder="1"/>
    <xf numFmtId="0" fontId="18" fillId="0" borderId="0" xfId="0" applyFont="1" applyBorder="1"/>
    <xf numFmtId="0" fontId="0" fillId="0" borderId="0" xfId="0" applyFont="1"/>
    <xf numFmtId="0" fontId="18" fillId="0" borderId="0" xfId="0" applyFont="1"/>
    <xf numFmtId="0" fontId="17" fillId="0" borderId="0" xfId="0" applyFont="1" applyBorder="1"/>
    <xf numFmtId="0" fontId="18" fillId="0" borderId="0" xfId="0" applyFont="1" applyFill="1" applyBorder="1"/>
    <xf numFmtId="0" fontId="23" fillId="6" borderId="1" xfId="4" applyBorder="1" applyAlignment="1">
      <alignment horizontal="center" vertical="center" wrapText="1"/>
    </xf>
    <xf numFmtId="0" fontId="0" fillId="0" borderId="0" xfId="0" applyNumberFormat="1"/>
    <xf numFmtId="0" fontId="6" fillId="2" borderId="3" xfId="0" applyFont="1" applyFill="1" applyBorder="1" applyAlignment="1">
      <alignment horizontal="justify" vertical="justify" wrapText="1"/>
    </xf>
    <xf numFmtId="0" fontId="0" fillId="0" borderId="15" xfId="0" applyBorder="1" applyAlignment="1">
      <alignment horizontal="justify" vertical="justify" wrapText="1"/>
    </xf>
    <xf numFmtId="0" fontId="6" fillId="2" borderId="6" xfId="0" applyFont="1" applyFill="1" applyBorder="1" applyAlignment="1">
      <alignment horizontal="justify" vertical="justify" wrapText="1"/>
    </xf>
    <xf numFmtId="0" fontId="6" fillId="2" borderId="7" xfId="0" applyFont="1" applyFill="1" applyBorder="1" applyAlignment="1">
      <alignment horizontal="justify" vertical="justify" wrapText="1"/>
    </xf>
    <xf numFmtId="0" fontId="6" fillId="2" borderId="13" xfId="0" applyFont="1" applyFill="1" applyBorder="1" applyAlignment="1">
      <alignment horizontal="justify" vertical="justify" wrapText="1"/>
    </xf>
    <xf numFmtId="0" fontId="6" fillId="2" borderId="0" xfId="0" applyFont="1" applyFill="1" applyBorder="1" applyAlignment="1">
      <alignment horizontal="justify" vertical="justify" wrapText="1"/>
    </xf>
    <xf numFmtId="0" fontId="6" fillId="2" borderId="14" xfId="0" applyFont="1" applyFill="1" applyBorder="1" applyAlignment="1">
      <alignment horizontal="justify" vertical="justify" wrapText="1"/>
    </xf>
    <xf numFmtId="0" fontId="6" fillId="2" borderId="15" xfId="0" applyFont="1" applyFill="1" applyBorder="1" applyAlignment="1">
      <alignment horizontal="justify" vertical="justify" wrapText="1"/>
    </xf>
    <xf numFmtId="0" fontId="6" fillId="2" borderId="2" xfId="0" applyFont="1" applyFill="1" applyBorder="1" applyAlignment="1">
      <alignment horizontal="justify" vertical="justify" wrapText="1"/>
    </xf>
    <xf numFmtId="0" fontId="6" fillId="2" borderId="8" xfId="0" applyFont="1" applyFill="1" applyBorder="1" applyAlignment="1">
      <alignment horizontal="justify" vertical="justify" wrapText="1"/>
    </xf>
    <xf numFmtId="0" fontId="6" fillId="2" borderId="3" xfId="0" applyFont="1" applyFill="1" applyBorder="1" applyAlignment="1">
      <alignment horizontal="justify" vertical="center" wrapText="1"/>
    </xf>
    <xf numFmtId="0" fontId="6" fillId="2" borderId="6" xfId="0" applyFont="1" applyFill="1" applyBorder="1" applyAlignment="1">
      <alignment horizontal="justify" vertical="center" wrapText="1"/>
    </xf>
    <xf numFmtId="0" fontId="6" fillId="2" borderId="7" xfId="0" applyFont="1" applyFill="1" applyBorder="1" applyAlignment="1">
      <alignment horizontal="justify" vertical="center" wrapText="1"/>
    </xf>
    <xf numFmtId="0" fontId="6" fillId="2" borderId="15" xfId="0" applyFont="1" applyFill="1" applyBorder="1" applyAlignment="1">
      <alignment horizontal="justify" vertical="center" wrapText="1"/>
    </xf>
    <xf numFmtId="0" fontId="6" fillId="2" borderId="2" xfId="0" applyFont="1" applyFill="1" applyBorder="1" applyAlignment="1">
      <alignment horizontal="justify" vertical="center" wrapText="1"/>
    </xf>
    <xf numFmtId="0" fontId="6" fillId="2" borderId="8" xfId="0" applyFont="1" applyFill="1" applyBorder="1" applyAlignment="1">
      <alignment horizontal="justify" vertical="center" wrapText="1"/>
    </xf>
    <xf numFmtId="0" fontId="6" fillId="2" borderId="3" xfId="0" applyFont="1" applyFill="1" applyBorder="1" applyAlignment="1">
      <alignment horizontal="justify" vertical="justify" wrapText="1"/>
    </xf>
    <xf numFmtId="0" fontId="0" fillId="0" borderId="6" xfId="0" applyFont="1" applyBorder="1" applyAlignment="1">
      <alignment horizontal="justify" vertical="justify" wrapText="1"/>
    </xf>
    <xf numFmtId="0" fontId="0" fillId="0" borderId="7" xfId="0" applyFont="1" applyBorder="1" applyAlignment="1">
      <alignment horizontal="justify" vertical="justify" wrapText="1"/>
    </xf>
    <xf numFmtId="0" fontId="0" fillId="0" borderId="13" xfId="0" applyFont="1" applyBorder="1" applyAlignment="1">
      <alignment horizontal="justify" vertical="justify" wrapText="1"/>
    </xf>
    <xf numFmtId="0" fontId="0" fillId="0" borderId="0" xfId="0" applyFont="1" applyBorder="1" applyAlignment="1">
      <alignment horizontal="justify" vertical="justify" wrapText="1"/>
    </xf>
    <xf numFmtId="0" fontId="0" fillId="0" borderId="14" xfId="0" applyFont="1" applyBorder="1" applyAlignment="1">
      <alignment horizontal="justify" vertical="justify" wrapText="1"/>
    </xf>
    <xf numFmtId="0" fontId="0" fillId="0" borderId="15" xfId="0" applyFont="1" applyBorder="1" applyAlignment="1">
      <alignment horizontal="justify" vertical="justify" wrapText="1"/>
    </xf>
    <xf numFmtId="0" fontId="0" fillId="0" borderId="2" xfId="0" applyFont="1" applyBorder="1" applyAlignment="1">
      <alignment horizontal="justify" vertical="justify" wrapText="1"/>
    </xf>
    <xf numFmtId="0" fontId="0" fillId="0" borderId="8" xfId="0" applyFont="1" applyBorder="1" applyAlignment="1">
      <alignment horizontal="justify" vertical="justify" wrapText="1"/>
    </xf>
    <xf numFmtId="0" fontId="0" fillId="0" borderId="6" xfId="0" applyBorder="1" applyAlignment="1">
      <alignment horizontal="justify" vertical="justify" wrapText="1"/>
    </xf>
    <xf numFmtId="0" fontId="0" fillId="0" borderId="7" xfId="0" applyBorder="1" applyAlignment="1">
      <alignment horizontal="justify" vertical="justify" wrapText="1"/>
    </xf>
    <xf numFmtId="0" fontId="0" fillId="0" borderId="13" xfId="0" applyBorder="1" applyAlignment="1">
      <alignment horizontal="justify" vertical="justify" wrapText="1"/>
    </xf>
    <xf numFmtId="0" fontId="0" fillId="0" borderId="0" xfId="0" applyBorder="1" applyAlignment="1">
      <alignment horizontal="justify" vertical="justify" wrapText="1"/>
    </xf>
    <xf numFmtId="0" fontId="0" fillId="0" borderId="14" xfId="0" applyBorder="1" applyAlignment="1">
      <alignment horizontal="justify" vertical="justify" wrapText="1"/>
    </xf>
    <xf numFmtId="0" fontId="0" fillId="0" borderId="15" xfId="0" applyBorder="1" applyAlignment="1">
      <alignment horizontal="justify" vertical="justify" wrapText="1"/>
    </xf>
    <xf numFmtId="0" fontId="0" fillId="0" borderId="2" xfId="0" applyBorder="1" applyAlignment="1">
      <alignment horizontal="justify" vertical="justify" wrapText="1"/>
    </xf>
    <xf numFmtId="0" fontId="0" fillId="0" borderId="8" xfId="0" applyBorder="1" applyAlignment="1">
      <alignment horizontal="justify" vertical="justify" wrapText="1"/>
    </xf>
    <xf numFmtId="0" fontId="3" fillId="2" borderId="3" xfId="0" applyFont="1" applyFill="1" applyBorder="1" applyAlignment="1">
      <alignment vertical="center" wrapText="1"/>
    </xf>
    <xf numFmtId="0" fontId="3" fillId="2" borderId="6" xfId="0" applyFont="1" applyFill="1" applyBorder="1" applyAlignment="1">
      <alignment vertical="center" wrapText="1"/>
    </xf>
    <xf numFmtId="0" fontId="3" fillId="2" borderId="7" xfId="0" applyFont="1" applyFill="1" applyBorder="1" applyAlignment="1">
      <alignment vertical="center" wrapText="1"/>
    </xf>
    <xf numFmtId="0" fontId="3" fillId="2" borderId="13" xfId="0" applyFont="1" applyFill="1" applyBorder="1" applyAlignment="1">
      <alignment vertical="center" wrapText="1"/>
    </xf>
    <xf numFmtId="0" fontId="3" fillId="2" borderId="0" xfId="0" applyFont="1" applyFill="1" applyBorder="1" applyAlignment="1">
      <alignment vertical="center" wrapText="1"/>
    </xf>
    <xf numFmtId="0" fontId="3" fillId="2" borderId="14" xfId="0" applyFont="1" applyFill="1" applyBorder="1" applyAlignment="1">
      <alignment vertical="center" wrapText="1"/>
    </xf>
    <xf numFmtId="0" fontId="3" fillId="2" borderId="15" xfId="0" applyFont="1" applyFill="1" applyBorder="1" applyAlignment="1">
      <alignment vertical="center" wrapText="1"/>
    </xf>
    <xf numFmtId="0" fontId="3" fillId="2" borderId="2" xfId="0" applyFont="1" applyFill="1" applyBorder="1" applyAlignment="1">
      <alignment vertical="center" wrapText="1"/>
    </xf>
    <xf numFmtId="0" fontId="3" fillId="2" borderId="8" xfId="0" applyFont="1" applyFill="1" applyBorder="1" applyAlignment="1">
      <alignment vertical="center" wrapText="1"/>
    </xf>
    <xf numFmtId="0" fontId="6" fillId="2" borderId="6" xfId="0" applyFont="1" applyFill="1" applyBorder="1" applyAlignment="1">
      <alignment horizontal="justify" vertical="justify" wrapText="1"/>
    </xf>
    <xf numFmtId="0" fontId="6" fillId="2" borderId="7" xfId="0" applyFont="1" applyFill="1" applyBorder="1" applyAlignment="1">
      <alignment horizontal="justify" vertical="justify" wrapText="1"/>
    </xf>
    <xf numFmtId="0" fontId="6" fillId="2" borderId="13" xfId="0" applyFont="1" applyFill="1" applyBorder="1" applyAlignment="1">
      <alignment horizontal="justify" vertical="justify" wrapText="1"/>
    </xf>
    <xf numFmtId="0" fontId="6" fillId="2" borderId="0" xfId="0" applyFont="1" applyFill="1" applyBorder="1" applyAlignment="1">
      <alignment horizontal="justify" vertical="justify" wrapText="1"/>
    </xf>
    <xf numFmtId="0" fontId="6" fillId="2" borderId="14" xfId="0" applyFont="1" applyFill="1" applyBorder="1" applyAlignment="1">
      <alignment horizontal="justify" vertical="justify" wrapText="1"/>
    </xf>
    <xf numFmtId="0" fontId="6" fillId="2" borderId="15" xfId="0" applyFont="1" applyFill="1" applyBorder="1" applyAlignment="1">
      <alignment horizontal="justify" vertical="justify" wrapText="1"/>
    </xf>
    <xf numFmtId="0" fontId="6" fillId="2" borderId="2" xfId="0" applyFont="1" applyFill="1" applyBorder="1" applyAlignment="1">
      <alignment horizontal="justify" vertical="justify" wrapText="1"/>
    </xf>
    <xf numFmtId="0" fontId="6" fillId="2" borderId="8" xfId="0" applyFont="1" applyFill="1" applyBorder="1" applyAlignment="1">
      <alignment horizontal="justify" vertical="justify" wrapText="1"/>
    </xf>
    <xf numFmtId="0" fontId="6" fillId="2" borderId="3"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13"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14" xfId="0" applyFont="1" applyFill="1" applyBorder="1" applyAlignment="1">
      <alignment horizontal="left" vertical="center" wrapText="1"/>
    </xf>
    <xf numFmtId="0" fontId="6" fillId="2" borderId="15"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8" xfId="0" applyFont="1" applyFill="1" applyBorder="1" applyAlignment="1">
      <alignment horizontal="left" vertical="center" wrapText="1"/>
    </xf>
    <xf numFmtId="0" fontId="0" fillId="0" borderId="0" xfId="0" applyAlignment="1">
      <alignment horizontal="justify" vertical="justify" wrapText="1"/>
    </xf>
    <xf numFmtId="0" fontId="6" fillId="2" borderId="13" xfId="0" applyFont="1" applyFill="1" applyBorder="1" applyAlignment="1">
      <alignment horizontal="justify" vertical="center" wrapText="1"/>
    </xf>
    <xf numFmtId="0" fontId="6" fillId="2" borderId="0" xfId="0" applyFont="1" applyFill="1" applyBorder="1" applyAlignment="1">
      <alignment horizontal="justify" vertical="center" wrapText="1"/>
    </xf>
    <xf numFmtId="0" fontId="6" fillId="2" borderId="14" xfId="0" applyFont="1" applyFill="1" applyBorder="1" applyAlignment="1">
      <alignment horizontal="justify" vertical="center" wrapText="1"/>
    </xf>
  </cellXfs>
  <cellStyles count="5">
    <cellStyle name="Good" xfId="4" builtinId="26"/>
    <cellStyle name="Hyperlink 2" xfId="1" xr:uid="{00000000-0005-0000-0000-000001000000}"/>
    <cellStyle name="Normal" xfId="0" builtinId="0"/>
    <cellStyle name="Normal 2" xfId="2" xr:uid="{00000000-0005-0000-0000-000003000000}"/>
    <cellStyle name="Normal_Sheet1" xfId="3" xr:uid="{00000000-0005-0000-0000-000004000000}"/>
  </cellStyles>
  <dxfs count="57">
    <dxf>
      <font>
        <color rgb="FF006100"/>
      </font>
      <fill>
        <patternFill>
          <bgColor rgb="FFC6EFCE"/>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top style="thin">
          <color indexed="64"/>
        </top>
        <bottom style="thin">
          <color indexed="64"/>
        </bottom>
        <vertical/>
        <horizontal/>
      </border>
    </dxf>
    <dxf>
      <border outline="0">
        <left style="thin">
          <color indexed="64"/>
        </left>
      </border>
    </dxf>
    <dxf>
      <alignment vertical="bottom" textRotation="0" wrapText="1" indent="0" justifyLastLine="0" shrinkToFit="0" readingOrder="0"/>
    </dxf>
    <dxf>
      <fill>
        <patternFill>
          <bgColor rgb="FFFFC000"/>
        </patternFill>
      </fill>
    </dxf>
    <dxf>
      <fill>
        <patternFill>
          <bgColor rgb="FFFFC000"/>
        </patternFill>
      </fill>
    </dxf>
    <dxf>
      <fill>
        <patternFill>
          <bgColor rgb="FFFFC000"/>
        </patternFill>
      </fill>
    </dxf>
    <dxf>
      <fill>
        <patternFill>
          <bgColor rgb="FFFFC000"/>
        </patternFill>
      </fill>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1"/>
        <name val="Arial"/>
        <family val="2"/>
        <scheme val="none"/>
      </font>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rgb="FF000000"/>
        </bottom>
      </border>
    </dxf>
    <dxf>
      <font>
        <b val="0"/>
        <i val="0"/>
        <strike val="0"/>
        <condense val="0"/>
        <extend val="0"/>
        <outline val="0"/>
        <shadow val="0"/>
        <u val="none"/>
        <vertAlign val="baseline"/>
        <sz val="10"/>
        <color rgb="FF000000"/>
        <name val="Arial"/>
        <family val="2"/>
        <scheme val="none"/>
      </font>
      <fill>
        <patternFill patternType="solid">
          <fgColor rgb="FF000000"/>
          <bgColor rgb="FFFFFFFF"/>
        </patternFill>
      </fill>
      <alignment horizontal="center"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1"/>
        <color theme="1"/>
        <name val="Arial"/>
        <family val="2"/>
        <scheme val="none"/>
      </font>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center" textRotation="0" indent="0" justifyLastLine="0" shrinkToFit="0" readingOrder="0"/>
    </dxf>
    <dxf>
      <font>
        <b/>
        <i val="0"/>
        <strike val="0"/>
        <condense val="0"/>
        <extend val="0"/>
        <outline val="0"/>
        <shadow val="0"/>
        <u val="none"/>
        <vertAlign val="baseline"/>
        <sz val="6.75"/>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top" textRotation="0" wrapText="1" indent="0" justifyLastLine="0" shrinkToFit="0" readingOrder="0"/>
      <border diagonalUp="0" diagonalDown="0" outline="0">
        <left style="thick">
          <color rgb="FFFFFFFF"/>
        </left>
        <right style="thick">
          <color rgb="FFFFFFFF"/>
        </right>
        <top style="thick">
          <color rgb="FFFFFFFF"/>
        </top>
        <bottom style="thick">
          <color rgb="FFFFFFFF"/>
        </bottom>
      </border>
    </dxf>
    <dxf>
      <font>
        <b val="0"/>
        <i val="0"/>
        <strike val="0"/>
        <condense val="0"/>
        <extend val="0"/>
        <outline val="0"/>
        <shadow val="0"/>
        <u val="none"/>
        <vertAlign val="baseline"/>
        <sz val="11"/>
        <color theme="1"/>
        <name val="Arial"/>
        <family val="2"/>
        <scheme val="none"/>
      </font>
      <alignment horizontal="center" vertical="top" textRotation="0" wrapText="1" indent="0" justifyLastLine="0" shrinkToFit="0" readingOrder="0"/>
      <border diagonalUp="0" diagonalDown="0" outline="0">
        <left style="thick">
          <color rgb="FFFFFFFF"/>
        </left>
        <right style="thick">
          <color rgb="FFFFFFFF"/>
        </right>
        <top style="thick">
          <color rgb="FFFFFFFF"/>
        </top>
        <bottom style="thick">
          <color rgb="FFFFFFFF"/>
        </bottom>
      </border>
    </dxf>
    <dxf>
      <font>
        <b val="0"/>
        <i val="0"/>
        <strike val="0"/>
        <condense val="0"/>
        <extend val="0"/>
        <outline val="0"/>
        <shadow val="0"/>
        <u val="none"/>
        <vertAlign val="baseline"/>
        <sz val="11"/>
        <color theme="1"/>
        <name val="Arial"/>
        <family val="2"/>
        <scheme val="none"/>
      </font>
      <alignment horizontal="center" vertical="top" textRotation="0" wrapText="1" indent="0" justifyLastLine="0" shrinkToFit="0" readingOrder="0"/>
      <border diagonalUp="0" diagonalDown="0" outline="0">
        <left/>
        <right style="thick">
          <color rgb="FFFFFFFF"/>
        </right>
        <top style="thick">
          <color rgb="FFFFFFFF"/>
        </top>
        <bottom style="thick">
          <color rgb="FFFFFFFF"/>
        </bottom>
      </border>
    </dxf>
    <dxf>
      <border outline="0">
        <left style="thick">
          <color rgb="FFFFFFFF"/>
        </left>
      </border>
    </dxf>
    <dxf>
      <alignment horizontal="center" textRotation="0" indent="0" justifyLastLine="0" shrinkToFit="0" readingOrder="0"/>
    </dxf>
    <dxf>
      <font>
        <b/>
        <i val="0"/>
        <strike val="0"/>
        <condense val="0"/>
        <extend val="0"/>
        <outline val="0"/>
        <shadow val="0"/>
        <u val="none"/>
        <vertAlign val="baseline"/>
        <sz val="11"/>
        <color theme="1"/>
        <name val="Arial"/>
        <family val="2"/>
        <scheme val="none"/>
      </font>
      <alignment horizontal="center" vertical="top" textRotation="0" wrapText="1" indent="0" justifyLastLine="0" shrinkToFit="0" readingOrder="0"/>
      <border diagonalUp="0" diagonalDown="0" outline="0">
        <left style="thick">
          <color rgb="FFFFFFFF"/>
        </left>
        <right style="thick">
          <color rgb="FFFFFFFF"/>
        </right>
        <top/>
        <bottom/>
      </border>
    </dxf>
    <dxf>
      <font>
        <color rgb="FF9C0006"/>
      </font>
      <fill>
        <patternFill>
          <bgColor rgb="FFFFC7CE"/>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Table Style 1" pivot="0" count="1" xr9:uid="{00000000-0011-0000-FFFF-FFFF00000000}">
      <tableStyleElement type="wholeTable"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1101725</xdr:colOff>
      <xdr:row>0</xdr:row>
      <xdr:rowOff>47625</xdr:rowOff>
    </xdr:from>
    <xdr:to>
      <xdr:col>8</xdr:col>
      <xdr:colOff>1</xdr:colOff>
      <xdr:row>3</xdr:row>
      <xdr:rowOff>132420</xdr:rowOff>
    </xdr:to>
    <xdr:sp macro="" textlink="">
      <xdr:nvSpPr>
        <xdr:cNvPr id="2" name="Text Box 1">
          <a:extLst>
            <a:ext uri="{FF2B5EF4-FFF2-40B4-BE49-F238E27FC236}">
              <a16:creationId xmlns:a16="http://schemas.microsoft.com/office/drawing/2014/main" id="{FA4707D0-7012-4796-9E24-D03A59CFD527}"/>
            </a:ext>
          </a:extLst>
        </xdr:cNvPr>
        <xdr:cNvSpPr txBox="1">
          <a:spLocks noChangeArrowheads="1"/>
        </xdr:cNvSpPr>
      </xdr:nvSpPr>
      <xdr:spPr bwMode="auto">
        <a:xfrm>
          <a:off x="1101725" y="47625"/>
          <a:ext cx="5432426" cy="656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en-GB" sz="2400" b="1" i="0" u="none" strike="noStrike" baseline="0">
              <a:solidFill>
                <a:srgbClr val="000000"/>
              </a:solidFill>
              <a:latin typeface="Arial"/>
              <a:cs typeface="Arial"/>
            </a:rPr>
            <a:t>Portsmouth Number List 2018</a:t>
          </a:r>
        </a:p>
        <a:p>
          <a:pPr algn="l" rtl="0">
            <a:defRPr sz="1000"/>
          </a:pPr>
          <a:endParaRPr lang="en-GB" sz="2000" b="0" i="0" u="none" strike="noStrike" baseline="0">
            <a:solidFill>
              <a:srgbClr val="000000"/>
            </a:solidFill>
            <a:latin typeface="Arial"/>
            <a:cs typeface="Arial"/>
          </a:endParaRPr>
        </a:p>
      </xdr:txBody>
    </xdr:sp>
    <xdr:clientData/>
  </xdr:twoCellAnchor>
  <xdr:twoCellAnchor editAs="oneCell">
    <xdr:from>
      <xdr:col>0</xdr:col>
      <xdr:colOff>0</xdr:colOff>
      <xdr:row>2</xdr:row>
      <xdr:rowOff>182564</xdr:rowOff>
    </xdr:from>
    <xdr:to>
      <xdr:col>8</xdr:col>
      <xdr:colOff>19050</xdr:colOff>
      <xdr:row>9</xdr:row>
      <xdr:rowOff>1136</xdr:rowOff>
    </xdr:to>
    <xdr:pic>
      <xdr:nvPicPr>
        <xdr:cNvPr id="3" name="Picture 2">
          <a:extLst>
            <a:ext uri="{FF2B5EF4-FFF2-40B4-BE49-F238E27FC236}">
              <a16:creationId xmlns:a16="http://schemas.microsoft.com/office/drawing/2014/main" id="{119EE76E-F4AA-4A71-B6B3-36DEBF7E431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9392" b="27819"/>
        <a:stretch/>
      </xdr:blipFill>
      <xdr:spPr>
        <a:xfrm>
          <a:off x="0" y="563564"/>
          <a:ext cx="6553200" cy="1085397"/>
        </a:xfrm>
        <a:prstGeom prst="rect">
          <a:avLst/>
        </a:prstGeom>
      </xdr:spPr>
    </xdr:pic>
    <xdr:clientData/>
  </xdr:twoCellAnchor>
  <xdr:twoCellAnchor editAs="oneCell">
    <xdr:from>
      <xdr:col>0</xdr:col>
      <xdr:colOff>0</xdr:colOff>
      <xdr:row>0</xdr:row>
      <xdr:rowOff>0</xdr:rowOff>
    </xdr:from>
    <xdr:to>
      <xdr:col>0</xdr:col>
      <xdr:colOff>1178072</xdr:colOff>
      <xdr:row>3</xdr:row>
      <xdr:rowOff>13086</xdr:rowOff>
    </xdr:to>
    <xdr:pic>
      <xdr:nvPicPr>
        <xdr:cNvPr id="4" name="Picture 3">
          <a:extLst>
            <a:ext uri="{FF2B5EF4-FFF2-40B4-BE49-F238E27FC236}">
              <a16:creationId xmlns:a16="http://schemas.microsoft.com/office/drawing/2014/main" id="{EFF80453-5D8D-43F1-A3F6-26B21AD18933}"/>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1178072" cy="584586"/>
        </a:xfrm>
        <a:prstGeom prst="rect">
          <a:avLst/>
        </a:prstGeom>
      </xdr:spPr>
    </xdr:pic>
    <xdr:clientData/>
  </xdr:twoCellAnchor>
  <xdr:twoCellAnchor>
    <xdr:from>
      <xdr:col>0</xdr:col>
      <xdr:colOff>0</xdr:colOff>
      <xdr:row>2</xdr:row>
      <xdr:rowOff>166691</xdr:rowOff>
    </xdr:from>
    <xdr:to>
      <xdr:col>8</xdr:col>
      <xdr:colOff>15875</xdr:colOff>
      <xdr:row>9</xdr:row>
      <xdr:rowOff>7939</xdr:rowOff>
    </xdr:to>
    <xdr:sp macro="" textlink="">
      <xdr:nvSpPr>
        <xdr:cNvPr id="5" name="Rectangle 4">
          <a:extLst>
            <a:ext uri="{FF2B5EF4-FFF2-40B4-BE49-F238E27FC236}">
              <a16:creationId xmlns:a16="http://schemas.microsoft.com/office/drawing/2014/main" id="{FD24BE6F-B6A9-46FE-99D3-0D46AB6F24BE}"/>
            </a:ext>
          </a:extLst>
        </xdr:cNvPr>
        <xdr:cNvSpPr/>
      </xdr:nvSpPr>
      <xdr:spPr>
        <a:xfrm>
          <a:off x="0" y="547691"/>
          <a:ext cx="6550025" cy="1108073"/>
        </a:xfrm>
        <a:prstGeom prst="rect">
          <a:avLst/>
        </a:prstGeom>
        <a:solidFill>
          <a:schemeClr val="bg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1</xdr:row>
      <xdr:rowOff>66676</xdr:rowOff>
    </xdr:from>
    <xdr:to>
      <xdr:col>7</xdr:col>
      <xdr:colOff>638175</xdr:colOff>
      <xdr:row>9</xdr:row>
      <xdr:rowOff>9525</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9526" y="257176"/>
          <a:ext cx="5895974" cy="1400174"/>
        </a:xfrm>
        <a:prstGeom prst="rect">
          <a:avLst/>
        </a:prstGeom>
        <a:solidFill>
          <a:schemeClr val="bg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0</xdr:colOff>
      <xdr:row>2</xdr:row>
      <xdr:rowOff>182564</xdr:rowOff>
    </xdr:from>
    <xdr:to>
      <xdr:col>6</xdr:col>
      <xdr:colOff>428625</xdr:colOff>
      <xdr:row>8</xdr:row>
      <xdr:rowOff>119064</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9392" b="27819"/>
        <a:stretch/>
      </xdr:blipFill>
      <xdr:spPr>
        <a:xfrm>
          <a:off x="0" y="563564"/>
          <a:ext cx="6572250" cy="1079500"/>
        </a:xfrm>
        <a:prstGeom prst="rect">
          <a:avLst/>
        </a:prstGeom>
      </xdr:spPr>
    </xdr:pic>
    <xdr:clientData/>
  </xdr:twoCellAnchor>
  <xdr:twoCellAnchor editAs="oneCell">
    <xdr:from>
      <xdr:col>0</xdr:col>
      <xdr:colOff>0</xdr:colOff>
      <xdr:row>0</xdr:row>
      <xdr:rowOff>0</xdr:rowOff>
    </xdr:from>
    <xdr:to>
      <xdr:col>0</xdr:col>
      <xdr:colOff>1178072</xdr:colOff>
      <xdr:row>3</xdr:row>
      <xdr:rowOff>13086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1178072" cy="584586"/>
        </a:xfrm>
        <a:prstGeom prst="rect">
          <a:avLst/>
        </a:prstGeom>
      </xdr:spPr>
    </xdr:pic>
    <xdr:clientData/>
  </xdr:twoCellAnchor>
  <xdr:twoCellAnchor>
    <xdr:from>
      <xdr:col>0</xdr:col>
      <xdr:colOff>1101725</xdr:colOff>
      <xdr:row>0</xdr:row>
      <xdr:rowOff>47625</xdr:rowOff>
    </xdr:from>
    <xdr:to>
      <xdr:col>8</xdr:col>
      <xdr:colOff>1</xdr:colOff>
      <xdr:row>3</xdr:row>
      <xdr:rowOff>132420</xdr:rowOff>
    </xdr:to>
    <xdr:sp macro="" textlink="">
      <xdr:nvSpPr>
        <xdr:cNvPr id="5" name="Text Box 1">
          <a:extLst>
            <a:ext uri="{FF2B5EF4-FFF2-40B4-BE49-F238E27FC236}">
              <a16:creationId xmlns:a16="http://schemas.microsoft.com/office/drawing/2014/main" id="{00000000-0008-0000-0300-000005000000}"/>
            </a:ext>
          </a:extLst>
        </xdr:cNvPr>
        <xdr:cNvSpPr txBox="1">
          <a:spLocks noChangeArrowheads="1"/>
        </xdr:cNvSpPr>
      </xdr:nvSpPr>
      <xdr:spPr bwMode="auto">
        <a:xfrm>
          <a:off x="1101725" y="47625"/>
          <a:ext cx="5470526" cy="656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en-GB" sz="2400" b="1" i="0" u="none" strike="noStrike" baseline="0">
              <a:solidFill>
                <a:srgbClr val="000000"/>
              </a:solidFill>
              <a:latin typeface="Arial"/>
              <a:cs typeface="Arial"/>
            </a:rPr>
            <a:t>Portsmouth Number List 2017</a:t>
          </a:r>
        </a:p>
        <a:p>
          <a:pPr algn="l" rtl="0">
            <a:defRPr sz="1000"/>
          </a:pPr>
          <a:endParaRPr lang="en-GB" sz="2000" b="0" i="0" u="none" strike="noStrike" baseline="0">
            <a:solidFill>
              <a:srgbClr val="000000"/>
            </a:solidFill>
            <a:latin typeface="Arial"/>
            <a:cs typeface="Arial"/>
          </a:endParaRPr>
        </a:p>
      </xdr:txBody>
    </xdr:sp>
    <xdr:clientData/>
  </xdr:twoCellAnchor>
  <xdr:twoCellAnchor>
    <xdr:from>
      <xdr:col>0</xdr:col>
      <xdr:colOff>0</xdr:colOff>
      <xdr:row>2</xdr:row>
      <xdr:rowOff>166691</xdr:rowOff>
    </xdr:from>
    <xdr:to>
      <xdr:col>8</xdr:col>
      <xdr:colOff>15875</xdr:colOff>
      <xdr:row>9</xdr:row>
      <xdr:rowOff>7939</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0" y="547691"/>
          <a:ext cx="6588125" cy="1108073"/>
        </a:xfrm>
        <a:prstGeom prst="rect">
          <a:avLst/>
        </a:prstGeom>
        <a:solidFill>
          <a:schemeClr val="bg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9526</xdr:colOff>
      <xdr:row>0</xdr:row>
      <xdr:rowOff>66676</xdr:rowOff>
    </xdr:from>
    <xdr:to>
      <xdr:col>7</xdr:col>
      <xdr:colOff>638175</xdr:colOff>
      <xdr:row>7</xdr:row>
      <xdr:rowOff>9525</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9526" y="66676"/>
          <a:ext cx="5876924" cy="1209674"/>
        </a:xfrm>
        <a:prstGeom prst="rect">
          <a:avLst/>
        </a:prstGeom>
        <a:solidFill>
          <a:schemeClr val="bg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xdr:colOff>
      <xdr:row>0</xdr:row>
      <xdr:rowOff>9525</xdr:rowOff>
    </xdr:from>
    <xdr:to>
      <xdr:col>8</xdr:col>
      <xdr:colOff>1</xdr:colOff>
      <xdr:row>7</xdr:row>
      <xdr:rowOff>19049</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9392" b="27819"/>
        <a:stretch/>
      </xdr:blipFill>
      <xdr:spPr>
        <a:xfrm>
          <a:off x="1" y="9525"/>
          <a:ext cx="6553200" cy="1276349"/>
        </a:xfrm>
        <a:prstGeom prst="rect">
          <a:avLst/>
        </a:prstGeom>
      </xdr:spPr>
    </xdr:pic>
    <xdr:clientData/>
  </xdr:twoCellAnchor>
  <xdr:twoCellAnchor editAs="oneCell">
    <xdr:from>
      <xdr:col>0</xdr:col>
      <xdr:colOff>0</xdr:colOff>
      <xdr:row>0</xdr:row>
      <xdr:rowOff>0</xdr:rowOff>
    </xdr:from>
    <xdr:to>
      <xdr:col>0</xdr:col>
      <xdr:colOff>1178072</xdr:colOff>
      <xdr:row>3</xdr:row>
      <xdr:rowOff>13086</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0"/>
          <a:ext cx="1178072" cy="584586"/>
        </a:xfrm>
        <a:prstGeom prst="rect">
          <a:avLst/>
        </a:prstGeom>
      </xdr:spPr>
    </xdr:pic>
    <xdr:clientData/>
  </xdr:twoCellAnchor>
  <xdr:twoCellAnchor>
    <xdr:from>
      <xdr:col>0</xdr:col>
      <xdr:colOff>1133475</xdr:colOff>
      <xdr:row>1</xdr:row>
      <xdr:rowOff>19050</xdr:rowOff>
    </xdr:from>
    <xdr:to>
      <xdr:col>7</xdr:col>
      <xdr:colOff>666750</xdr:colOff>
      <xdr:row>3</xdr:row>
      <xdr:rowOff>76857</xdr:rowOff>
    </xdr:to>
    <xdr:sp macro="" textlink="">
      <xdr:nvSpPr>
        <xdr:cNvPr id="5" name="Text Box 1">
          <a:extLst>
            <a:ext uri="{FF2B5EF4-FFF2-40B4-BE49-F238E27FC236}">
              <a16:creationId xmlns:a16="http://schemas.microsoft.com/office/drawing/2014/main" id="{00000000-0008-0000-0600-000005000000}"/>
            </a:ext>
          </a:extLst>
        </xdr:cNvPr>
        <xdr:cNvSpPr txBox="1">
          <a:spLocks noChangeArrowheads="1"/>
        </xdr:cNvSpPr>
      </xdr:nvSpPr>
      <xdr:spPr bwMode="auto">
        <a:xfrm>
          <a:off x="1133475" y="209550"/>
          <a:ext cx="4781550" cy="438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45720" rIns="91440" bIns="45720" anchor="t" upright="1"/>
        <a:lstStyle/>
        <a:p>
          <a:pPr algn="l" rtl="0">
            <a:defRPr sz="1000"/>
          </a:pPr>
          <a:r>
            <a:rPr lang="en-GB" sz="2000" b="0" i="0" u="none" strike="noStrike" baseline="0">
              <a:solidFill>
                <a:srgbClr val="000000"/>
              </a:solidFill>
              <a:latin typeface="Arial"/>
              <a:cs typeface="Arial"/>
            </a:rPr>
            <a:t>Portsmouth Number List 2016</a:t>
          </a:r>
        </a:p>
        <a:p>
          <a:pPr algn="l" rtl="0">
            <a:defRPr sz="1000"/>
          </a:pPr>
          <a:endParaRPr lang="en-GB" sz="2000" b="0" i="0" u="none" strike="noStrike" baseline="0">
            <a:solidFill>
              <a:srgbClr val="000000"/>
            </a:solidFill>
            <a:latin typeface="Arial"/>
            <a:cs typeface="Arial"/>
          </a:endParaRPr>
        </a:p>
      </xdr:txBody>
    </xdr:sp>
    <xdr:clientData/>
  </xdr:twoCellAnchor>
  <xdr:twoCellAnchor>
    <xdr:from>
      <xdr:col>0</xdr:col>
      <xdr:colOff>0</xdr:colOff>
      <xdr:row>0</xdr:row>
      <xdr:rowOff>0</xdr:rowOff>
    </xdr:from>
    <xdr:to>
      <xdr:col>8</xdr:col>
      <xdr:colOff>0</xdr:colOff>
      <xdr:row>7</xdr:row>
      <xdr:rowOff>38099</xdr:rowOff>
    </xdr:to>
    <xdr:sp macro="" textlink="">
      <xdr:nvSpPr>
        <xdr:cNvPr id="6" name="Rectangle 5">
          <a:extLst>
            <a:ext uri="{FF2B5EF4-FFF2-40B4-BE49-F238E27FC236}">
              <a16:creationId xmlns:a16="http://schemas.microsoft.com/office/drawing/2014/main" id="{00000000-0008-0000-0600-000006000000}"/>
            </a:ext>
          </a:extLst>
        </xdr:cNvPr>
        <xdr:cNvSpPr/>
      </xdr:nvSpPr>
      <xdr:spPr>
        <a:xfrm>
          <a:off x="0" y="0"/>
          <a:ext cx="6553200" cy="1304924"/>
        </a:xfrm>
        <a:prstGeom prst="rect">
          <a:avLst/>
        </a:prstGeom>
        <a:solidFill>
          <a:schemeClr val="bg1">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rian Stanislaus" refreshedDate="43248.550559490737" backgroundQuery="1" createdVersion="6" refreshedVersion="6" minRefreshableVersion="3" recordCount="0" supportSubquery="1" supportAdvancedDrill="1" xr:uid="{2846E2C0-3DE8-41F0-9CD4-72A4397D8752}">
  <cacheSource type="external" connectionId="2"/>
  <cacheFields count="1">
    <cacheField name="[Range].[HelmName].[HelmName]" caption="HelmName" numFmtId="0" level="1">
      <sharedItems containsBlank="1" count="47">
        <m/>
        <s v="-"/>
        <s v="A Robinson"/>
        <s v="Adrian Stanislaus"/>
        <s v="Bea Jefferis"/>
        <s v="Ben Heppenstall"/>
        <s v="Ben Jefferis"/>
        <s v="C Freeman"/>
        <s v="C JOHNSON"/>
        <s v="Charles Freeman"/>
        <s v="Charlie Whelan"/>
        <s v="Colin Burgess"/>
        <s v="D Butterworth"/>
        <s v="D ROWSON"/>
        <s v="Dai Williams"/>
        <s v="Dave Durston"/>
        <s v="Dave Rowson"/>
        <s v="Fiona Chamberlain"/>
        <s v="Ivor Keates"/>
        <s v="J CODNER"/>
        <s v="J Horton"/>
        <s v="J Robinson"/>
        <s v="J WRAY"/>
        <s v="John Andrews"/>
        <s v="John Codner"/>
        <s v="John Fellows"/>
        <s v="John Turner"/>
        <s v="Kelvin Garnett"/>
        <s v="Luke Stanislaus"/>
        <s v="M Steger"/>
        <s v="Matt Andrews"/>
        <s v="Mike Cardew"/>
        <s v="P GREEN"/>
        <s v="Pat Ward"/>
        <s v="Paul Aggett"/>
        <s v="Paul Robinson"/>
        <s v="Pippa Whelan"/>
        <s v="R DALTON"/>
        <s v="R Dillworth"/>
        <s v="Richard Gimmler"/>
        <s v="Rupert Whelan"/>
        <s v="Simon Clark"/>
        <s v="Steve Ashford"/>
        <s v="Steve Marlow"/>
        <s v="Struan McDonald"/>
        <s v="W BURGESS"/>
        <s v="Wolly Merchant"/>
      </sharedItems>
    </cacheField>
  </cacheFields>
  <cacheHierarchies count="7">
    <cacheHierarchy uniqueName="[Range].[HelmName]" caption="HelmName" attribute="1" defaultMemberUniqueName="[Range].[HelmName].[All]" allUniqueName="[Range].[HelmName].[All]" dimensionUniqueName="[Range]" displayFolder="" count="2" memberValueDatatype="130" unbalanced="0">
      <fieldsUsage count="2">
        <fieldUsage x="-1"/>
        <fieldUsage x="0"/>
      </fieldsUsage>
    </cacheHierarchy>
    <cacheHierarchy uniqueName="[Range].[SailNo]" caption="SailNo" attribute="1" defaultMemberUniqueName="[Range].[SailNo].[All]" allUniqueName="[Range].[SailNo].[All]" dimensionUniqueName="[Range]" displayFolder="" count="0" memberValueDatatype="20" unbalanced="0"/>
    <cacheHierarchy uniqueName="[Range].[Class]" caption="Class" attribute="1" defaultMemberUniqueName="[Range].[Class].[All]" allUniqueName="[Range].[Class].[All]" dimensionUniqueName="[Range]" displayFolder="" count="0" memberValueDatatype="130" unbalanced="0"/>
    <cacheHierarchy uniqueName="[Range].[Fleet]" caption="Fleet" attribute="1" defaultMemberUniqueName="[Range].[Fleet].[All]" allUniqueName="[Range].[Fleet].[All]" dimensionUniqueName="[Range]" displayFolder="" count="0" memberValueDatatype="130" unbalanced="0"/>
    <cacheHierarchy uniqueName="[Range].[Column1]" caption="Column1" attribute="1" defaultMemberUniqueName="[Range].[Column1].[All]" allUniqueName="[Range].[Column1].[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Stanislaus" refreshedDate="43248.708219907407" createdVersion="6" refreshedVersion="6" minRefreshableVersion="3" recordCount="200" xr:uid="{78AD2F4B-FE88-4ECB-A52E-2E73B7D7EA95}">
  <cacheSource type="worksheet">
    <worksheetSource name="Table1"/>
  </cacheSource>
  <cacheFields count="5">
    <cacheField name="HelmName" numFmtId="0">
      <sharedItems containsBlank="1" count="47">
        <s v="A Robinson"/>
        <s v="Adrian Stanislaus"/>
        <s v="Bea Jefferis"/>
        <s v="Ben Heppenstall"/>
        <s v="Ben Jefferis"/>
        <s v="C Freeman"/>
        <s v="C JOHNSON"/>
        <s v="Charles Freeman"/>
        <s v="Charlie Whelan"/>
        <s v="Colin Burgess"/>
        <s v="D Butterworth"/>
        <s v="D ROWSON"/>
        <s v="Dai Williams"/>
        <s v="Dave Durston"/>
        <s v="Dave Rowson"/>
        <s v="Fiona Chamberlain"/>
        <s v="Ivor Keates"/>
        <s v="J CODNER"/>
        <s v="J Horton"/>
        <s v="J Robinson"/>
        <s v="J WRAY"/>
        <s v="John Andrews"/>
        <s v="John Codner"/>
        <s v="John Fellows"/>
        <s v="John Turner"/>
        <s v="Kelvin Garnett"/>
        <s v="Luke Stanislaus"/>
        <s v="M Steger"/>
        <s v="Matt Andrews"/>
        <s v="Mike Cardew"/>
        <s v="P GREEN"/>
        <s v="Pat Ward"/>
        <s v="Paul Aggett"/>
        <s v="Paul Robinson"/>
        <s v="Pippa Whelan"/>
        <s v="R DALTON"/>
        <s v="R Dillworth"/>
        <s v="Richard Gimmler"/>
        <s v="Rupert Whelan"/>
        <s v="Simon Clark"/>
        <s v="Steve Ashford"/>
        <s v="Steve Marlow"/>
        <s v="Struan McDonald"/>
        <s v="W BURGESS"/>
        <s v="Wolly Merchant"/>
        <m/>
        <s v="-"/>
      </sharedItems>
    </cacheField>
    <cacheField name="SailNo" numFmtId="0">
      <sharedItems containsString="0" containsBlank="1" containsNumber="1" containsInteger="1" minValue="112" maxValue="206888"/>
    </cacheField>
    <cacheField name="Class" numFmtId="0">
      <sharedItems containsBlank="1" count="35">
        <s v="Feva XL"/>
        <s v="Radial"/>
        <s v="Laser Stratos"/>
        <s v="Laser Radial"/>
        <s v="Laser"/>
        <s v="Wanderer"/>
        <s v="Laser 2000"/>
        <s v="RS 200"/>
        <s v="Firefly"/>
        <s v="Topper"/>
        <s v="RS400"/>
        <s v="Miracle"/>
        <s v="420"/>
        <s v="Fireball"/>
        <s v="Liberty"/>
        <s v="Solo"/>
        <s v="RS Aero 7"/>
        <s v="LASER EPS"/>
        <s v="British Moth"/>
        <s v="Merlin Rocket"/>
        <s v="Vareo"/>
        <s v="Contender"/>
        <s v="2000"/>
        <s v="Lightning"/>
        <s v="LASER 4.7"/>
        <s v="RS Aero 5"/>
        <s v="RS Aero 9"/>
        <s v="Firefly SH"/>
        <s v="Enterprise"/>
        <s v="Phantom"/>
        <s v="Albacore SH"/>
        <s v="Trio"/>
        <s v="Albacore"/>
        <s v="Q'ba"/>
        <m/>
      </sharedItems>
    </cacheField>
    <cacheField name="Fleet" numFmtId="0">
      <sharedItems containsBlank="1"/>
    </cacheField>
    <cacheField name="Column1"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4649"/>
    <x v="0"/>
    <s v="Asymmetric"/>
    <s v="A Robinson : Feva XL"/>
  </r>
  <r>
    <x v="0"/>
    <n v="137388"/>
    <x v="1"/>
    <s v="Laser"/>
    <s v="A Robinson : Radial"/>
  </r>
  <r>
    <x v="1"/>
    <n v="926"/>
    <x v="2"/>
    <s v="Asymmetric"/>
    <s v="Adrian Stanislaus : Laser Stratos"/>
  </r>
  <r>
    <x v="2"/>
    <n v="137338"/>
    <x v="3"/>
    <s v="Laser"/>
    <s v="Bea Jefferis : Laser Radial"/>
  </r>
  <r>
    <x v="3"/>
    <n v="56155"/>
    <x v="4"/>
    <s v="Laser"/>
    <s v="Ben Heppenstall : Laser"/>
  </r>
  <r>
    <x v="4"/>
    <n v="1596"/>
    <x v="5"/>
    <s v="General"/>
    <s v="Ben Jefferis : Wanderer"/>
  </r>
  <r>
    <x v="4"/>
    <n v="206888"/>
    <x v="4"/>
    <s v="Laser"/>
    <s v="Ben Jefferis : Laser"/>
  </r>
  <r>
    <x v="5"/>
    <n v="2242"/>
    <x v="6"/>
    <s v="Asymmetric"/>
    <s v="C Freeman : Laser 2000"/>
  </r>
  <r>
    <x v="6"/>
    <n v="1123"/>
    <x v="7"/>
    <s v="Asymmetric"/>
    <s v="C JOHNSON : RS 200"/>
  </r>
  <r>
    <x v="6"/>
    <n v="130753"/>
    <x v="4"/>
    <s v="Laser"/>
    <s v="C JOHNSON : Laser"/>
  </r>
  <r>
    <x v="7"/>
    <n v="2242"/>
    <x v="6"/>
    <s v="Asymmetric"/>
    <s v="Charles Freeman : Laser 2000"/>
  </r>
  <r>
    <x v="8"/>
    <n v="1473"/>
    <x v="0"/>
    <s v="Asymmetric"/>
    <s v="Charlie Whelan : Feva XL"/>
  </r>
  <r>
    <x v="8"/>
    <n v="2324"/>
    <x v="8"/>
    <s v="General"/>
    <s v="Charlie Whelan : Firefly"/>
  </r>
  <r>
    <x v="8"/>
    <n v="44496"/>
    <x v="9"/>
    <s v="General"/>
    <s v="Charlie Whelan : Topper"/>
  </r>
  <r>
    <x v="9"/>
    <n v="191329"/>
    <x v="4"/>
    <s v="Laser"/>
    <s v="Colin Burgess : Laser"/>
  </r>
  <r>
    <x v="9"/>
    <n v="927"/>
    <x v="10"/>
    <s v="Asymmetric"/>
    <s v="Colin Burgess : RS400"/>
  </r>
  <r>
    <x v="10"/>
    <n v="3621"/>
    <x v="11"/>
    <s v="General"/>
    <s v="D Butterworth : Miracle"/>
  </r>
  <r>
    <x v="11"/>
    <n v="45776"/>
    <x v="12"/>
    <s v="General"/>
    <s v="D ROWSON : 420"/>
  </r>
  <r>
    <x v="12"/>
    <n v="13486"/>
    <x v="13"/>
    <s v="General"/>
    <s v="Dai Williams : Fireball"/>
  </r>
  <r>
    <x v="13"/>
    <n v="2402"/>
    <x v="14"/>
    <s v="General"/>
    <s v="Dave Durston : Liberty"/>
  </r>
  <r>
    <x v="14"/>
    <n v="3400"/>
    <x v="15"/>
    <s v="General"/>
    <s v="Dave Rowson : Solo"/>
  </r>
  <r>
    <x v="15"/>
    <n v="100196"/>
    <x v="4"/>
    <s v="Laser"/>
    <s v="Fiona Chamberlain : Laser"/>
  </r>
  <r>
    <x v="16"/>
    <n v="1741"/>
    <x v="16"/>
    <s v="General"/>
    <s v="Ivor Keates : RS Aero 7"/>
  </r>
  <r>
    <x v="17"/>
    <n v="127"/>
    <x v="17"/>
    <s v="General"/>
    <s v="J CODNER : LASER EPS"/>
  </r>
  <r>
    <x v="18"/>
    <n v="157555"/>
    <x v="3"/>
    <s v="Laser"/>
    <s v="J Horton : Laser Radial"/>
  </r>
  <r>
    <x v="19"/>
    <n v="1473"/>
    <x v="0"/>
    <s v="Asymmetric"/>
    <s v="J Robinson : Feva XL"/>
  </r>
  <r>
    <x v="20"/>
    <n v="115373"/>
    <x v="4"/>
    <s v="Laser"/>
    <s v="J WRAY : Laser"/>
  </r>
  <r>
    <x v="21"/>
    <n v="630"/>
    <x v="18"/>
    <s v="General"/>
    <s v="John Andrews : British Moth"/>
  </r>
  <r>
    <x v="22"/>
    <n v="3439"/>
    <x v="19"/>
    <s v="General"/>
    <s v="John Codner : Merlin Rocket"/>
  </r>
  <r>
    <x v="23"/>
    <n v="199"/>
    <x v="20"/>
    <s v="Asymmetric"/>
    <s v="John Fellows : Vareo"/>
  </r>
  <r>
    <x v="24"/>
    <n v="3478"/>
    <x v="19"/>
    <s v="General"/>
    <s v="John Turner : Merlin Rocket"/>
  </r>
  <r>
    <x v="25"/>
    <n v="4172"/>
    <x v="15"/>
    <s v="General"/>
    <s v="Kelvin Garnett : Solo"/>
  </r>
  <r>
    <x v="26"/>
    <n v="162872"/>
    <x v="4"/>
    <s v="Laser"/>
    <s v="Luke Stanislaus : Laser"/>
  </r>
  <r>
    <x v="27"/>
    <n v="161864"/>
    <x v="4"/>
    <s v="Laser"/>
    <s v="M Steger : Laser"/>
  </r>
  <r>
    <x v="28"/>
    <n v="432"/>
    <x v="21"/>
    <s v="General"/>
    <s v="Matt Andrews : Contender"/>
  </r>
  <r>
    <x v="29"/>
    <n v="67200"/>
    <x v="4"/>
    <s v="Laser"/>
    <s v="Mike Cardew : Laser"/>
  </r>
  <r>
    <x v="30"/>
    <n v="2113"/>
    <x v="22"/>
    <s v="Asymmetric"/>
    <s v="P GREEN : 2000"/>
  </r>
  <r>
    <x v="31"/>
    <n v="4749"/>
    <x v="15"/>
    <s v="General"/>
    <s v="Pat Ward : Solo"/>
  </r>
  <r>
    <x v="32"/>
    <n v="1772"/>
    <x v="16"/>
    <s v="General"/>
    <s v="Paul Aggett : RS Aero 7"/>
  </r>
  <r>
    <x v="33"/>
    <n v="3101"/>
    <x v="11"/>
    <s v="General"/>
    <s v="Paul Robinson : Miracle"/>
  </r>
  <r>
    <x v="34"/>
    <n v="112"/>
    <x v="23"/>
    <s v="General"/>
    <s v="Pippa Whelan : Lightning"/>
  </r>
  <r>
    <x v="35"/>
    <n v="164396"/>
    <x v="24"/>
    <s v="Laser"/>
    <s v="R DALTON : LASER 4.7"/>
  </r>
  <r>
    <x v="36"/>
    <n v="1773"/>
    <x v="16"/>
    <s v="General"/>
    <s v="R Dillworth : RS Aero 7"/>
  </r>
  <r>
    <x v="36"/>
    <n v="1773"/>
    <x v="25"/>
    <s v="General"/>
    <s v="R Dillworth : RS Aero 5"/>
  </r>
  <r>
    <x v="37"/>
    <n v="1036"/>
    <x v="26"/>
    <s v="General"/>
    <s v="Richard Gimmler : RS Aero 9"/>
  </r>
  <r>
    <x v="38"/>
    <n v="2324"/>
    <x v="27"/>
    <s v="General"/>
    <s v="Rupert Whelan : Firefly SH"/>
  </r>
  <r>
    <x v="38"/>
    <n v="412"/>
    <x v="23"/>
    <s v="General"/>
    <s v="Rupert Whelan : Lightning"/>
  </r>
  <r>
    <x v="39"/>
    <n v="22400"/>
    <x v="28"/>
    <s v="General"/>
    <s v="Simon Clark : Enterprise"/>
  </r>
  <r>
    <x v="39"/>
    <n v="1209"/>
    <x v="29"/>
    <s v="General"/>
    <s v="Simon Clark : Phantom"/>
  </r>
  <r>
    <x v="40"/>
    <n v="6811"/>
    <x v="30"/>
    <s v="General"/>
    <s v="Steve Ashford : Albacore SH"/>
  </r>
  <r>
    <x v="40"/>
    <n v="476"/>
    <x v="31"/>
    <s v="Asymmetric"/>
    <s v="Steve Ashford : Trio"/>
  </r>
  <r>
    <x v="40"/>
    <n v="6811"/>
    <x v="32"/>
    <s v="General"/>
    <s v="Steve Ashford : Albacore"/>
  </r>
  <r>
    <x v="41"/>
    <n v="113981"/>
    <x v="4"/>
    <s v="Laser"/>
    <s v="Steve Marlow : Laser"/>
  </r>
  <r>
    <x v="42"/>
    <n v="258"/>
    <x v="20"/>
    <s v="Asymmetric"/>
    <s v="Struan McDonald : Vareo"/>
  </r>
  <r>
    <x v="43"/>
    <n v="174465"/>
    <x v="4"/>
    <s v="Laser"/>
    <s v="W BURGESS : Laser"/>
  </r>
  <r>
    <x v="44"/>
    <m/>
    <x v="33"/>
    <s v="General"/>
    <s v="Wolly Merchant : Q'ba"/>
  </r>
  <r>
    <x v="45"/>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r>
    <x v="46"/>
    <m/>
    <x v="34"/>
    <m/>
    <s v="- :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D6032F-D292-4B02-9925-A89E3A76BE74}"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1" firstHeaderRow="1" firstDataRow="1" firstDataCol="1"/>
  <pivotFields count="5">
    <pivotField axis="axisRow" showAll="0">
      <items count="48">
        <item x="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dataField="1" showAll="0">
      <items count="36">
        <item x="22"/>
        <item x="12"/>
        <item x="32"/>
        <item x="30"/>
        <item x="18"/>
        <item x="21"/>
        <item x="28"/>
        <item x="0"/>
        <item x="13"/>
        <item x="8"/>
        <item x="27"/>
        <item x="4"/>
        <item x="6"/>
        <item x="24"/>
        <item x="17"/>
        <item x="3"/>
        <item x="2"/>
        <item x="14"/>
        <item x="23"/>
        <item x="19"/>
        <item x="11"/>
        <item x="29"/>
        <item x="33"/>
        <item x="1"/>
        <item x="7"/>
        <item x="25"/>
        <item x="16"/>
        <item x="26"/>
        <item x="10"/>
        <item x="15"/>
        <item x="9"/>
        <item x="31"/>
        <item x="20"/>
        <item x="5"/>
        <item x="34"/>
        <item t="default"/>
      </items>
    </pivotField>
    <pivotField showAll="0"/>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Clas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789B38-1E1D-4EB9-9DBB-F7D968D4FD47}"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E51" firstHeaderRow="0" firstDataRow="1" firstDataCol="1"/>
  <pivotFields count="5">
    <pivotField axis="axisRow" showAll="0">
      <items count="48">
        <item x="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dataField="1" showAll="0"/>
    <pivotField dataField="1" showAll="0">
      <items count="36">
        <item x="22"/>
        <item x="12"/>
        <item x="32"/>
        <item x="30"/>
        <item x="18"/>
        <item x="21"/>
        <item x="28"/>
        <item x="0"/>
        <item x="13"/>
        <item x="8"/>
        <item x="27"/>
        <item x="4"/>
        <item x="6"/>
        <item x="24"/>
        <item x="17"/>
        <item x="3"/>
        <item x="2"/>
        <item x="14"/>
        <item x="23"/>
        <item x="19"/>
        <item x="11"/>
        <item x="29"/>
        <item x="33"/>
        <item x="1"/>
        <item x="7"/>
        <item x="25"/>
        <item x="16"/>
        <item x="26"/>
        <item x="10"/>
        <item x="15"/>
        <item x="9"/>
        <item x="31"/>
        <item x="20"/>
        <item x="5"/>
        <item x="34"/>
        <item t="default"/>
      </items>
    </pivotField>
    <pivotField showAll="0"/>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2"/>
  </colFields>
  <colItems count="2">
    <i>
      <x/>
    </i>
    <i i="1">
      <x v="1"/>
    </i>
  </colItems>
  <dataFields count="2">
    <dataField name="Count of Class" fld="2" subtotal="count" baseField="0" baseItem="0"/>
    <dataField name="Sum of SailNo"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ECB874-7FCB-437B-AE2B-0BD1A7A7AC1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1:K49" firstHeaderRow="1" firstDataRow="1" firstDataCol="1"/>
  <pivotFields count="1">
    <pivotField axis="axisRow" allDrilled="1"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pivotHierarchies count="7">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fscSailors!$A:$E">
        <x15:activeTabTopLevelEntity name="[Range]"/>
      </x15:pivotTableUISettings>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201" totalsRowShown="0" headerRowDxfId="54" dataDxfId="53" tableBorderDxfId="52">
  <autoFilter ref="A1:E201" xr:uid="{00000000-0009-0000-0100-000001000000}"/>
  <sortState ref="A2:E57">
    <sortCondition ref="A1:A57"/>
  </sortState>
  <tableColumns count="5">
    <tableColumn id="1" xr3:uid="{00000000-0010-0000-0000-000001000000}" name="HelmName" dataDxfId="51"/>
    <tableColumn id="2" xr3:uid="{00000000-0010-0000-0000-000002000000}" name="SailNo" dataDxfId="50"/>
    <tableColumn id="3" xr3:uid="{00000000-0010-0000-0000-000003000000}" name="Class" dataDxfId="49"/>
    <tableColumn id="4" xr3:uid="{00000000-0010-0000-0000-000004000000}" name="Fleet" dataDxfId="48"/>
    <tableColumn id="5" xr3:uid="{00000000-0010-0000-0000-000005000000}" name="Column1" dataDxfId="47">
      <calculatedColumnFormula>Table1[[#This Row],[HelmName]] &amp; " : " &amp; Table1[[#This Row],[Class]]</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8177628-D689-4A58-AA74-6DF05AE30AF8}" name="HelmNames200" displayName="HelmNames200" ref="H1:H202" totalsRowShown="0">
  <autoFilter ref="H1:H202" xr:uid="{81EE80C4-AA0F-47BF-9309-49ACBFEEEFBA}"/>
  <tableColumns count="1">
    <tableColumn id="1" xr3:uid="{9B97D408-7A33-4E6E-B546-022759101502}" name="HelmNames20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C31977E-B959-4FD0-A6E0-E8E1ACA5113E}" name="Table14" displayName="Table14" ref="A3:J252" totalsRowShown="0">
  <autoFilter ref="A3:J252" xr:uid="{9DE88AD4-4154-42A2-88C7-57E4351E0A15}"/>
  <tableColumns count="10">
    <tableColumn id="1" xr3:uid="{AC40D2B0-2F1C-4D31-B261-E8FFE122B13C}" name="Column1" dataDxfId="46"/>
    <tableColumn id="10" xr3:uid="{00151FBB-A6CB-44C5-AB77-5B71D0BC8DF1}" name="Column12" dataDxfId="45"/>
    <tableColumn id="2" xr3:uid="{D7F8BE1B-22C7-4928-95EF-2CFDEC1E5142}" name="Column2" dataDxfId="44"/>
    <tableColumn id="3" xr3:uid="{D185277B-A18C-46EA-BC5D-749C8FA609BE}" name="No. of Crew"/>
    <tableColumn id="4" xr3:uid="{407D2AB4-4941-4D20-93F6-EFB172ECA827}" name="Rig"/>
    <tableColumn id="5" xr3:uid="{53E89B94-78EE-4232-A622-FCD3F0C11461}" name="Spinnaker"/>
    <tableColumn id="6" xr3:uid="{AFDC1B34-9D55-4D05-B271-B6E276242A6C}" name="Number"/>
    <tableColumn id="7" xr3:uid="{4A197695-8D04-4E44-A50D-E55216C2F06A}" name="Change from '17"/>
    <tableColumn id="8" xr3:uid="{C7742E33-E666-42D7-B090-A36B83CB173B}" name="Races"/>
    <tableColumn id="9" xr3:uid="{29EE6B5A-2543-4465-96C5-F38798AD2458}" name="Note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D573B23-7C38-4F4C-986B-B0B99165B21B}" name="Table15" displayName="Table15" ref="A257:I506" totalsRowShown="0">
  <autoFilter ref="A257:I506" xr:uid="{4EF9A8B7-626C-48A1-ADC2-6D29A79B8D8A}"/>
  <sortState ref="A258:I506">
    <sortCondition ref="A257:A506"/>
  </sortState>
  <tableColumns count="9">
    <tableColumn id="1" xr3:uid="{92EA66B4-05E0-4B8F-8242-EC69401969B3}" name="Class Name" dataDxfId="43"/>
    <tableColumn id="2" xr3:uid="{BBE3BEF9-497C-41E2-897C-5DF29EDD8B87}" name="Column2" dataDxfId="42"/>
    <tableColumn id="3" xr3:uid="{8DACF89E-4B12-4E3E-90A9-0EA173B1ACC5}" name="No. of Crew" dataDxfId="41"/>
    <tableColumn id="4" xr3:uid="{8C704C56-65D9-42C7-9150-F4FC715C4780}" name="Rig"/>
    <tableColumn id="5" xr3:uid="{6F7E6106-9D73-469E-9BC6-5782279AD2B1}" name="Spinnaker"/>
    <tableColumn id="6" xr3:uid="{75607606-5DA4-4499-91D2-6E757F949F85}" name="Number"/>
    <tableColumn id="7" xr3:uid="{D3407C8A-6F1C-4218-8787-BD4A65255936}" name="Change from '17"/>
    <tableColumn id="8" xr3:uid="{3913B9A2-720B-4B85-A413-E1F3F1E44039}" name="Races"/>
    <tableColumn id="9" xr3:uid="{47E2C484-A3CA-43A9-8F05-70C95B71F602}" name="Note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CC566C8-90CF-46B8-91FE-848F6AB916BA}" name="PY_HANDICAP9" displayName="PY_HANDICAP9" ref="A2:H30" totalsRowShown="0" headerRowDxfId="40" dataDxfId="38" headerRowBorderDxfId="39" tableBorderDxfId="37">
  <autoFilter ref="A2:H30" xr:uid="{00000000-0009-0000-0100-000004000000}"/>
  <tableColumns count="8">
    <tableColumn id="1" xr3:uid="{CC3DA0DA-4DF1-4B61-AD43-617C801E9F79}" name="Class Name" dataDxfId="36"/>
    <tableColumn id="2" xr3:uid="{5521B2D2-3627-42AC-9CED-5D52A93AE9B2}" name="No. of Crew" dataDxfId="35"/>
    <tableColumn id="3" xr3:uid="{7F46C2AC-D583-45CC-A21E-4206550BF52D}" name="Rig" dataDxfId="34"/>
    <tableColumn id="4" xr3:uid="{295099EF-70E8-4F43-8092-52A632CCEC27}" name="Spinnaker" dataDxfId="33"/>
    <tableColumn id="5" xr3:uid="{70ECA24D-E4F6-49C5-A2BC-AF587C768530}" name="Number" dataDxfId="32"/>
    <tableColumn id="6" xr3:uid="{AE600C7C-A79D-4F75-936A-43A321DACF99}" name="Change from '17" dataDxfId="31"/>
    <tableColumn id="7" xr3:uid="{B4E0C9A0-32A5-4942-9141-79FBBA28C59C}" name="Races" dataDxfId="30"/>
    <tableColumn id="8" xr3:uid="{43401CCB-A580-40D6-AF23-17E34D7AE574}" name="Notes" dataDxfId="2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PY_HANDICAP" displayName="PY_HANDICAP" ref="A35:H186" totalsRowShown="0" headerRowDxfId="28" dataDxfId="26" headerRowBorderDxfId="27" tableBorderDxfId="25">
  <autoFilter ref="A35:H186" xr:uid="{00000000-0009-0000-0100-000004000000}"/>
  <tableColumns count="8">
    <tableColumn id="1" xr3:uid="{00000000-0010-0000-0100-000001000000}" name="Class Name" dataDxfId="24"/>
    <tableColumn id="2" xr3:uid="{00000000-0010-0000-0100-000002000000}" name="No. of Crew" dataDxfId="23"/>
    <tableColumn id="3" xr3:uid="{00000000-0010-0000-0100-000003000000}" name="Rig" dataDxfId="22"/>
    <tableColumn id="4" xr3:uid="{00000000-0010-0000-0100-000004000000}" name="Spinnaker" dataDxfId="21"/>
    <tableColumn id="5" xr3:uid="{00000000-0010-0000-0100-000005000000}" name="Number" dataDxfId="20"/>
    <tableColumn id="6" xr3:uid="{00000000-0010-0000-0100-000006000000}" name="Change from '16" dataDxfId="19"/>
    <tableColumn id="7" xr3:uid="{00000000-0010-0000-0100-000007000000}" name="Races" dataDxfId="18"/>
    <tableColumn id="8" xr3:uid="{00000000-0010-0000-0100-000008000000}" name="Notes" dataDxfId="1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2:M125" totalsRowShown="0" headerRowDxfId="12" tableBorderDxfId="11">
  <autoFilter ref="A2:M125" xr:uid="{00000000-0009-0000-0100-000007000000}"/>
  <sortState ref="A86:M125">
    <sortCondition ref="H2:H125"/>
  </sortState>
  <tableColumns count="13">
    <tableColumn id="1" xr3:uid="{00000000-0010-0000-0400-000001000000}" name="Column1" dataDxfId="10"/>
    <tableColumn id="2" xr3:uid="{00000000-0010-0000-0400-000002000000}" name="Name" dataDxfId="9"/>
    <tableColumn id="3" xr3:uid="{00000000-0010-0000-0400-000003000000}" name="SAIL No." dataDxfId="8">
      <calculatedColumnFormula>IF(B3="","",VLOOKUP(B3,wfscSailors!$A$2:$C$201,2,FALSE))</calculatedColumnFormula>
    </tableColumn>
    <tableColumn id="4" xr3:uid="{00000000-0010-0000-0400-000004000000}" name="CLASS" dataDxfId="7">
      <calculatedColumnFormula>IF(B3="","",VLOOKUP(B3,wfscSailors!$A$2:$C$201,3,FALSE))</calculatedColumnFormula>
    </tableColumn>
    <tableColumn id="5" xr3:uid="{00000000-0010-0000-0400-000005000000}" name="Laps Sailed" dataDxfId="6"/>
    <tableColumn id="6" xr3:uid="{00000000-0010-0000-0400-000006000000}" name="Elapsed Time" dataDxfId="5"/>
    <tableColumn id="7" xr3:uid="{00000000-0010-0000-0400-000007000000}" name="Convert to Seconds" dataDxfId="4">
      <calculatedColumnFormula>IF(F3="","",86400*F3)</calculatedColumnFormula>
    </tableColumn>
    <tableColumn id="8" xr3:uid="{00000000-0010-0000-0400-000008000000}" name="PY" dataDxfId="3">
      <calculatedColumnFormula>IF(D3="","",IF(D3="merlin rocket",VLOOKUP(C3,MROA!$B$1:$D$21,3,TRUE),VLOOKUP(D3,'PY2017'!$A$3:$H$993,5,FALSE)))</calculatedColumnFormula>
    </tableColumn>
    <tableColumn id="9" xr3:uid="{00000000-0010-0000-0400-000009000000}" name="Cor. Time secs/PY" dataDxfId="2">
      <calculatedColumnFormula>IF(AND(OR(F3&gt;0,F3=""),OR(H3="",H3=0)),"",IF(AND(G3&gt;0,OR(H3="",H3=0)),"",IF(E3&lt;MAX(E$86:E$103),IF(G3="","",(G3*1000)/H3)*MAX(E$86:E$103)/E3,IF(G3="","",(G3*1000)/H3))))</calculatedColumnFormula>
    </tableColumn>
    <tableColumn id="10" xr3:uid="{00000000-0010-0000-0400-00000A000000}" name="Pos" dataDxfId="1">
      <calculatedColumnFormula>IF(I3="","",RANK(I3,$I$86:I$103,1))</calculatedColumnFormula>
    </tableColumn>
    <tableColumn id="11" xr3:uid="{00000000-0010-0000-0400-00000B000000}" name="Fleet">
      <calculatedColumnFormula>IF(D3="","",VLOOKUP(D3,wfscSailors!$C$2:$D$201,1,FALSE))</calculatedColumnFormula>
    </tableColumn>
    <tableColumn id="12" xr3:uid="{00000000-0010-0000-0400-00000C000000}" name="Column2"/>
    <tableColumn id="13" xr3:uid="{00000000-0010-0000-0400-00000D000000}" name="START TIM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5" displayName="Table5" ref="A2:O26" totalsRowShown="0">
  <autoFilter ref="A2:O26" xr:uid="{00000000-0009-0000-0100-000005000000}"/>
  <sortState ref="A3:L26">
    <sortCondition ref="K2:K26"/>
  </sortState>
  <tableColumns count="15">
    <tableColumn id="1" xr3:uid="{00000000-0010-0000-0500-000001000000}" name="Column1"/>
    <tableColumn id="2" xr3:uid="{00000000-0010-0000-0500-000002000000}" name="PY RANGE"/>
    <tableColumn id="3" xr3:uid="{00000000-0010-0000-0500-000003000000}" name="Mirror"/>
    <tableColumn id="4" xr3:uid="{00000000-0010-0000-0500-000004000000}" name="Pico"/>
    <tableColumn id="5" xr3:uid="{00000000-0010-0000-0500-000005000000}" name="Zero"/>
    <tableColumn id="6" xr3:uid="{00000000-0010-0000-0500-000006000000}" name="Miracle"/>
    <tableColumn id="7" xr3:uid="{00000000-0010-0000-0500-000007000000}" name="Firefly"/>
    <tableColumn id="8" xr3:uid="{00000000-0010-0000-0500-000008000000}" name="Radial"/>
    <tableColumn id="9" xr3:uid="{00000000-0010-0000-0500-000009000000}" name="2000"/>
    <tableColumn id="10" xr3:uid="{00000000-0010-0000-0500-00000A000000}" name="Laser"/>
    <tableColumn id="12" xr3:uid="{00000000-0010-0000-0500-00000C000000}" name="PY Min"/>
    <tableColumn id="13" xr3:uid="{00000000-0010-0000-0500-00000D000000}" name="PY Max"/>
    <tableColumn id="11" xr3:uid="{00000000-0010-0000-0500-00000B000000}" name="Column2"/>
    <tableColumn id="14" xr3:uid="{00000000-0010-0000-0500-00000E000000}" name="Column3"/>
    <tableColumn id="15" xr3:uid="{00000000-0010-0000-0500-00000F000000}" name="RACE LENGTH IN MINUT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B8881-18D8-4C5C-8BC0-6BA4918D40D6}">
  <dimension ref="A1"/>
  <sheetViews>
    <sheetView workbookViewId="0">
      <selection activeCell="N27" sqref="N27"/>
    </sheetView>
  </sheetViews>
  <sheetFormatPr defaultRowHeight="15" x14ac:dyDescent="0.25"/>
  <cols>
    <col min="1" max="1" width="17.85546875" bestFit="1" customWidth="1"/>
    <col min="2" max="2" width="16.28515625" bestFit="1" customWidth="1"/>
    <col min="3" max="3" width="6" bestFit="1" customWidth="1"/>
    <col min="4" max="4" width="8.85546875" bestFit="1" customWidth="1"/>
    <col min="5" max="5" width="11.5703125" bestFit="1" customWidth="1"/>
    <col min="6" max="6" width="12" bestFit="1" customWidth="1"/>
    <col min="7" max="7" width="10.42578125" bestFit="1" customWidth="1"/>
    <col min="8" max="8" width="10.140625" bestFit="1" customWidth="1"/>
    <col min="9" max="9" width="7.5703125" bestFit="1" customWidth="1"/>
    <col min="10" max="10" width="7.7109375" bestFit="1" customWidth="1"/>
    <col min="11" max="11" width="6.7109375" bestFit="1" customWidth="1"/>
    <col min="12" max="12" width="9.42578125" bestFit="1" customWidth="1"/>
    <col min="13" max="13" width="8" bestFit="1" customWidth="1"/>
    <col min="14" max="14" width="10" bestFit="1" customWidth="1"/>
    <col min="15" max="15" width="9.28515625" bestFit="1" customWidth="1"/>
    <col min="16" max="16" width="9.85546875" bestFit="1" customWidth="1"/>
    <col min="17" max="17" width="11.42578125" bestFit="1" customWidth="1"/>
    <col min="18" max="18" width="12.140625" bestFit="1" customWidth="1"/>
    <col min="19" max="19" width="7.140625" bestFit="1" customWidth="1"/>
    <col min="20" max="20" width="9.140625" bestFit="1" customWidth="1"/>
    <col min="21" max="21" width="13.5703125" bestFit="1" customWidth="1"/>
    <col min="22" max="22" width="7.7109375" bestFit="1" customWidth="1"/>
    <col min="23" max="23" width="9" bestFit="1" customWidth="1"/>
    <col min="24" max="24" width="5.140625" bestFit="1" customWidth="1"/>
    <col min="25" max="25" width="7" bestFit="1" customWidth="1"/>
    <col min="26" max="26" width="6.5703125" bestFit="1" customWidth="1"/>
    <col min="27" max="29" width="9.28515625" bestFit="1" customWidth="1"/>
    <col min="30" max="30" width="6.140625" bestFit="1" customWidth="1"/>
    <col min="31" max="31" width="6" bestFit="1" customWidth="1"/>
    <col min="32" max="32" width="7.28515625" bestFit="1" customWidth="1"/>
    <col min="33" max="33" width="4.42578125" bestFit="1" customWidth="1"/>
    <col min="34" max="34" width="6.28515625" bestFit="1" customWidth="1"/>
    <col min="35" max="35" width="10" bestFit="1" customWidth="1"/>
    <col min="36" max="36" width="7.28515625" bestFit="1" customWidth="1"/>
    <col min="37" max="37" width="11.28515625" bestFit="1" customWidth="1"/>
    <col min="38" max="38" width="14.7109375" bestFit="1" customWidth="1"/>
    <col min="39" max="39" width="18" bestFit="1" customWidth="1"/>
    <col min="40" max="40" width="19.7109375" bestFit="1" customWidth="1"/>
    <col min="41" max="41" width="22.85546875" bestFit="1" customWidth="1"/>
    <col min="42" max="42" width="12.7109375" bestFit="1" customWidth="1"/>
    <col min="43" max="43" width="15.85546875" bestFit="1" customWidth="1"/>
    <col min="44" max="44" width="11.42578125" bestFit="1" customWidth="1"/>
    <col min="45" max="45" width="14.5703125" bestFit="1" customWidth="1"/>
    <col min="46" max="46" width="11.42578125" bestFit="1" customWidth="1"/>
    <col min="47" max="47" width="13.28515625" bestFit="1" customWidth="1"/>
    <col min="48" max="48" width="12.28515625" bestFit="1" customWidth="1"/>
    <col min="49" max="49" width="15.42578125" bestFit="1" customWidth="1"/>
    <col min="50" max="50" width="9.5703125" bestFit="1" customWidth="1"/>
    <col min="51" max="51" width="12.5703125" bestFit="1" customWidth="1"/>
    <col min="52" max="52" width="15.42578125" bestFit="1" customWidth="1"/>
    <col min="53" max="53" width="18.5703125" bestFit="1" customWidth="1"/>
    <col min="54" max="54" width="13.85546875" bestFit="1" customWidth="1"/>
    <col min="55" max="55" width="17" bestFit="1" customWidth="1"/>
    <col min="56" max="56" width="14.28515625" bestFit="1" customWidth="1"/>
    <col min="57" max="57" width="17.5703125" bestFit="1" customWidth="1"/>
    <col min="58" max="58" width="13.5703125" bestFit="1" customWidth="1"/>
    <col min="59" max="59" width="16.42578125" bestFit="1" customWidth="1"/>
    <col min="60" max="60" width="15.85546875" bestFit="1" customWidth="1"/>
    <col min="61" max="61" width="19" bestFit="1" customWidth="1"/>
    <col min="62" max="62" width="16.42578125" bestFit="1" customWidth="1"/>
    <col min="63" max="63" width="19.5703125" bestFit="1" customWidth="1"/>
    <col min="64" max="64" width="10.85546875" bestFit="1" customWidth="1"/>
    <col min="65" max="65" width="14" bestFit="1" customWidth="1"/>
    <col min="66" max="66" width="15.5703125" bestFit="1" customWidth="1"/>
    <col min="67" max="67" width="18.7109375" bestFit="1" customWidth="1"/>
    <col min="68" max="68" width="14.5703125" bestFit="1" customWidth="1"/>
    <col min="69" max="69" width="17.85546875" bestFit="1" customWidth="1"/>
    <col min="70" max="70" width="10.42578125" bestFit="1" customWidth="1"/>
    <col min="71" max="71" width="13.5703125" bestFit="1" customWidth="1"/>
    <col min="72" max="72" width="11" bestFit="1" customWidth="1"/>
    <col min="73" max="73" width="14.140625" bestFit="1" customWidth="1"/>
    <col min="74" max="74" width="13" bestFit="1" customWidth="1"/>
    <col min="75" max="75" width="16.140625" bestFit="1" customWidth="1"/>
    <col min="76" max="76" width="15.5703125" bestFit="1" customWidth="1"/>
    <col min="77" max="77" width="18.7109375" bestFit="1" customWidth="1"/>
    <col min="78" max="78" width="15.42578125" bestFit="1" customWidth="1"/>
    <col min="79" max="79" width="18.5703125" bestFit="1" customWidth="1"/>
    <col min="80" max="80" width="11.7109375" bestFit="1" customWidth="1"/>
    <col min="81" max="81" width="14.85546875" bestFit="1" customWidth="1"/>
    <col min="82" max="82" width="12.7109375" bestFit="1" customWidth="1"/>
    <col min="83" max="83" width="9.28515625" bestFit="1" customWidth="1"/>
    <col min="84" max="84" width="15.85546875" bestFit="1" customWidth="1"/>
    <col min="85" max="85" width="17.85546875" bestFit="1" customWidth="1"/>
    <col min="86" max="86" width="21" bestFit="1" customWidth="1"/>
    <col min="87" max="87" width="16.42578125" bestFit="1" customWidth="1"/>
    <col min="88" max="88" width="9.140625" bestFit="1" customWidth="1"/>
    <col min="89" max="89" width="19.5703125" bestFit="1" customWidth="1"/>
    <col min="90" max="90" width="13.28515625" bestFit="1" customWidth="1"/>
    <col min="91" max="91" width="9" bestFit="1" customWidth="1"/>
    <col min="92" max="92" width="16.42578125" bestFit="1" customWidth="1"/>
    <col min="93" max="93" width="15.42578125" bestFit="1" customWidth="1"/>
    <col min="94" max="94" width="11.5703125" bestFit="1" customWidth="1"/>
    <col min="95" max="95" width="4.42578125" bestFit="1" customWidth="1"/>
    <col min="96" max="96" width="18.5703125" bestFit="1" customWidth="1"/>
    <col min="97" max="97" width="15.28515625" bestFit="1" customWidth="1"/>
    <col min="98" max="98" width="18.42578125" bestFit="1" customWidth="1"/>
    <col min="99" max="99" width="18.140625" bestFit="1" customWidth="1"/>
    <col min="100" max="100" width="21.42578125" bestFit="1" customWidth="1"/>
    <col min="101" max="101" width="13.42578125" bestFit="1" customWidth="1"/>
    <col min="102" max="102" width="16.5703125" bestFit="1" customWidth="1"/>
    <col min="103" max="103" width="17.28515625" bestFit="1" customWidth="1"/>
    <col min="104" max="104" width="20.42578125" bestFit="1" customWidth="1"/>
    <col min="105" max="105" width="9.140625" bestFit="1" customWidth="1"/>
    <col min="106" max="106" width="12.140625" bestFit="1" customWidth="1"/>
    <col min="107" max="107" width="11.285156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2"/>
  <sheetViews>
    <sheetView workbookViewId="0">
      <selection activeCell="H6" sqref="H6"/>
    </sheetView>
  </sheetViews>
  <sheetFormatPr defaultRowHeight="15" x14ac:dyDescent="0.25"/>
  <cols>
    <col min="1" max="1" width="9.28515625" bestFit="1" customWidth="1"/>
    <col min="2" max="2" width="24.85546875" bestFit="1" customWidth="1"/>
    <col min="3" max="3" width="9.28515625" bestFit="1" customWidth="1"/>
    <col min="4" max="5" width="17.85546875" bestFit="1" customWidth="1"/>
    <col min="6" max="8" width="9.28515625" bestFit="1" customWidth="1"/>
    <col min="9" max="9" width="9.7109375" bestFit="1" customWidth="1"/>
    <col min="10" max="11" width="9.28515625" bestFit="1" customWidth="1"/>
  </cols>
  <sheetData>
    <row r="1" spans="1:18" ht="15.75" thickBot="1" x14ac:dyDescent="0.3">
      <c r="A1" s="109" t="s">
        <v>448</v>
      </c>
      <c r="B1" s="110" t="s">
        <v>53</v>
      </c>
      <c r="C1" s="110" t="s">
        <v>52</v>
      </c>
      <c r="D1" s="110" t="s">
        <v>51</v>
      </c>
      <c r="E1" s="110" t="s">
        <v>449</v>
      </c>
      <c r="F1" s="110" t="s">
        <v>412</v>
      </c>
      <c r="G1" s="110" t="s">
        <v>450</v>
      </c>
      <c r="H1" s="110" t="s">
        <v>451</v>
      </c>
      <c r="I1" s="110" t="s">
        <v>452</v>
      </c>
      <c r="J1" s="110" t="s">
        <v>453</v>
      </c>
      <c r="K1" s="111" t="s">
        <v>454</v>
      </c>
    </row>
    <row r="2" spans="1:18" ht="16.5" thickTop="1" thickBot="1" x14ac:dyDescent="0.3">
      <c r="A2" s="112">
        <v>1</v>
      </c>
      <c r="B2" s="113" t="s">
        <v>139</v>
      </c>
      <c r="C2" s="113">
        <v>1424</v>
      </c>
      <c r="D2" s="113" t="s">
        <v>43</v>
      </c>
      <c r="E2" s="113" t="s">
        <v>455</v>
      </c>
      <c r="F2" s="113">
        <v>999</v>
      </c>
      <c r="G2" s="114">
        <v>2.0861111111111112</v>
      </c>
      <c r="H2" s="113">
        <v>3</v>
      </c>
      <c r="I2" s="115">
        <v>3.4803240740740739E-2</v>
      </c>
      <c r="J2" s="113">
        <v>999</v>
      </c>
      <c r="K2" s="116">
        <v>1</v>
      </c>
      <c r="N2" t="str">
        <f>D2</f>
        <v>Simon Clark</v>
      </c>
      <c r="O2">
        <f>C2</f>
        <v>1424</v>
      </c>
      <c r="P2" t="str">
        <f>B2</f>
        <v>PHANTOM</v>
      </c>
      <c r="Q2">
        <f>H2</f>
        <v>3</v>
      </c>
      <c r="R2" s="120">
        <f>G2</f>
        <v>2.0861111111111112</v>
      </c>
    </row>
    <row r="3" spans="1:18" ht="16.5" thickTop="1" thickBot="1" x14ac:dyDescent="0.3">
      <c r="A3" s="112">
        <v>2</v>
      </c>
      <c r="B3" s="113" t="s">
        <v>158</v>
      </c>
      <c r="C3" s="113">
        <v>4172</v>
      </c>
      <c r="D3" s="113" t="s">
        <v>29</v>
      </c>
      <c r="E3" s="113" t="s">
        <v>455</v>
      </c>
      <c r="F3" s="113">
        <v>1143</v>
      </c>
      <c r="G3" s="114">
        <v>2.5243055555555558</v>
      </c>
      <c r="H3" s="113">
        <v>3</v>
      </c>
      <c r="I3" s="115">
        <v>3.6805555555555557E-2</v>
      </c>
      <c r="J3" s="113">
        <v>1208.8430000000001</v>
      </c>
      <c r="K3" s="116">
        <v>2</v>
      </c>
      <c r="N3" t="str">
        <f t="shared" ref="N3:N32" si="0">D3</f>
        <v>Kelvin Garnett</v>
      </c>
      <c r="O3">
        <f t="shared" ref="O3:O32" si="1">C3</f>
        <v>4172</v>
      </c>
      <c r="P3" t="str">
        <f t="shared" ref="P3:P32" si="2">B3</f>
        <v>SOLO</v>
      </c>
      <c r="Q3">
        <f t="shared" ref="Q3:Q32" si="3">H3</f>
        <v>3</v>
      </c>
      <c r="R3" s="120">
        <f t="shared" ref="R3:R32" si="4">G3</f>
        <v>2.5243055555555558</v>
      </c>
    </row>
    <row r="4" spans="1:18" ht="16.5" thickTop="1" thickBot="1" x14ac:dyDescent="0.3">
      <c r="A4" s="112">
        <v>3</v>
      </c>
      <c r="B4" s="113" t="s">
        <v>174</v>
      </c>
      <c r="C4" s="113">
        <v>926</v>
      </c>
      <c r="D4" s="113" t="s">
        <v>5</v>
      </c>
      <c r="E4" s="113" t="s">
        <v>456</v>
      </c>
      <c r="F4" s="113">
        <v>1095</v>
      </c>
      <c r="G4" s="114">
        <v>2.4534722222222221</v>
      </c>
      <c r="H4" s="113">
        <v>3</v>
      </c>
      <c r="I4" s="115">
        <v>3.7337962962962962E-2</v>
      </c>
      <c r="J4" s="113">
        <v>1174.922</v>
      </c>
      <c r="K4" s="116">
        <v>3</v>
      </c>
      <c r="N4" t="str">
        <f t="shared" si="0"/>
        <v>Adrian Stanislaus</v>
      </c>
      <c r="O4">
        <f t="shared" si="1"/>
        <v>926</v>
      </c>
      <c r="P4" t="str">
        <f t="shared" si="2"/>
        <v>LASER STRATOS</v>
      </c>
      <c r="Q4">
        <f t="shared" si="3"/>
        <v>3</v>
      </c>
      <c r="R4" s="120">
        <f t="shared" si="4"/>
        <v>2.4534722222222221</v>
      </c>
    </row>
    <row r="5" spans="1:18" ht="16.5" thickTop="1" thickBot="1" x14ac:dyDescent="0.3">
      <c r="A5" s="112">
        <v>4</v>
      </c>
      <c r="B5" s="113" t="s">
        <v>158</v>
      </c>
      <c r="C5" s="113">
        <v>4749</v>
      </c>
      <c r="D5" s="113" t="s">
        <v>35</v>
      </c>
      <c r="E5" s="113" t="s">
        <v>455</v>
      </c>
      <c r="F5" s="113">
        <v>1143</v>
      </c>
      <c r="G5" s="114">
        <v>2.6187499999999999</v>
      </c>
      <c r="H5" s="113">
        <v>3</v>
      </c>
      <c r="I5" s="115">
        <v>3.8182870370370374E-2</v>
      </c>
      <c r="J5" s="113">
        <v>1254.0709999999999</v>
      </c>
      <c r="K5" s="116">
        <v>4</v>
      </c>
      <c r="N5" t="str">
        <f t="shared" si="0"/>
        <v>Pat Ward</v>
      </c>
      <c r="O5">
        <f t="shared" si="1"/>
        <v>4749</v>
      </c>
      <c r="P5" t="str">
        <f t="shared" si="2"/>
        <v>SOLO</v>
      </c>
      <c r="Q5">
        <f t="shared" si="3"/>
        <v>3</v>
      </c>
      <c r="R5" s="120">
        <f t="shared" si="4"/>
        <v>2.6187499999999999</v>
      </c>
    </row>
    <row r="6" spans="1:18" ht="16.5" thickTop="1" thickBot="1" x14ac:dyDescent="0.3">
      <c r="A6" s="112">
        <v>5</v>
      </c>
      <c r="B6" s="113" t="s">
        <v>457</v>
      </c>
      <c r="C6" s="113">
        <v>3439</v>
      </c>
      <c r="D6" s="113" t="s">
        <v>26</v>
      </c>
      <c r="E6" s="113" t="s">
        <v>458</v>
      </c>
      <c r="F6" s="113">
        <v>991</v>
      </c>
      <c r="G6" s="114">
        <v>2.3041666666666667</v>
      </c>
      <c r="H6" s="113">
        <v>3</v>
      </c>
      <c r="I6" s="115">
        <v>3.875E-2</v>
      </c>
      <c r="J6" s="113">
        <v>1103.423</v>
      </c>
      <c r="K6" s="116">
        <v>5</v>
      </c>
      <c r="N6" t="str">
        <f t="shared" si="0"/>
        <v>John Codner</v>
      </c>
      <c r="O6">
        <f t="shared" si="1"/>
        <v>3439</v>
      </c>
      <c r="P6" t="str">
        <f t="shared" si="2"/>
        <v>MERLIN-ROCKET 3430-3553</v>
      </c>
      <c r="Q6">
        <f t="shared" si="3"/>
        <v>3</v>
      </c>
      <c r="R6" s="120">
        <f t="shared" si="4"/>
        <v>2.3041666666666667</v>
      </c>
    </row>
    <row r="7" spans="1:18" ht="16.5" thickTop="1" thickBot="1" x14ac:dyDescent="0.3">
      <c r="A7" s="112">
        <v>6</v>
      </c>
      <c r="B7" s="113" t="s">
        <v>180</v>
      </c>
      <c r="C7" s="113">
        <v>1596</v>
      </c>
      <c r="D7" s="113" t="s">
        <v>8</v>
      </c>
      <c r="E7" s="113" t="s">
        <v>459</v>
      </c>
      <c r="F7" s="113">
        <v>1180</v>
      </c>
      <c r="G7" s="114">
        <v>2.7506944444444446</v>
      </c>
      <c r="H7" s="113">
        <v>3</v>
      </c>
      <c r="I7" s="115">
        <v>3.8854166666666669E-2</v>
      </c>
      <c r="J7" s="113">
        <v>1317.2570000000001</v>
      </c>
      <c r="K7" s="116">
        <v>6</v>
      </c>
      <c r="N7" t="str">
        <f t="shared" si="0"/>
        <v>Ben Jefferis</v>
      </c>
      <c r="O7">
        <f t="shared" si="1"/>
        <v>1596</v>
      </c>
      <c r="P7" t="str">
        <f t="shared" si="2"/>
        <v>WANDERER</v>
      </c>
      <c r="Q7">
        <f t="shared" si="3"/>
        <v>3</v>
      </c>
      <c r="R7" s="120">
        <f t="shared" si="4"/>
        <v>2.7506944444444446</v>
      </c>
    </row>
    <row r="8" spans="1:18" ht="16.5" thickTop="1" thickBot="1" x14ac:dyDescent="0.3">
      <c r="A8" s="112">
        <v>7</v>
      </c>
      <c r="B8" s="113" t="s">
        <v>126</v>
      </c>
      <c r="C8" s="113">
        <v>191329</v>
      </c>
      <c r="D8" s="113" t="s">
        <v>13</v>
      </c>
      <c r="E8" s="113" t="s">
        <v>455</v>
      </c>
      <c r="F8" s="113">
        <v>1097</v>
      </c>
      <c r="G8" s="114">
        <v>2.5777777777777779</v>
      </c>
      <c r="H8" s="113">
        <v>3</v>
      </c>
      <c r="I8" s="115">
        <v>3.9166666666666662E-2</v>
      </c>
      <c r="J8" s="113">
        <v>1234.45</v>
      </c>
      <c r="K8" s="116">
        <v>7</v>
      </c>
      <c r="N8" t="str">
        <f t="shared" si="0"/>
        <v>Colin Burgess</v>
      </c>
      <c r="O8">
        <f t="shared" si="1"/>
        <v>191329</v>
      </c>
      <c r="P8" t="str">
        <f t="shared" si="2"/>
        <v>LASER</v>
      </c>
      <c r="Q8">
        <f t="shared" si="3"/>
        <v>3</v>
      </c>
      <c r="R8" s="120">
        <f t="shared" si="4"/>
        <v>2.5777777777777779</v>
      </c>
    </row>
    <row r="9" spans="1:18" ht="16.5" thickTop="1" thickBot="1" x14ac:dyDescent="0.3">
      <c r="A9" s="112">
        <v>8</v>
      </c>
      <c r="B9" s="113" t="s">
        <v>126</v>
      </c>
      <c r="C9" s="113">
        <v>67200</v>
      </c>
      <c r="D9" s="113" t="s">
        <v>33</v>
      </c>
      <c r="E9" s="113" t="s">
        <v>455</v>
      </c>
      <c r="F9" s="113">
        <v>1097</v>
      </c>
      <c r="G9" s="114">
        <v>2.5916666666666668</v>
      </c>
      <c r="H9" s="113">
        <v>3</v>
      </c>
      <c r="I9" s="115">
        <v>3.9375E-2</v>
      </c>
      <c r="J9" s="113">
        <v>1241.1010000000001</v>
      </c>
      <c r="K9" s="116">
        <v>8</v>
      </c>
      <c r="N9" t="str">
        <f t="shared" si="0"/>
        <v>Mike Cardew</v>
      </c>
      <c r="O9">
        <f t="shared" si="1"/>
        <v>67200</v>
      </c>
      <c r="P9" t="str">
        <f t="shared" si="2"/>
        <v>LASER</v>
      </c>
      <c r="Q9">
        <f t="shared" si="3"/>
        <v>3</v>
      </c>
      <c r="R9" s="120">
        <f t="shared" si="4"/>
        <v>2.5916666666666668</v>
      </c>
    </row>
    <row r="10" spans="1:18" ht="16.5" thickTop="1" thickBot="1" x14ac:dyDescent="0.3">
      <c r="A10" s="112">
        <v>9</v>
      </c>
      <c r="B10" s="113" t="s">
        <v>150</v>
      </c>
      <c r="C10" s="113">
        <v>1773</v>
      </c>
      <c r="D10" s="113" t="s">
        <v>40</v>
      </c>
      <c r="E10" s="113" t="s">
        <v>455</v>
      </c>
      <c r="F10" s="113">
        <v>1071</v>
      </c>
      <c r="G10" s="114">
        <v>2.5388888888888888</v>
      </c>
      <c r="H10" s="113">
        <v>3</v>
      </c>
      <c r="I10" s="115">
        <v>3.951388888888889E-2</v>
      </c>
      <c r="J10" s="113">
        <v>1215.827</v>
      </c>
      <c r="K10" s="116">
        <v>9</v>
      </c>
      <c r="N10" t="str">
        <f t="shared" si="0"/>
        <v>R Dillworth</v>
      </c>
      <c r="O10">
        <f t="shared" si="1"/>
        <v>1773</v>
      </c>
      <c r="P10" t="str">
        <f t="shared" si="2"/>
        <v>RS AERO 7</v>
      </c>
      <c r="Q10">
        <f t="shared" si="3"/>
        <v>3</v>
      </c>
      <c r="R10" s="120">
        <f t="shared" si="4"/>
        <v>2.5388888888888888</v>
      </c>
    </row>
    <row r="11" spans="1:18" ht="16.5" thickTop="1" thickBot="1" x14ac:dyDescent="0.3">
      <c r="A11" s="112">
        <v>10</v>
      </c>
      <c r="B11" s="113" t="s">
        <v>126</v>
      </c>
      <c r="C11" s="113">
        <v>113981</v>
      </c>
      <c r="D11" s="113" t="s">
        <v>45</v>
      </c>
      <c r="E11" s="113" t="s">
        <v>455</v>
      </c>
      <c r="F11" s="113">
        <v>1097</v>
      </c>
      <c r="G11" s="114">
        <v>2.6263888888888887</v>
      </c>
      <c r="H11" s="113">
        <v>3</v>
      </c>
      <c r="I11" s="115">
        <v>3.9907407407407412E-2</v>
      </c>
      <c r="J11" s="113">
        <v>1257.729</v>
      </c>
      <c r="K11" s="116">
        <v>10</v>
      </c>
      <c r="N11" t="str">
        <f t="shared" si="0"/>
        <v>Steve Marlow</v>
      </c>
      <c r="O11">
        <f t="shared" si="1"/>
        <v>113981</v>
      </c>
      <c r="P11" t="str">
        <f t="shared" si="2"/>
        <v>LASER</v>
      </c>
      <c r="Q11">
        <f t="shared" si="3"/>
        <v>3</v>
      </c>
      <c r="R11" s="120">
        <f t="shared" si="4"/>
        <v>2.6263888888888887</v>
      </c>
    </row>
    <row r="12" spans="1:18" ht="16.5" thickTop="1" thickBot="1" x14ac:dyDescent="0.3">
      <c r="A12" s="112">
        <v>11</v>
      </c>
      <c r="B12" s="113" t="s">
        <v>126</v>
      </c>
      <c r="C12" s="113">
        <v>174465</v>
      </c>
      <c r="D12" s="113" t="s">
        <v>47</v>
      </c>
      <c r="E12" s="113" t="s">
        <v>455</v>
      </c>
      <c r="F12" s="113">
        <v>1097</v>
      </c>
      <c r="G12" s="114">
        <v>2.6305555555555555</v>
      </c>
      <c r="H12" s="113">
        <v>3</v>
      </c>
      <c r="I12" s="115">
        <v>3.9965277777777773E-2</v>
      </c>
      <c r="J12" s="113">
        <v>1259.7239999999999</v>
      </c>
      <c r="K12" s="116">
        <v>11</v>
      </c>
      <c r="N12" t="str">
        <f t="shared" si="0"/>
        <v>W BURGESS</v>
      </c>
      <c r="O12">
        <f t="shared" si="1"/>
        <v>174465</v>
      </c>
      <c r="P12" t="str">
        <f t="shared" si="2"/>
        <v>LASER</v>
      </c>
      <c r="Q12">
        <f t="shared" si="3"/>
        <v>3</v>
      </c>
      <c r="R12" s="120">
        <f t="shared" si="4"/>
        <v>2.6305555555555555</v>
      </c>
    </row>
    <row r="13" spans="1:18" ht="16.5" thickTop="1" thickBot="1" x14ac:dyDescent="0.3">
      <c r="A13" s="112">
        <v>12</v>
      </c>
      <c r="B13" s="113" t="s">
        <v>126</v>
      </c>
      <c r="C13" s="113">
        <v>56155</v>
      </c>
      <c r="D13" s="113" t="s">
        <v>7</v>
      </c>
      <c r="E13" s="113" t="s">
        <v>455</v>
      </c>
      <c r="F13" s="113">
        <v>1097</v>
      </c>
      <c r="G13" s="114">
        <v>2.6326388888888888</v>
      </c>
      <c r="H13" s="113">
        <v>3</v>
      </c>
      <c r="I13" s="115">
        <v>0.04</v>
      </c>
      <c r="J13" s="113">
        <v>1260.722</v>
      </c>
      <c r="K13" s="116">
        <v>12</v>
      </c>
      <c r="N13" t="str">
        <f t="shared" si="0"/>
        <v>Ben Heppenstall</v>
      </c>
      <c r="O13">
        <f t="shared" si="1"/>
        <v>56155</v>
      </c>
      <c r="P13" t="str">
        <f t="shared" si="2"/>
        <v>LASER</v>
      </c>
      <c r="Q13">
        <f t="shared" si="3"/>
        <v>3</v>
      </c>
      <c r="R13" s="120">
        <f t="shared" si="4"/>
        <v>2.6326388888888888</v>
      </c>
    </row>
    <row r="14" spans="1:18" ht="16.5" thickTop="1" thickBot="1" x14ac:dyDescent="0.3">
      <c r="A14" s="112">
        <v>13</v>
      </c>
      <c r="B14" s="113" t="s">
        <v>106</v>
      </c>
      <c r="C14" s="113">
        <v>6811</v>
      </c>
      <c r="D14" s="113" t="s">
        <v>44</v>
      </c>
      <c r="E14" s="113" t="s">
        <v>460</v>
      </c>
      <c r="F14" s="113">
        <v>1041</v>
      </c>
      <c r="G14" s="114">
        <v>2.5069444444444442</v>
      </c>
      <c r="H14" s="113">
        <v>3</v>
      </c>
      <c r="I14" s="115">
        <v>4.0138888888888884E-2</v>
      </c>
      <c r="J14" s="113">
        <v>1200.529</v>
      </c>
      <c r="K14" s="116">
        <v>13</v>
      </c>
      <c r="N14" t="str">
        <f t="shared" si="0"/>
        <v>Steve Ashford</v>
      </c>
      <c r="O14">
        <f t="shared" si="1"/>
        <v>6811</v>
      </c>
      <c r="P14" t="str">
        <f t="shared" si="2"/>
        <v>ALBACORE</v>
      </c>
      <c r="Q14">
        <f t="shared" si="3"/>
        <v>3</v>
      </c>
      <c r="R14" s="120">
        <f t="shared" si="4"/>
        <v>2.5069444444444442</v>
      </c>
    </row>
    <row r="15" spans="1:18" ht="16.5" thickTop="1" thickBot="1" x14ac:dyDescent="0.3">
      <c r="A15" s="112">
        <v>14</v>
      </c>
      <c r="B15" s="113" t="s">
        <v>126</v>
      </c>
      <c r="C15" s="113">
        <v>100196</v>
      </c>
      <c r="D15" s="113" t="s">
        <v>19</v>
      </c>
      <c r="E15" s="113" t="s">
        <v>455</v>
      </c>
      <c r="F15" s="113">
        <v>1097</v>
      </c>
      <c r="G15" s="114">
        <v>2.6916666666666664</v>
      </c>
      <c r="H15" s="113">
        <v>3</v>
      </c>
      <c r="I15" s="115">
        <v>4.08912037037037E-2</v>
      </c>
      <c r="J15" s="113">
        <v>1288.989</v>
      </c>
      <c r="K15" s="116">
        <v>14</v>
      </c>
      <c r="N15" t="str">
        <f t="shared" si="0"/>
        <v>Fiona Chamberlain</v>
      </c>
      <c r="O15">
        <f t="shared" si="1"/>
        <v>100196</v>
      </c>
      <c r="P15" t="str">
        <f t="shared" si="2"/>
        <v>LASER</v>
      </c>
      <c r="Q15">
        <f t="shared" si="3"/>
        <v>3</v>
      </c>
      <c r="R15" s="120">
        <f t="shared" si="4"/>
        <v>2.6916666666666664</v>
      </c>
    </row>
    <row r="16" spans="1:18" ht="16.5" thickTop="1" thickBot="1" x14ac:dyDescent="0.3">
      <c r="A16" s="112">
        <v>15</v>
      </c>
      <c r="B16" s="113">
        <v>2000</v>
      </c>
      <c r="C16" s="113">
        <v>2242</v>
      </c>
      <c r="D16" s="113" t="s">
        <v>11</v>
      </c>
      <c r="E16" s="113" t="s">
        <v>461</v>
      </c>
      <c r="F16" s="113">
        <v>1107</v>
      </c>
      <c r="G16" s="113" t="s">
        <v>462</v>
      </c>
      <c r="H16" s="113" t="s">
        <v>455</v>
      </c>
      <c r="I16" s="113" t="s">
        <v>455</v>
      </c>
      <c r="J16" s="113" t="s">
        <v>455</v>
      </c>
      <c r="K16" s="116">
        <v>14.5</v>
      </c>
      <c r="N16" t="str">
        <f t="shared" si="0"/>
        <v>Charles Freeman</v>
      </c>
      <c r="O16">
        <f t="shared" si="1"/>
        <v>2242</v>
      </c>
      <c r="P16">
        <f t="shared" si="2"/>
        <v>2000</v>
      </c>
      <c r="Q16" t="str">
        <f t="shared" si="3"/>
        <v> </v>
      </c>
      <c r="R16" s="120" t="str">
        <f t="shared" si="4"/>
        <v>OOD</v>
      </c>
    </row>
    <row r="17" spans="1:18" ht="16.5" thickTop="1" thickBot="1" x14ac:dyDescent="0.3">
      <c r="A17" s="112">
        <v>16</v>
      </c>
      <c r="B17" s="113" t="s">
        <v>463</v>
      </c>
      <c r="C17" s="113">
        <v>3101</v>
      </c>
      <c r="D17" s="113" t="s">
        <v>464</v>
      </c>
      <c r="E17" s="113" t="s">
        <v>455</v>
      </c>
      <c r="F17" s="113">
        <v>1190</v>
      </c>
      <c r="G17" s="114">
        <v>3.068055555555556</v>
      </c>
      <c r="H17" s="113">
        <v>3</v>
      </c>
      <c r="I17" s="115">
        <v>4.297453703703704E-2</v>
      </c>
      <c r="J17" s="113">
        <v>1469.2349999999999</v>
      </c>
      <c r="K17" s="116">
        <v>15</v>
      </c>
      <c r="N17" t="str">
        <f t="shared" si="0"/>
        <v>Andrew Robinson</v>
      </c>
      <c r="O17">
        <f t="shared" si="1"/>
        <v>3101</v>
      </c>
      <c r="P17" t="str">
        <f t="shared" si="2"/>
        <v>MIRACLE SH</v>
      </c>
      <c r="Q17">
        <f t="shared" si="3"/>
        <v>3</v>
      </c>
      <c r="R17" s="120">
        <f t="shared" si="4"/>
        <v>3.068055555555556</v>
      </c>
    </row>
    <row r="18" spans="1:18" ht="16.5" thickTop="1" thickBot="1" x14ac:dyDescent="0.3">
      <c r="A18" s="112">
        <v>17</v>
      </c>
      <c r="B18" s="113" t="s">
        <v>126</v>
      </c>
      <c r="C18" s="113">
        <v>115373</v>
      </c>
      <c r="D18" s="113" t="s">
        <v>24</v>
      </c>
      <c r="E18" s="113" t="s">
        <v>455</v>
      </c>
      <c r="F18" s="113">
        <v>1097</v>
      </c>
      <c r="G18" s="114">
        <v>2.8305555555555557</v>
      </c>
      <c r="H18" s="113">
        <v>3</v>
      </c>
      <c r="I18" s="115">
        <v>4.3009259259259254E-2</v>
      </c>
      <c r="J18" s="113">
        <v>1355.501</v>
      </c>
      <c r="K18" s="116">
        <v>16</v>
      </c>
      <c r="N18" t="str">
        <f t="shared" si="0"/>
        <v>J WRAY</v>
      </c>
      <c r="O18">
        <f t="shared" si="1"/>
        <v>115373</v>
      </c>
      <c r="P18" t="str">
        <f t="shared" si="2"/>
        <v>LASER</v>
      </c>
      <c r="Q18">
        <f t="shared" si="3"/>
        <v>3</v>
      </c>
      <c r="R18" s="120">
        <f t="shared" si="4"/>
        <v>2.8305555555555557</v>
      </c>
    </row>
    <row r="19" spans="1:18" ht="16.5" thickTop="1" thickBot="1" x14ac:dyDescent="0.3">
      <c r="A19" s="112">
        <v>18</v>
      </c>
      <c r="B19" s="113" t="s">
        <v>155</v>
      </c>
      <c r="C19" s="113">
        <v>258</v>
      </c>
      <c r="D19" s="113" t="s">
        <v>46</v>
      </c>
      <c r="E19" s="113" t="s">
        <v>455</v>
      </c>
      <c r="F19" s="113">
        <v>1085</v>
      </c>
      <c r="G19" s="114">
        <v>2.8868055555555556</v>
      </c>
      <c r="H19" s="113">
        <v>3</v>
      </c>
      <c r="I19" s="115">
        <v>4.4340277777777777E-2</v>
      </c>
      <c r="J19" s="113">
        <v>1382.4380000000001</v>
      </c>
      <c r="K19" s="116">
        <v>17</v>
      </c>
      <c r="N19" t="str">
        <f t="shared" si="0"/>
        <v>Struan McDonald</v>
      </c>
      <c r="O19">
        <f t="shared" si="1"/>
        <v>258</v>
      </c>
      <c r="P19" t="str">
        <f t="shared" si="2"/>
        <v>RS VAREO</v>
      </c>
      <c r="Q19">
        <f t="shared" si="3"/>
        <v>3</v>
      </c>
      <c r="R19" s="120">
        <f t="shared" si="4"/>
        <v>2.8868055555555556</v>
      </c>
    </row>
    <row r="20" spans="1:18" ht="16.5" thickTop="1" thickBot="1" x14ac:dyDescent="0.3">
      <c r="A20" s="112">
        <v>19</v>
      </c>
      <c r="B20" s="113" t="s">
        <v>465</v>
      </c>
      <c r="C20" s="113">
        <v>3478</v>
      </c>
      <c r="D20" s="113" t="s">
        <v>28</v>
      </c>
      <c r="E20" s="113" t="s">
        <v>6</v>
      </c>
      <c r="F20" s="113">
        <v>991</v>
      </c>
      <c r="G20" s="114">
        <v>2.6916666666666664</v>
      </c>
      <c r="H20" s="113">
        <v>3</v>
      </c>
      <c r="I20" s="115">
        <v>4.5266203703703704E-2</v>
      </c>
      <c r="J20" s="113">
        <v>1288.989</v>
      </c>
      <c r="K20" s="116">
        <v>18</v>
      </c>
      <c r="N20" t="str">
        <f t="shared" si="0"/>
        <v>John Turner</v>
      </c>
      <c r="O20">
        <f t="shared" si="1"/>
        <v>3478</v>
      </c>
      <c r="P20" t="str">
        <f t="shared" si="2"/>
        <v>MERLIN ROCKET 3430-3553</v>
      </c>
      <c r="Q20">
        <f t="shared" si="3"/>
        <v>3</v>
      </c>
      <c r="R20" s="120">
        <f t="shared" si="4"/>
        <v>2.6916666666666664</v>
      </c>
    </row>
    <row r="21" spans="1:18" ht="16.5" thickTop="1" thickBot="1" x14ac:dyDescent="0.3">
      <c r="A21" s="112">
        <v>20</v>
      </c>
      <c r="B21" s="113" t="s">
        <v>466</v>
      </c>
      <c r="C21" s="113">
        <v>2402</v>
      </c>
      <c r="D21" s="113" t="s">
        <v>17</v>
      </c>
      <c r="E21" s="113" t="s">
        <v>455</v>
      </c>
      <c r="F21" s="113">
        <v>1490</v>
      </c>
      <c r="G21" s="114">
        <v>2.78125</v>
      </c>
      <c r="H21" s="113">
        <v>2</v>
      </c>
      <c r="I21" s="115">
        <v>4.6666666666666669E-2</v>
      </c>
      <c r="J21" s="113">
        <v>1997.8340000000001</v>
      </c>
      <c r="K21" s="116">
        <v>19</v>
      </c>
      <c r="N21" t="str">
        <f t="shared" si="0"/>
        <v>Dave Durston</v>
      </c>
      <c r="O21">
        <f t="shared" si="1"/>
        <v>2402</v>
      </c>
      <c r="P21" t="str">
        <f t="shared" si="2"/>
        <v>LIBERTY</v>
      </c>
      <c r="Q21">
        <f t="shared" si="3"/>
        <v>2</v>
      </c>
      <c r="R21" s="120">
        <f t="shared" si="4"/>
        <v>2.78125</v>
      </c>
    </row>
    <row r="22" spans="1:18" ht="16.5" thickTop="1" thickBot="1" x14ac:dyDescent="0.3">
      <c r="A22" s="112">
        <v>21</v>
      </c>
      <c r="B22" s="113" t="s">
        <v>467</v>
      </c>
      <c r="C22" s="113" t="s">
        <v>468</v>
      </c>
      <c r="D22" s="113" t="s">
        <v>48</v>
      </c>
      <c r="E22" s="113" t="s">
        <v>455</v>
      </c>
      <c r="F22" s="113">
        <v>1260</v>
      </c>
      <c r="G22" s="114">
        <v>2.3965277777777776</v>
      </c>
      <c r="H22" s="113">
        <v>2</v>
      </c>
      <c r="I22" s="115">
        <v>4.7546296296296302E-2</v>
      </c>
      <c r="J22" s="113">
        <v>1721.479</v>
      </c>
      <c r="K22" s="116">
        <v>20.5</v>
      </c>
      <c r="N22" t="str">
        <f t="shared" si="0"/>
        <v>Wolly Merchant</v>
      </c>
      <c r="O22" t="str">
        <f t="shared" si="1"/>
        <v>1Q</v>
      </c>
      <c r="P22" t="str">
        <f t="shared" si="2"/>
        <v>RS QUBA Sport</v>
      </c>
      <c r="Q22">
        <f t="shared" si="3"/>
        <v>2</v>
      </c>
      <c r="R22" s="120">
        <f t="shared" si="4"/>
        <v>2.3965277777777776</v>
      </c>
    </row>
    <row r="23" spans="1:18" ht="16.5" thickTop="1" thickBot="1" x14ac:dyDescent="0.3">
      <c r="A23" s="112">
        <v>21</v>
      </c>
      <c r="B23" s="113" t="s">
        <v>469</v>
      </c>
      <c r="C23" s="113">
        <v>45776</v>
      </c>
      <c r="D23" s="113" t="s">
        <v>15</v>
      </c>
      <c r="E23" s="113" t="s">
        <v>455</v>
      </c>
      <c r="F23" s="113">
        <v>1090</v>
      </c>
      <c r="G23" s="114">
        <v>2.0729166666666665</v>
      </c>
      <c r="H23" s="113">
        <v>2</v>
      </c>
      <c r="I23" s="115">
        <v>4.7546296296296302E-2</v>
      </c>
      <c r="J23" s="113">
        <v>1489.0219999999999</v>
      </c>
      <c r="K23" s="116">
        <v>20.5</v>
      </c>
      <c r="N23" t="str">
        <f t="shared" si="0"/>
        <v>D ROWSON</v>
      </c>
      <c r="O23">
        <f t="shared" si="1"/>
        <v>45776</v>
      </c>
      <c r="P23" t="str">
        <f t="shared" si="2"/>
        <v>420 SH</v>
      </c>
      <c r="Q23">
        <f t="shared" si="3"/>
        <v>2</v>
      </c>
      <c r="R23" s="120">
        <f t="shared" si="4"/>
        <v>2.0729166666666665</v>
      </c>
    </row>
    <row r="24" spans="1:18" ht="16.5" thickTop="1" thickBot="1" x14ac:dyDescent="0.3">
      <c r="A24" s="112">
        <v>23</v>
      </c>
      <c r="B24" s="113" t="s">
        <v>83</v>
      </c>
      <c r="C24" s="113">
        <v>164396</v>
      </c>
      <c r="D24" s="113" t="s">
        <v>39</v>
      </c>
      <c r="E24" s="113" t="s">
        <v>455</v>
      </c>
      <c r="F24" s="113">
        <v>1200</v>
      </c>
      <c r="G24" s="114">
        <v>2.3138888888888887</v>
      </c>
      <c r="H24" s="113">
        <v>2</v>
      </c>
      <c r="I24" s="115">
        <v>4.8206018518518523E-2</v>
      </c>
      <c r="J24" s="113">
        <v>1662.1179999999999</v>
      </c>
      <c r="K24" s="116">
        <v>22</v>
      </c>
      <c r="N24" t="str">
        <f t="shared" si="0"/>
        <v>R DALTON</v>
      </c>
      <c r="O24">
        <f t="shared" si="1"/>
        <v>164396</v>
      </c>
      <c r="P24" t="str">
        <f t="shared" si="2"/>
        <v>LASER 4.7</v>
      </c>
      <c r="Q24">
        <f t="shared" si="3"/>
        <v>2</v>
      </c>
      <c r="R24" s="120">
        <f t="shared" si="4"/>
        <v>2.3138888888888887</v>
      </c>
    </row>
    <row r="25" spans="1:18" ht="16.5" thickTop="1" thickBot="1" x14ac:dyDescent="0.3">
      <c r="A25" s="112">
        <v>24</v>
      </c>
      <c r="B25" s="113" t="s">
        <v>111</v>
      </c>
      <c r="C25" s="113">
        <v>253</v>
      </c>
      <c r="D25" s="113" t="s">
        <v>470</v>
      </c>
      <c r="E25" s="113" t="s">
        <v>455</v>
      </c>
      <c r="F25" s="113">
        <v>1204</v>
      </c>
      <c r="G25" s="114">
        <v>2.3263888888888888</v>
      </c>
      <c r="H25" s="113">
        <v>2</v>
      </c>
      <c r="I25" s="115">
        <v>4.8310185185185185E-2</v>
      </c>
      <c r="J25" s="113">
        <v>1671.097</v>
      </c>
      <c r="K25" s="116">
        <v>23</v>
      </c>
      <c r="N25" t="str">
        <f t="shared" si="0"/>
        <v>Richard Crabb</v>
      </c>
      <c r="O25">
        <f t="shared" si="1"/>
        <v>253</v>
      </c>
      <c r="P25" t="str">
        <f t="shared" si="2"/>
        <v>COMET</v>
      </c>
      <c r="Q25">
        <f t="shared" si="3"/>
        <v>2</v>
      </c>
      <c r="R25" s="120">
        <f t="shared" si="4"/>
        <v>2.3263888888888888</v>
      </c>
    </row>
    <row r="26" spans="1:18" ht="16.5" thickTop="1" thickBot="1" x14ac:dyDescent="0.3">
      <c r="A26" s="112">
        <v>25</v>
      </c>
      <c r="B26" s="113" t="s">
        <v>129</v>
      </c>
      <c r="C26" s="113">
        <v>157555</v>
      </c>
      <c r="D26" s="113" t="s">
        <v>22</v>
      </c>
      <c r="E26" s="113" t="s">
        <v>455</v>
      </c>
      <c r="F26" s="113">
        <v>1139</v>
      </c>
      <c r="G26" s="114">
        <v>2.2027777777777779</v>
      </c>
      <c r="H26" s="113">
        <v>2</v>
      </c>
      <c r="I26" s="115">
        <v>4.8344907407407406E-2</v>
      </c>
      <c r="J26" s="113">
        <v>1582.3040000000001</v>
      </c>
      <c r="K26" s="116">
        <v>24</v>
      </c>
      <c r="N26" t="str">
        <f t="shared" si="0"/>
        <v>J Horton</v>
      </c>
      <c r="O26">
        <f t="shared" si="1"/>
        <v>157555</v>
      </c>
      <c r="P26" t="str">
        <f t="shared" si="2"/>
        <v>LASER RADIAL</v>
      </c>
      <c r="Q26">
        <f t="shared" si="3"/>
        <v>2</v>
      </c>
      <c r="R26" s="120">
        <f t="shared" si="4"/>
        <v>2.2027777777777779</v>
      </c>
    </row>
    <row r="27" spans="1:18" ht="16.5" thickTop="1" thickBot="1" x14ac:dyDescent="0.3">
      <c r="A27" s="112">
        <v>26</v>
      </c>
      <c r="B27" s="113">
        <v>2000</v>
      </c>
      <c r="C27" s="113">
        <v>2113</v>
      </c>
      <c r="D27" s="113" t="s">
        <v>34</v>
      </c>
      <c r="E27" s="113" t="s">
        <v>471</v>
      </c>
      <c r="F27" s="113">
        <v>1107</v>
      </c>
      <c r="G27" s="114">
        <v>2.1534722222222222</v>
      </c>
      <c r="H27" s="113">
        <v>2</v>
      </c>
      <c r="I27" s="115">
        <v>4.8634259259259259E-2</v>
      </c>
      <c r="J27" s="113">
        <v>1546.8869999999999</v>
      </c>
      <c r="K27" s="116">
        <v>25</v>
      </c>
      <c r="N27" t="str">
        <f t="shared" si="0"/>
        <v>P GREEN</v>
      </c>
      <c r="O27">
        <f t="shared" si="1"/>
        <v>2113</v>
      </c>
      <c r="P27">
        <f t="shared" si="2"/>
        <v>2000</v>
      </c>
      <c r="Q27">
        <f t="shared" si="3"/>
        <v>2</v>
      </c>
      <c r="R27" s="120">
        <f t="shared" si="4"/>
        <v>2.1534722222222222</v>
      </c>
    </row>
    <row r="28" spans="1:18" ht="16.5" thickTop="1" thickBot="1" x14ac:dyDescent="0.3">
      <c r="A28" s="112">
        <v>27</v>
      </c>
      <c r="B28" s="113" t="s">
        <v>126</v>
      </c>
      <c r="C28" s="113">
        <v>156422</v>
      </c>
      <c r="D28" s="113" t="s">
        <v>472</v>
      </c>
      <c r="E28" s="113" t="s">
        <v>455</v>
      </c>
      <c r="F28" s="113">
        <v>1097</v>
      </c>
      <c r="G28" s="114">
        <v>2.1652777777777779</v>
      </c>
      <c r="H28" s="113">
        <v>2</v>
      </c>
      <c r="I28" s="115">
        <v>4.9340277777777775E-2</v>
      </c>
      <c r="J28" s="113">
        <v>1555.367</v>
      </c>
      <c r="K28" s="116">
        <v>26</v>
      </c>
      <c r="N28" t="str">
        <f t="shared" si="0"/>
        <v>Tony Bayley</v>
      </c>
      <c r="O28">
        <f t="shared" si="1"/>
        <v>156422</v>
      </c>
      <c r="P28" t="str">
        <f t="shared" si="2"/>
        <v>LASER</v>
      </c>
      <c r="Q28">
        <f t="shared" si="3"/>
        <v>2</v>
      </c>
      <c r="R28" s="120">
        <f t="shared" si="4"/>
        <v>2.1652777777777779</v>
      </c>
    </row>
    <row r="29" spans="1:18" ht="16.5" thickTop="1" thickBot="1" x14ac:dyDescent="0.3">
      <c r="A29" s="112">
        <v>28</v>
      </c>
      <c r="B29" s="113" t="s">
        <v>155</v>
      </c>
      <c r="C29" s="113">
        <v>199</v>
      </c>
      <c r="D29" s="113" t="s">
        <v>27</v>
      </c>
      <c r="E29" s="113" t="s">
        <v>455</v>
      </c>
      <c r="F29" s="113">
        <v>1085</v>
      </c>
      <c r="G29" s="114">
        <v>2.1652777777777779</v>
      </c>
      <c r="H29" s="113">
        <v>2</v>
      </c>
      <c r="I29" s="115">
        <v>4.9895833333333334E-2</v>
      </c>
      <c r="J29" s="113">
        <v>1555.367</v>
      </c>
      <c r="K29" s="116">
        <v>27</v>
      </c>
      <c r="N29" t="str">
        <f t="shared" si="0"/>
        <v>John Fellows</v>
      </c>
      <c r="O29">
        <f t="shared" si="1"/>
        <v>199</v>
      </c>
      <c r="P29" t="str">
        <f t="shared" si="2"/>
        <v>RS VAREO</v>
      </c>
      <c r="Q29">
        <f t="shared" si="3"/>
        <v>2</v>
      </c>
      <c r="R29" s="120">
        <f t="shared" si="4"/>
        <v>2.1652777777777779</v>
      </c>
    </row>
    <row r="30" spans="1:18" ht="16.5" thickTop="1" thickBot="1" x14ac:dyDescent="0.3">
      <c r="A30" s="112">
        <v>29</v>
      </c>
      <c r="B30" s="113" t="s">
        <v>126</v>
      </c>
      <c r="C30" s="113">
        <v>162872</v>
      </c>
      <c r="D30" s="113" t="s">
        <v>30</v>
      </c>
      <c r="E30" s="113" t="s">
        <v>455</v>
      </c>
      <c r="F30" s="113">
        <v>1097</v>
      </c>
      <c r="G30" s="114">
        <v>2.2381944444444444</v>
      </c>
      <c r="H30" s="113">
        <v>2</v>
      </c>
      <c r="I30" s="115">
        <v>5.1006944444444445E-2</v>
      </c>
      <c r="J30" s="113">
        <v>1607.7449999999999</v>
      </c>
      <c r="K30" s="116">
        <v>28</v>
      </c>
      <c r="N30" t="str">
        <f t="shared" si="0"/>
        <v>Luke Stanislaus</v>
      </c>
      <c r="O30">
        <f t="shared" si="1"/>
        <v>162872</v>
      </c>
      <c r="P30" t="str">
        <f t="shared" si="2"/>
        <v>LASER</v>
      </c>
      <c r="Q30">
        <f t="shared" si="3"/>
        <v>2</v>
      </c>
      <c r="R30" s="120">
        <f t="shared" si="4"/>
        <v>2.2381944444444444</v>
      </c>
    </row>
    <row r="31" spans="1:18" ht="16.5" thickTop="1" thickBot="1" x14ac:dyDescent="0.3">
      <c r="A31" s="112">
        <v>30</v>
      </c>
      <c r="B31" s="113" t="s">
        <v>111</v>
      </c>
      <c r="C31" s="113">
        <v>861</v>
      </c>
      <c r="D31" s="113" t="s">
        <v>473</v>
      </c>
      <c r="E31" s="113" t="s">
        <v>455</v>
      </c>
      <c r="F31" s="113">
        <v>1204</v>
      </c>
      <c r="G31" s="114">
        <v>2.5625</v>
      </c>
      <c r="H31" s="113">
        <v>2</v>
      </c>
      <c r="I31" s="115">
        <v>5.3206018518518521E-2</v>
      </c>
      <c r="J31" s="113">
        <v>1840.701</v>
      </c>
      <c r="K31" s="116">
        <v>29</v>
      </c>
      <c r="N31" t="str">
        <f t="shared" si="0"/>
        <v>Nick Earnshaw</v>
      </c>
      <c r="O31">
        <f t="shared" si="1"/>
        <v>861</v>
      </c>
      <c r="P31" t="str">
        <f t="shared" si="2"/>
        <v>COMET</v>
      </c>
      <c r="Q31">
        <f t="shared" si="3"/>
        <v>2</v>
      </c>
      <c r="R31" s="120">
        <f t="shared" si="4"/>
        <v>2.5625</v>
      </c>
    </row>
    <row r="32" spans="1:18" ht="15.75" thickTop="1" x14ac:dyDescent="0.25">
      <c r="A32" s="117">
        <v>31</v>
      </c>
      <c r="B32" s="118" t="s">
        <v>112</v>
      </c>
      <c r="C32" s="118">
        <v>373</v>
      </c>
      <c r="D32" s="118" t="s">
        <v>25</v>
      </c>
      <c r="E32" s="118" t="s">
        <v>455</v>
      </c>
      <c r="F32" s="118">
        <v>1094</v>
      </c>
      <c r="G32" s="118" t="s">
        <v>474</v>
      </c>
      <c r="H32" s="118" t="s">
        <v>455</v>
      </c>
      <c r="I32" s="118" t="s">
        <v>455</v>
      </c>
      <c r="J32" s="118" t="s">
        <v>455</v>
      </c>
      <c r="K32" s="119">
        <v>31</v>
      </c>
      <c r="N32" t="str">
        <f t="shared" si="0"/>
        <v>John Andrews</v>
      </c>
      <c r="O32">
        <f t="shared" si="1"/>
        <v>373</v>
      </c>
      <c r="P32" t="str">
        <f t="shared" si="2"/>
        <v>COMET TRIO</v>
      </c>
      <c r="Q32" t="str">
        <f t="shared" si="3"/>
        <v> </v>
      </c>
      <c r="R32" s="120" t="str">
        <f t="shared" si="4"/>
        <v>DNF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164"/>
  <sheetViews>
    <sheetView tabSelected="1" topLeftCell="A134" zoomScale="115" zoomScaleNormal="115" workbookViewId="0">
      <selection activeCell="O2" sqref="O2"/>
    </sheetView>
  </sheetViews>
  <sheetFormatPr defaultRowHeight="15" x14ac:dyDescent="0.25"/>
  <cols>
    <col min="1" max="1" width="10.5703125" customWidth="1"/>
    <col min="2" max="2" width="20.28515625" style="92" customWidth="1"/>
    <col min="3" max="3" width="10" style="69" customWidth="1"/>
    <col min="4" max="4" width="14.85546875" style="69" customWidth="1"/>
    <col min="5" max="5" width="7.140625" customWidth="1"/>
    <col min="6" max="6" width="9.42578125" hidden="1" customWidth="1"/>
    <col min="7" max="7" width="9.85546875" style="16" hidden="1" customWidth="1"/>
    <col min="8" max="8" width="6.7109375" customWidth="1"/>
    <col min="9" max="9" width="11.5703125" style="15" hidden="1" customWidth="1"/>
    <col min="10" max="10" width="7" customWidth="1"/>
    <col min="11" max="11" width="11.5703125" hidden="1" customWidth="1"/>
    <col min="12" max="12" width="5.28515625" hidden="1" customWidth="1"/>
    <col min="13" max="13" width="7.42578125" customWidth="1"/>
  </cols>
  <sheetData>
    <row r="1" spans="1:13" ht="27.75" customHeight="1" x14ac:dyDescent="0.25">
      <c r="B1" s="128" t="str">
        <f>Table5[[#Headers],[RACE LENGTH IN MINUTES]]</f>
        <v>RACE LENGTH IN MINUTES</v>
      </c>
      <c r="C1" s="69" t="e">
        <f>VLOOKUP('Results (Pursuit)'!H1,Table5[[#All],[PY Max]:[RACE LENGTH IN MINUTES]],4,TRUE)</f>
        <v>#N/A</v>
      </c>
      <c r="E1" s="128" t="s">
        <v>475</v>
      </c>
      <c r="F1" s="129"/>
      <c r="G1" s="130"/>
      <c r="H1" s="128" t="e">
        <f>MAX('Results (Pursuit)'!H86:H125)</f>
        <v>#N/A</v>
      </c>
      <c r="I1" s="131"/>
      <c r="J1" s="129"/>
      <c r="K1" s="129"/>
      <c r="L1" s="129" t="e">
        <f>MATCH('Results (Pursuit)'!$M$1,'Persuit 2017'!$C$1:$J$1,0)</f>
        <v>#N/A</v>
      </c>
      <c r="M1" s="129" t="e">
        <f>VLOOKUP('Results (Pursuit)'!H1,Table5[[PY Max]:[Column3]],3,TRUE)</f>
        <v>#N/A</v>
      </c>
    </row>
    <row r="2" spans="1:13" s="124" customFormat="1" ht="28.5" customHeight="1" x14ac:dyDescent="0.25">
      <c r="A2" s="126" t="s">
        <v>55</v>
      </c>
      <c r="B2" s="127" t="s">
        <v>406</v>
      </c>
      <c r="C2" s="127" t="s">
        <v>407</v>
      </c>
      <c r="D2" s="127" t="s">
        <v>408</v>
      </c>
      <c r="E2" s="127" t="s">
        <v>409</v>
      </c>
      <c r="F2" s="127" t="s">
        <v>410</v>
      </c>
      <c r="G2" s="127" t="s">
        <v>411</v>
      </c>
      <c r="H2" s="127" t="s">
        <v>412</v>
      </c>
      <c r="I2" s="127" t="s">
        <v>413</v>
      </c>
      <c r="J2" s="127" t="s">
        <v>414</v>
      </c>
      <c r="K2" s="124" t="s">
        <v>54</v>
      </c>
      <c r="L2" s="124" t="s">
        <v>95</v>
      </c>
      <c r="M2" s="124" t="s">
        <v>476</v>
      </c>
    </row>
    <row r="3" spans="1:13" ht="15" hidden="1" customHeight="1" x14ac:dyDescent="0.25">
      <c r="A3" s="125"/>
      <c r="B3" s="82"/>
      <c r="C3" s="82"/>
      <c r="D3" s="82">
        <v>420</v>
      </c>
      <c r="E3" s="82"/>
      <c r="F3" s="82"/>
      <c r="G3" s="82"/>
      <c r="H3" s="82"/>
      <c r="I3" s="82"/>
      <c r="J3" s="82"/>
    </row>
    <row r="4" spans="1:13" ht="15" hidden="1" customHeight="1" x14ac:dyDescent="0.25">
      <c r="A4" s="125"/>
      <c r="B4" s="82"/>
      <c r="C4" s="82"/>
      <c r="D4" s="82">
        <v>505</v>
      </c>
      <c r="E4" s="82"/>
      <c r="F4" s="82"/>
      <c r="G4" s="82"/>
      <c r="H4" s="82"/>
      <c r="I4" s="82"/>
      <c r="J4" s="82"/>
    </row>
    <row r="5" spans="1:13" ht="15" hidden="1" customHeight="1" x14ac:dyDescent="0.25">
      <c r="A5" s="125"/>
      <c r="B5" s="82"/>
      <c r="C5" s="82"/>
      <c r="D5" s="82">
        <v>2000</v>
      </c>
      <c r="E5" s="82"/>
      <c r="F5" s="82"/>
      <c r="G5" s="82"/>
      <c r="H5" s="82"/>
      <c r="I5" s="82"/>
      <c r="J5" s="82"/>
    </row>
    <row r="6" spans="1:13" ht="15" hidden="1" customHeight="1" x14ac:dyDescent="0.25">
      <c r="A6" s="125"/>
      <c r="B6" s="82"/>
      <c r="C6" s="82"/>
      <c r="D6" s="82" t="s">
        <v>104</v>
      </c>
      <c r="E6" s="82"/>
      <c r="F6" s="82"/>
      <c r="G6" s="82"/>
      <c r="H6" s="82"/>
      <c r="I6" s="82"/>
      <c r="J6" s="82"/>
    </row>
    <row r="7" spans="1:13" ht="15" hidden="1" customHeight="1" x14ac:dyDescent="0.25">
      <c r="A7" s="125"/>
      <c r="B7" s="82"/>
      <c r="C7" s="82"/>
      <c r="D7" s="82" t="s">
        <v>105</v>
      </c>
      <c r="E7" s="82"/>
      <c r="F7" s="82"/>
      <c r="G7" s="82"/>
      <c r="H7" s="82"/>
      <c r="I7" s="82"/>
      <c r="J7" s="82"/>
    </row>
    <row r="8" spans="1:13" ht="15" hidden="1" customHeight="1" x14ac:dyDescent="0.25">
      <c r="A8" s="125"/>
      <c r="B8" s="82"/>
      <c r="C8" s="82"/>
      <c r="D8" s="82" t="s">
        <v>106</v>
      </c>
      <c r="E8" s="82"/>
      <c r="F8" s="82"/>
      <c r="G8" s="82"/>
      <c r="H8" s="82"/>
      <c r="I8" s="82"/>
      <c r="J8" s="82"/>
    </row>
    <row r="9" spans="1:13" ht="15" hidden="1" customHeight="1" x14ac:dyDescent="0.25">
      <c r="A9" s="125"/>
      <c r="B9" s="82"/>
      <c r="C9" s="82"/>
      <c r="D9" s="82" t="s">
        <v>167</v>
      </c>
      <c r="E9" s="82"/>
      <c r="F9" s="82"/>
      <c r="G9" s="82"/>
      <c r="H9" s="82"/>
      <c r="I9" s="82"/>
      <c r="J9" s="82"/>
    </row>
    <row r="10" spans="1:13" ht="15" hidden="1" customHeight="1" x14ac:dyDescent="0.25">
      <c r="A10" s="125"/>
      <c r="B10" s="82"/>
      <c r="C10" s="82"/>
      <c r="D10" s="82" t="s">
        <v>108</v>
      </c>
      <c r="E10" s="82"/>
      <c r="F10" s="82"/>
      <c r="G10" s="82"/>
      <c r="H10" s="82"/>
      <c r="I10" s="82"/>
      <c r="J10" s="82"/>
    </row>
    <row r="11" spans="1:13" ht="15" hidden="1" customHeight="1" x14ac:dyDescent="0.25">
      <c r="A11" s="125"/>
      <c r="B11" s="82"/>
      <c r="C11" s="82"/>
      <c r="D11" s="82" t="s">
        <v>109</v>
      </c>
      <c r="E11" s="82"/>
      <c r="F11" s="82"/>
      <c r="G11" s="82"/>
      <c r="H11" s="82"/>
      <c r="I11" s="82"/>
      <c r="J11" s="82"/>
    </row>
    <row r="12" spans="1:13" ht="15" hidden="1" customHeight="1" x14ac:dyDescent="0.25">
      <c r="A12" s="125"/>
      <c r="B12" s="82"/>
      <c r="C12" s="82"/>
      <c r="D12" s="82" t="s">
        <v>168</v>
      </c>
      <c r="E12" s="82"/>
      <c r="F12" s="82"/>
      <c r="G12" s="82"/>
      <c r="H12" s="82"/>
      <c r="I12" s="82"/>
      <c r="J12" s="82"/>
    </row>
    <row r="13" spans="1:13" ht="15" hidden="1" customHeight="1" x14ac:dyDescent="0.25">
      <c r="A13" s="125"/>
      <c r="B13" s="82"/>
      <c r="C13" s="82"/>
      <c r="D13" s="82" t="s">
        <v>110</v>
      </c>
      <c r="E13" s="82"/>
      <c r="F13" s="82"/>
      <c r="G13" s="82"/>
      <c r="H13" s="82"/>
      <c r="I13" s="82"/>
      <c r="J13" s="82"/>
    </row>
    <row r="14" spans="1:13" ht="38.25" hidden="1" customHeight="1" x14ac:dyDescent="0.25">
      <c r="A14" s="125"/>
      <c r="B14" s="82"/>
      <c r="C14" s="82"/>
      <c r="D14" s="82" t="s">
        <v>169</v>
      </c>
      <c r="E14" s="82"/>
      <c r="F14" s="82"/>
      <c r="G14" s="82"/>
      <c r="H14" s="82"/>
      <c r="I14" s="82"/>
      <c r="J14" s="82"/>
    </row>
    <row r="15" spans="1:13" ht="38.25" hidden="1" customHeight="1" x14ac:dyDescent="0.25">
      <c r="A15" s="125"/>
      <c r="B15" s="82"/>
      <c r="C15" s="82"/>
      <c r="D15" s="82" t="s">
        <v>170</v>
      </c>
      <c r="E15" s="82"/>
      <c r="F15" s="82"/>
      <c r="G15" s="82"/>
      <c r="H15" s="82"/>
      <c r="I15" s="82"/>
      <c r="J15" s="82"/>
    </row>
    <row r="16" spans="1:13" ht="15" hidden="1" customHeight="1" x14ac:dyDescent="0.25">
      <c r="A16" s="125"/>
      <c r="B16" s="82"/>
      <c r="C16" s="82"/>
      <c r="D16" s="82" t="s">
        <v>170</v>
      </c>
      <c r="E16" s="82"/>
      <c r="F16" s="82"/>
      <c r="G16" s="82"/>
      <c r="H16" s="82"/>
      <c r="I16" s="82"/>
      <c r="J16" s="82"/>
    </row>
    <row r="17" spans="1:10" ht="15" hidden="1" customHeight="1" x14ac:dyDescent="0.25">
      <c r="A17" s="125"/>
      <c r="B17" s="82"/>
      <c r="C17" s="82"/>
      <c r="D17" s="82" t="s">
        <v>111</v>
      </c>
      <c r="E17" s="82"/>
      <c r="F17" s="82"/>
      <c r="G17" s="82"/>
      <c r="H17" s="82"/>
      <c r="I17" s="82"/>
      <c r="J17" s="82"/>
    </row>
    <row r="18" spans="1:10" ht="15" hidden="1" customHeight="1" x14ac:dyDescent="0.25">
      <c r="A18" s="125"/>
      <c r="B18" s="82"/>
      <c r="C18" s="82"/>
      <c r="D18" s="82" t="s">
        <v>112</v>
      </c>
      <c r="E18" s="82"/>
      <c r="F18" s="82"/>
      <c r="G18" s="82"/>
      <c r="H18" s="82"/>
      <c r="I18" s="82"/>
      <c r="J18" s="82"/>
    </row>
    <row r="19" spans="1:10" ht="15" hidden="1" customHeight="1" x14ac:dyDescent="0.25">
      <c r="A19" s="125"/>
      <c r="B19" s="82"/>
      <c r="C19" s="82"/>
      <c r="D19" s="82" t="s">
        <v>113</v>
      </c>
      <c r="E19" s="82"/>
      <c r="F19" s="82"/>
      <c r="G19" s="82"/>
      <c r="H19" s="82"/>
      <c r="I19" s="82"/>
      <c r="J19" s="82"/>
    </row>
    <row r="20" spans="1:10" ht="15" hidden="1" customHeight="1" x14ac:dyDescent="0.25">
      <c r="A20" s="125"/>
      <c r="B20" s="82"/>
      <c r="C20" s="82"/>
      <c r="D20" s="82" t="s">
        <v>114</v>
      </c>
      <c r="E20" s="82"/>
      <c r="F20" s="82"/>
      <c r="G20" s="82"/>
      <c r="H20" s="82"/>
      <c r="I20" s="82"/>
      <c r="J20" s="82"/>
    </row>
    <row r="21" spans="1:10" ht="15" hidden="1" customHeight="1" x14ac:dyDescent="0.25">
      <c r="A21" s="125"/>
      <c r="B21" s="82"/>
      <c r="C21" s="82"/>
      <c r="D21" s="82" t="s">
        <v>116</v>
      </c>
      <c r="E21" s="82"/>
      <c r="F21" s="82"/>
      <c r="G21" s="82"/>
      <c r="H21" s="82"/>
      <c r="I21" s="82"/>
      <c r="J21" s="82"/>
    </row>
    <row r="22" spans="1:10" ht="15" hidden="1" customHeight="1" x14ac:dyDescent="0.25">
      <c r="A22" s="125"/>
      <c r="B22" s="82"/>
      <c r="C22" s="82"/>
      <c r="D22" s="82" t="s">
        <v>117</v>
      </c>
      <c r="E22" s="82"/>
      <c r="F22" s="82"/>
      <c r="G22" s="82"/>
      <c r="H22" s="82"/>
      <c r="I22" s="82"/>
      <c r="J22" s="82"/>
    </row>
    <row r="23" spans="1:10" ht="15" hidden="1" customHeight="1" x14ac:dyDescent="0.25">
      <c r="A23" s="125"/>
      <c r="B23" s="82"/>
      <c r="C23" s="82"/>
      <c r="D23" s="82" t="s">
        <v>118</v>
      </c>
      <c r="E23" s="82"/>
      <c r="F23" s="82"/>
      <c r="G23" s="82"/>
      <c r="H23" s="82"/>
      <c r="I23" s="82"/>
      <c r="J23" s="82"/>
    </row>
    <row r="24" spans="1:10" ht="15" hidden="1" customHeight="1" x14ac:dyDescent="0.25">
      <c r="A24" s="125"/>
      <c r="B24" s="82"/>
      <c r="C24" s="82"/>
      <c r="D24" s="82" t="s">
        <v>119</v>
      </c>
      <c r="E24" s="82"/>
      <c r="F24" s="82"/>
      <c r="G24" s="82"/>
      <c r="H24" s="82"/>
      <c r="I24" s="82"/>
      <c r="J24" s="82"/>
    </row>
    <row r="25" spans="1:10" ht="15" hidden="1" customHeight="1" x14ac:dyDescent="0.25">
      <c r="A25" s="125"/>
      <c r="B25" s="82"/>
      <c r="C25" s="82"/>
      <c r="D25" s="82" t="s">
        <v>120</v>
      </c>
      <c r="E25" s="82"/>
      <c r="F25" s="82"/>
      <c r="G25" s="82"/>
      <c r="H25" s="82"/>
      <c r="I25" s="82"/>
      <c r="J25" s="82"/>
    </row>
    <row r="26" spans="1:10" ht="15" hidden="1" customHeight="1" x14ac:dyDescent="0.25">
      <c r="A26" s="125"/>
      <c r="B26" s="82"/>
      <c r="C26" s="82"/>
      <c r="D26" s="82" t="s">
        <v>121</v>
      </c>
      <c r="E26" s="82"/>
      <c r="F26" s="82"/>
      <c r="G26" s="82"/>
      <c r="H26" s="82"/>
      <c r="I26" s="82"/>
      <c r="J26" s="82"/>
    </row>
    <row r="27" spans="1:10" ht="15" hidden="1" customHeight="1" x14ac:dyDescent="0.25">
      <c r="A27" s="125"/>
      <c r="B27" s="82"/>
      <c r="C27" s="82"/>
      <c r="D27" s="82" t="s">
        <v>122</v>
      </c>
      <c r="E27" s="82"/>
      <c r="F27" s="82"/>
      <c r="G27" s="82"/>
      <c r="H27" s="82"/>
      <c r="I27" s="82"/>
      <c r="J27" s="82"/>
    </row>
    <row r="28" spans="1:10" ht="15" hidden="1" customHeight="1" x14ac:dyDescent="0.25">
      <c r="A28" s="125"/>
      <c r="B28" s="82"/>
      <c r="C28" s="82"/>
      <c r="D28" s="82" t="s">
        <v>415</v>
      </c>
      <c r="E28" s="82"/>
      <c r="F28" s="82"/>
      <c r="G28" s="82"/>
      <c r="H28" s="82"/>
      <c r="I28" s="82"/>
      <c r="J28" s="82"/>
    </row>
    <row r="29" spans="1:10" ht="15" hidden="1" customHeight="1" x14ac:dyDescent="0.25">
      <c r="A29" s="125"/>
      <c r="B29" s="82"/>
      <c r="C29" s="82"/>
      <c r="D29" s="82" t="s">
        <v>123</v>
      </c>
      <c r="E29" s="82"/>
      <c r="F29" s="82"/>
      <c r="G29" s="82"/>
      <c r="H29" s="82"/>
      <c r="I29" s="82"/>
      <c r="J29" s="82"/>
    </row>
    <row r="30" spans="1:10" ht="15" hidden="1" customHeight="1" x14ac:dyDescent="0.25">
      <c r="A30" s="125"/>
      <c r="B30" s="82"/>
      <c r="C30" s="82"/>
      <c r="D30" s="82" t="s">
        <v>378</v>
      </c>
      <c r="E30" s="82"/>
      <c r="F30" s="82"/>
      <c r="G30" s="82"/>
      <c r="H30" s="82"/>
      <c r="I30" s="82"/>
      <c r="J30" s="82"/>
    </row>
    <row r="31" spans="1:10" ht="15" hidden="1" customHeight="1" thickBot="1" x14ac:dyDescent="0.3">
      <c r="A31" s="125"/>
      <c r="B31" s="82"/>
      <c r="C31" s="82"/>
      <c r="D31" s="82" t="s">
        <v>173</v>
      </c>
      <c r="E31" s="82"/>
      <c r="F31" s="82"/>
      <c r="G31" s="82"/>
      <c r="H31" s="82"/>
      <c r="I31" s="82"/>
      <c r="J31" s="82"/>
    </row>
    <row r="32" spans="1:10" ht="15" hidden="1" customHeight="1" thickTop="1" thickBot="1" x14ac:dyDescent="0.3">
      <c r="A32" s="125"/>
      <c r="B32" s="82" t="s">
        <v>47</v>
      </c>
      <c r="C32" s="82"/>
      <c r="D32" s="82" t="s">
        <v>124</v>
      </c>
      <c r="E32" s="82"/>
      <c r="F32" s="82"/>
      <c r="G32" s="82"/>
      <c r="H32" s="82"/>
      <c r="I32" s="82"/>
      <c r="J32" s="82"/>
    </row>
    <row r="33" spans="1:10" ht="15" hidden="1" customHeight="1" thickTop="1" thickBot="1" x14ac:dyDescent="0.3">
      <c r="A33" s="125"/>
      <c r="B33" s="82" t="s">
        <v>19</v>
      </c>
      <c r="C33" s="82"/>
      <c r="D33" s="82" t="s">
        <v>125</v>
      </c>
      <c r="E33" s="82"/>
      <c r="F33" s="82"/>
      <c r="G33" s="82"/>
      <c r="H33" s="82"/>
      <c r="I33" s="82"/>
      <c r="J33" s="82"/>
    </row>
    <row r="34" spans="1:10" ht="15" hidden="1" customHeight="1" thickTop="1" thickBot="1" x14ac:dyDescent="0.3">
      <c r="A34" s="125"/>
      <c r="B34" s="82" t="s">
        <v>416</v>
      </c>
      <c r="C34" s="82"/>
      <c r="D34" s="82" t="s">
        <v>126</v>
      </c>
      <c r="E34" s="82"/>
      <c r="F34" s="82"/>
      <c r="G34" s="82"/>
      <c r="H34" s="82"/>
      <c r="I34" s="82"/>
      <c r="J34" s="82"/>
    </row>
    <row r="35" spans="1:10" ht="15" hidden="1" customHeight="1" thickTop="1" thickBot="1" x14ac:dyDescent="0.3">
      <c r="A35" s="125"/>
      <c r="B35" s="82" t="s">
        <v>33</v>
      </c>
      <c r="C35" s="82"/>
      <c r="D35" s="82" t="s">
        <v>383</v>
      </c>
      <c r="E35" s="82"/>
      <c r="F35" s="82"/>
      <c r="G35" s="82"/>
      <c r="H35" s="82"/>
      <c r="I35" s="82"/>
      <c r="J35" s="82"/>
    </row>
    <row r="36" spans="1:10" ht="15" hidden="1" customHeight="1" thickTop="1" thickBot="1" x14ac:dyDescent="0.3">
      <c r="A36" s="125"/>
      <c r="B36" s="82" t="s">
        <v>45</v>
      </c>
      <c r="C36" s="82"/>
      <c r="D36" s="82" t="s">
        <v>83</v>
      </c>
      <c r="E36" s="82"/>
      <c r="F36" s="82"/>
      <c r="G36" s="82"/>
      <c r="H36" s="82"/>
      <c r="I36" s="82"/>
      <c r="J36" s="82"/>
    </row>
    <row r="37" spans="1:10" ht="15" hidden="1" customHeight="1" thickTop="1" thickBot="1" x14ac:dyDescent="0.3">
      <c r="A37" s="125"/>
      <c r="B37" s="82" t="s">
        <v>39</v>
      </c>
      <c r="C37" s="82"/>
      <c r="D37" s="82" t="s">
        <v>127</v>
      </c>
      <c r="E37" s="82"/>
      <c r="F37" s="82"/>
      <c r="G37" s="82"/>
      <c r="H37" s="82"/>
      <c r="I37" s="82"/>
      <c r="J37" s="82"/>
    </row>
    <row r="38" spans="1:10" ht="15" hidden="1" customHeight="1" thickTop="1" thickBot="1" x14ac:dyDescent="0.3">
      <c r="A38" s="125"/>
      <c r="B38" s="82" t="s">
        <v>30</v>
      </c>
      <c r="C38" s="82"/>
      <c r="D38" s="82" t="s">
        <v>76</v>
      </c>
      <c r="E38" s="82"/>
      <c r="F38" s="82"/>
      <c r="G38" s="82"/>
      <c r="H38" s="82"/>
      <c r="I38" s="82"/>
      <c r="J38" s="82"/>
    </row>
    <row r="39" spans="1:10" ht="15" hidden="1" customHeight="1" thickTop="1" thickBot="1" x14ac:dyDescent="0.3">
      <c r="A39" s="125"/>
      <c r="B39" s="82" t="s">
        <v>13</v>
      </c>
      <c r="C39" s="82"/>
      <c r="D39" s="82" t="s">
        <v>128</v>
      </c>
      <c r="E39" s="82"/>
      <c r="F39" s="82"/>
      <c r="G39" s="82"/>
      <c r="H39" s="82"/>
      <c r="I39" s="82"/>
      <c r="J39" s="82"/>
    </row>
    <row r="40" spans="1:10" ht="15" hidden="1" customHeight="1" thickTop="1" thickBot="1" x14ac:dyDescent="0.3">
      <c r="A40" s="125"/>
      <c r="B40" s="82" t="s">
        <v>417</v>
      </c>
      <c r="C40" s="82"/>
      <c r="D40" s="82" t="s">
        <v>418</v>
      </c>
      <c r="E40" s="82"/>
      <c r="F40" s="82"/>
      <c r="G40" s="82"/>
      <c r="H40" s="82"/>
      <c r="I40" s="82"/>
      <c r="J40" s="82"/>
    </row>
    <row r="41" spans="1:10" ht="15" hidden="1" customHeight="1" thickTop="1" thickBot="1" x14ac:dyDescent="0.3">
      <c r="A41" s="125"/>
      <c r="B41" s="82" t="s">
        <v>24</v>
      </c>
      <c r="C41" s="82"/>
      <c r="D41" s="82" t="s">
        <v>129</v>
      </c>
      <c r="E41" s="82"/>
      <c r="F41" s="82"/>
      <c r="G41" s="82"/>
      <c r="H41" s="82"/>
      <c r="I41" s="82"/>
      <c r="J41" s="82"/>
    </row>
    <row r="42" spans="1:10" ht="25.5" hidden="1" customHeight="1" thickTop="1" thickBot="1" x14ac:dyDescent="0.3">
      <c r="A42" s="125"/>
      <c r="B42" s="82" t="s">
        <v>31</v>
      </c>
      <c r="C42" s="82"/>
      <c r="D42" s="82" t="s">
        <v>174</v>
      </c>
      <c r="E42" s="82"/>
      <c r="F42" s="82"/>
      <c r="G42" s="82"/>
      <c r="H42" s="82"/>
      <c r="I42" s="82"/>
      <c r="J42" s="82"/>
    </row>
    <row r="43" spans="1:10" ht="25.5" hidden="1" customHeight="1" thickTop="1" thickBot="1" x14ac:dyDescent="0.3">
      <c r="A43" s="125"/>
      <c r="B43" s="82" t="s">
        <v>419</v>
      </c>
      <c r="C43" s="82"/>
      <c r="D43" s="82" t="s">
        <v>175</v>
      </c>
      <c r="E43" s="82"/>
      <c r="F43" s="82"/>
      <c r="G43" s="82"/>
      <c r="H43" s="82"/>
      <c r="I43" s="82"/>
      <c r="J43" s="82"/>
    </row>
    <row r="44" spans="1:10" ht="25.5" hidden="1" customHeight="1" thickTop="1" thickBot="1" x14ac:dyDescent="0.3">
      <c r="A44" s="125"/>
      <c r="B44" s="82" t="s">
        <v>10</v>
      </c>
      <c r="C44" s="82"/>
      <c r="D44" s="82" t="s">
        <v>420</v>
      </c>
      <c r="E44" s="82"/>
      <c r="F44" s="82"/>
      <c r="G44" s="82"/>
      <c r="H44" s="82"/>
      <c r="I44" s="82"/>
      <c r="J44" s="82"/>
    </row>
    <row r="45" spans="1:10" ht="15" hidden="1" customHeight="1" thickTop="1" thickBot="1" x14ac:dyDescent="0.3">
      <c r="A45" s="125"/>
      <c r="B45" s="82" t="s">
        <v>22</v>
      </c>
      <c r="C45" s="82"/>
      <c r="D45" s="82" t="s">
        <v>130</v>
      </c>
      <c r="E45" s="82"/>
      <c r="F45" s="82"/>
      <c r="G45" s="82"/>
      <c r="H45" s="82"/>
      <c r="I45" s="82"/>
      <c r="J45" s="82"/>
    </row>
    <row r="46" spans="1:10" ht="25.5" hidden="1" customHeight="1" thickTop="1" thickBot="1" x14ac:dyDescent="0.3">
      <c r="A46" s="125"/>
      <c r="B46" s="82" t="s">
        <v>41</v>
      </c>
      <c r="C46" s="82"/>
      <c r="D46" s="82" t="s">
        <v>131</v>
      </c>
      <c r="E46" s="82"/>
      <c r="F46" s="82"/>
      <c r="G46" s="82"/>
      <c r="H46" s="82"/>
      <c r="I46" s="82"/>
      <c r="J46" s="82"/>
    </row>
    <row r="47" spans="1:10" ht="15" hidden="1" customHeight="1" thickTop="1" thickBot="1" x14ac:dyDescent="0.3">
      <c r="A47" s="125"/>
      <c r="B47" s="82" t="s">
        <v>421</v>
      </c>
      <c r="C47" s="82"/>
      <c r="D47" s="82" t="s">
        <v>132</v>
      </c>
      <c r="E47" s="82"/>
      <c r="F47" s="82"/>
      <c r="G47" s="82"/>
      <c r="H47" s="82"/>
      <c r="I47" s="82"/>
      <c r="J47" s="82"/>
    </row>
    <row r="48" spans="1:10" ht="15" hidden="1" customHeight="1" thickTop="1" thickBot="1" x14ac:dyDescent="0.3">
      <c r="A48" s="125"/>
      <c r="B48" s="82" t="s">
        <v>17</v>
      </c>
      <c r="C48" s="82"/>
      <c r="D48" s="82" t="s">
        <v>133</v>
      </c>
      <c r="E48" s="82"/>
      <c r="F48" s="82"/>
      <c r="G48" s="82"/>
      <c r="H48" s="82"/>
      <c r="I48" s="82"/>
      <c r="J48" s="82"/>
    </row>
    <row r="49" spans="1:10" ht="15" hidden="1" customHeight="1" thickTop="1" thickBot="1" x14ac:dyDescent="0.3">
      <c r="A49" s="125"/>
      <c r="B49" s="82" t="s">
        <v>20</v>
      </c>
      <c r="C49" s="82"/>
      <c r="D49" s="82" t="s">
        <v>134</v>
      </c>
      <c r="E49" s="82"/>
      <c r="F49" s="82"/>
      <c r="G49" s="82"/>
      <c r="H49" s="82"/>
      <c r="I49" s="82"/>
      <c r="J49" s="82"/>
    </row>
    <row r="50" spans="1:10" ht="15" hidden="1" customHeight="1" thickTop="1" thickBot="1" x14ac:dyDescent="0.3">
      <c r="A50" s="125"/>
      <c r="B50" s="82" t="s">
        <v>422</v>
      </c>
      <c r="C50" s="82"/>
      <c r="D50" s="82" t="s">
        <v>135</v>
      </c>
      <c r="E50" s="82"/>
      <c r="F50" s="82"/>
      <c r="G50" s="82"/>
      <c r="H50" s="82"/>
      <c r="I50" s="82"/>
      <c r="J50" s="82"/>
    </row>
    <row r="51" spans="1:10" ht="15" hidden="1" customHeight="1" thickTop="1" thickBot="1" x14ac:dyDescent="0.3">
      <c r="A51" s="125"/>
      <c r="B51" s="82" t="s">
        <v>423</v>
      </c>
      <c r="C51" s="82"/>
      <c r="D51" s="82" t="s">
        <v>136</v>
      </c>
      <c r="E51" s="82"/>
      <c r="F51" s="82"/>
      <c r="G51" s="82"/>
      <c r="H51" s="82"/>
      <c r="I51" s="82"/>
      <c r="J51" s="82"/>
    </row>
    <row r="52" spans="1:10" ht="15" hidden="1" customHeight="1" thickTop="1" thickBot="1" x14ac:dyDescent="0.3">
      <c r="A52" s="125"/>
      <c r="B52" s="82" t="s">
        <v>35</v>
      </c>
      <c r="C52" s="82"/>
      <c r="D52" s="82" t="s">
        <v>137</v>
      </c>
      <c r="E52" s="82"/>
      <c r="F52" s="82"/>
      <c r="G52" s="82"/>
      <c r="H52" s="82"/>
      <c r="I52" s="82"/>
      <c r="J52" s="82"/>
    </row>
    <row r="53" spans="1:10" ht="15" hidden="1" customHeight="1" thickTop="1" thickBot="1" x14ac:dyDescent="0.3">
      <c r="A53" s="125"/>
      <c r="B53" s="82" t="s">
        <v>424</v>
      </c>
      <c r="C53" s="82"/>
      <c r="D53" s="82" t="s">
        <v>138</v>
      </c>
      <c r="E53" s="82"/>
      <c r="F53" s="82"/>
      <c r="G53" s="82"/>
      <c r="H53" s="82"/>
      <c r="I53" s="82"/>
      <c r="J53" s="82"/>
    </row>
    <row r="54" spans="1:10" ht="15" hidden="1" customHeight="1" thickTop="1" thickBot="1" x14ac:dyDescent="0.3">
      <c r="A54" s="125"/>
      <c r="B54" s="82" t="s">
        <v>425</v>
      </c>
      <c r="C54" s="82"/>
      <c r="D54" s="82" t="s">
        <v>139</v>
      </c>
      <c r="E54" s="82"/>
      <c r="F54" s="82"/>
      <c r="G54" s="82"/>
      <c r="H54" s="82"/>
      <c r="I54" s="82"/>
      <c r="J54" s="82"/>
    </row>
    <row r="55" spans="1:10" ht="15" hidden="1" customHeight="1" thickTop="1" thickBot="1" x14ac:dyDescent="0.3">
      <c r="A55" s="125"/>
      <c r="B55" s="82" t="s">
        <v>29</v>
      </c>
      <c r="C55" s="82"/>
      <c r="D55" s="82" t="s">
        <v>140</v>
      </c>
      <c r="E55" s="82"/>
      <c r="F55" s="82"/>
      <c r="G55" s="82"/>
      <c r="H55" s="82"/>
      <c r="I55" s="82"/>
      <c r="J55" s="82"/>
    </row>
    <row r="56" spans="1:10" ht="15" hidden="1" customHeight="1" thickTop="1" thickBot="1" x14ac:dyDescent="0.3">
      <c r="A56" s="125"/>
      <c r="B56" s="82" t="s">
        <v>426</v>
      </c>
      <c r="C56" s="82"/>
      <c r="D56" s="82" t="s">
        <v>142</v>
      </c>
      <c r="E56" s="82"/>
      <c r="F56" s="82"/>
      <c r="G56" s="82"/>
      <c r="H56" s="82"/>
      <c r="I56" s="82"/>
      <c r="J56" s="82"/>
    </row>
    <row r="57" spans="1:10" ht="15" hidden="1" customHeight="1" thickTop="1" thickBot="1" x14ac:dyDescent="0.3">
      <c r="A57" s="125"/>
      <c r="B57" s="82" t="s">
        <v>48</v>
      </c>
      <c r="C57" s="82"/>
      <c r="D57" s="82" t="s">
        <v>141</v>
      </c>
      <c r="E57" s="82"/>
      <c r="F57" s="82"/>
      <c r="G57" s="82"/>
      <c r="H57" s="82"/>
      <c r="I57" s="82"/>
      <c r="J57" s="82"/>
    </row>
    <row r="58" spans="1:10" ht="15" hidden="1" customHeight="1" thickTop="1" thickBot="1" x14ac:dyDescent="0.3">
      <c r="A58" s="125"/>
      <c r="B58" s="82" t="s">
        <v>427</v>
      </c>
      <c r="C58" s="82"/>
      <c r="D58" s="82" t="s">
        <v>66</v>
      </c>
      <c r="E58" s="82"/>
      <c r="F58" s="82"/>
      <c r="G58" s="82"/>
      <c r="H58" s="82"/>
      <c r="I58" s="82"/>
      <c r="J58" s="82"/>
    </row>
    <row r="59" spans="1:10" ht="15" hidden="1" customHeight="1" thickTop="1" thickBot="1" x14ac:dyDescent="0.3">
      <c r="A59" s="125"/>
      <c r="B59" s="82" t="s">
        <v>15</v>
      </c>
      <c r="C59" s="82"/>
      <c r="D59" s="82" t="s">
        <v>143</v>
      </c>
      <c r="E59" s="82"/>
      <c r="F59" s="82"/>
      <c r="G59" s="82"/>
      <c r="H59" s="82"/>
      <c r="I59" s="82"/>
      <c r="J59" s="82"/>
    </row>
    <row r="60" spans="1:10" ht="15" hidden="1" customHeight="1" thickTop="1" thickBot="1" x14ac:dyDescent="0.3">
      <c r="A60" s="125"/>
      <c r="B60" s="82" t="s">
        <v>16</v>
      </c>
      <c r="C60" s="82"/>
      <c r="D60" s="82" t="s">
        <v>144</v>
      </c>
      <c r="E60" s="82"/>
      <c r="F60" s="82"/>
      <c r="G60" s="82"/>
      <c r="H60" s="82"/>
      <c r="I60" s="82"/>
      <c r="J60" s="82"/>
    </row>
    <row r="61" spans="1:10" ht="15" hidden="1" customHeight="1" thickTop="1" thickBot="1" x14ac:dyDescent="0.3">
      <c r="A61" s="125"/>
      <c r="B61" s="82" t="s">
        <v>428</v>
      </c>
      <c r="C61" s="82"/>
      <c r="D61" s="82" t="s">
        <v>145</v>
      </c>
      <c r="E61" s="82"/>
      <c r="F61" s="82"/>
      <c r="G61" s="82"/>
      <c r="H61" s="82"/>
      <c r="I61" s="82"/>
      <c r="J61" s="82"/>
    </row>
    <row r="62" spans="1:10" ht="15" hidden="1" customHeight="1" thickTop="1" thickBot="1" x14ac:dyDescent="0.3">
      <c r="A62" s="125"/>
      <c r="B62" s="82" t="s">
        <v>429</v>
      </c>
      <c r="C62" s="82"/>
      <c r="D62" s="82" t="s">
        <v>146</v>
      </c>
      <c r="E62" s="82"/>
      <c r="F62" s="82"/>
      <c r="G62" s="82"/>
      <c r="H62" s="82"/>
      <c r="I62" s="82"/>
      <c r="J62" s="82"/>
    </row>
    <row r="63" spans="1:10" ht="15" hidden="1" customHeight="1" thickTop="1" thickBot="1" x14ac:dyDescent="0.3">
      <c r="A63" s="125"/>
      <c r="B63" s="82" t="s">
        <v>21</v>
      </c>
      <c r="C63" s="82"/>
      <c r="D63" s="82" t="s">
        <v>147</v>
      </c>
      <c r="E63" s="82"/>
      <c r="F63" s="82"/>
      <c r="G63" s="82"/>
      <c r="H63" s="82"/>
      <c r="I63" s="82"/>
      <c r="J63" s="82"/>
    </row>
    <row r="64" spans="1:10" ht="15" hidden="1" customHeight="1" thickTop="1" thickBot="1" x14ac:dyDescent="0.3">
      <c r="A64" s="125"/>
      <c r="B64" s="82" t="s">
        <v>430</v>
      </c>
      <c r="C64" s="82"/>
      <c r="D64" s="82" t="s">
        <v>148</v>
      </c>
      <c r="E64" s="82"/>
      <c r="F64" s="82"/>
      <c r="G64" s="82"/>
      <c r="H64" s="82"/>
      <c r="I64" s="82"/>
      <c r="J64" s="82"/>
    </row>
    <row r="65" spans="1:10" ht="15" hidden="1" customHeight="1" thickTop="1" thickBot="1" x14ac:dyDescent="0.3">
      <c r="A65" s="125"/>
      <c r="B65" s="82" t="s">
        <v>431</v>
      </c>
      <c r="C65" s="82"/>
      <c r="D65" s="82" t="s">
        <v>152</v>
      </c>
      <c r="E65" s="82"/>
      <c r="F65" s="82"/>
      <c r="G65" s="82"/>
      <c r="H65" s="82"/>
      <c r="I65" s="82"/>
      <c r="J65" s="82"/>
    </row>
    <row r="66" spans="1:10" ht="25.5" hidden="1" customHeight="1" thickTop="1" thickBot="1" x14ac:dyDescent="0.3">
      <c r="A66" s="125"/>
      <c r="B66" s="82" t="s">
        <v>432</v>
      </c>
      <c r="C66" s="82"/>
      <c r="D66" s="82" t="s">
        <v>153</v>
      </c>
      <c r="E66" s="82"/>
      <c r="F66" s="82"/>
      <c r="G66" s="82"/>
      <c r="H66" s="82"/>
      <c r="I66" s="82"/>
      <c r="J66" s="82"/>
    </row>
    <row r="67" spans="1:10" ht="15" hidden="1" customHeight="1" thickTop="1" thickBot="1" x14ac:dyDescent="0.3">
      <c r="A67" s="125"/>
      <c r="B67" s="82" t="s">
        <v>433</v>
      </c>
      <c r="C67" s="82"/>
      <c r="D67" s="82" t="s">
        <v>154</v>
      </c>
      <c r="E67" s="82"/>
      <c r="F67" s="82"/>
      <c r="G67" s="82"/>
      <c r="H67" s="82"/>
      <c r="I67" s="82"/>
      <c r="J67" s="82"/>
    </row>
    <row r="68" spans="1:10" ht="15" hidden="1" customHeight="1" thickTop="1" thickBot="1" x14ac:dyDescent="0.3">
      <c r="A68" s="125"/>
      <c r="B68" s="82" t="s">
        <v>434</v>
      </c>
      <c r="C68" s="82"/>
      <c r="D68" s="82" t="s">
        <v>155</v>
      </c>
      <c r="E68" s="82"/>
      <c r="F68" s="82"/>
      <c r="G68" s="82"/>
      <c r="H68" s="82"/>
      <c r="I68" s="82"/>
      <c r="J68" s="82"/>
    </row>
    <row r="69" spans="1:10" ht="18.75" hidden="1" customHeight="1" thickTop="1" thickBot="1" x14ac:dyDescent="0.3">
      <c r="A69" s="125"/>
      <c r="B69" s="82" t="s">
        <v>435</v>
      </c>
      <c r="C69" s="82"/>
      <c r="D69" s="82" t="s">
        <v>156</v>
      </c>
      <c r="E69" s="82"/>
      <c r="F69" s="82"/>
      <c r="G69" s="82"/>
      <c r="H69" s="82"/>
      <c r="I69" s="82"/>
      <c r="J69" s="82"/>
    </row>
    <row r="70" spans="1:10" ht="15" hidden="1" customHeight="1" thickTop="1" thickBot="1" x14ac:dyDescent="0.3">
      <c r="A70" s="125"/>
      <c r="B70" s="82" t="s">
        <v>436</v>
      </c>
      <c r="C70" s="82"/>
      <c r="D70" s="82" t="s">
        <v>157</v>
      </c>
      <c r="E70" s="82"/>
      <c r="F70" s="82"/>
      <c r="G70" s="82"/>
      <c r="H70" s="82"/>
      <c r="I70" s="82"/>
      <c r="J70" s="82"/>
    </row>
    <row r="71" spans="1:10" ht="15" hidden="1" customHeight="1" thickTop="1" thickBot="1" x14ac:dyDescent="0.3">
      <c r="A71" s="125"/>
      <c r="B71" s="82" t="s">
        <v>437</v>
      </c>
      <c r="C71" s="82"/>
      <c r="D71" s="82" t="s">
        <v>178</v>
      </c>
      <c r="E71" s="82"/>
      <c r="F71" s="82"/>
      <c r="G71" s="82"/>
      <c r="H71" s="82"/>
      <c r="I71" s="82"/>
      <c r="J71" s="82"/>
    </row>
    <row r="72" spans="1:10" ht="15" hidden="1" customHeight="1" thickTop="1" thickBot="1" x14ac:dyDescent="0.3">
      <c r="A72" s="125"/>
      <c r="B72" s="82" t="s">
        <v>38</v>
      </c>
      <c r="C72" s="82"/>
      <c r="D72" s="82" t="s">
        <v>158</v>
      </c>
      <c r="E72" s="82"/>
      <c r="F72" s="82"/>
      <c r="G72" s="82"/>
      <c r="H72" s="82"/>
      <c r="I72" s="82"/>
      <c r="J72" s="82"/>
    </row>
    <row r="73" spans="1:10" ht="15" hidden="1" customHeight="1" thickTop="1" thickBot="1" x14ac:dyDescent="0.3">
      <c r="A73" s="125"/>
      <c r="B73" s="82" t="s">
        <v>438</v>
      </c>
      <c r="C73" s="82"/>
      <c r="D73" s="82" t="s">
        <v>159</v>
      </c>
      <c r="E73" s="82"/>
      <c r="F73" s="82"/>
      <c r="G73" s="82"/>
      <c r="H73" s="82"/>
      <c r="I73" s="82"/>
      <c r="J73" s="82"/>
    </row>
    <row r="74" spans="1:10" ht="15" hidden="1" customHeight="1" thickTop="1" thickBot="1" x14ac:dyDescent="0.3">
      <c r="A74" s="125"/>
      <c r="B74" s="82" t="s">
        <v>5</v>
      </c>
      <c r="C74" s="82"/>
      <c r="D74" s="82" t="s">
        <v>160</v>
      </c>
      <c r="E74" s="82"/>
      <c r="F74" s="82"/>
      <c r="G74" s="82"/>
      <c r="H74" s="82"/>
      <c r="I74" s="82"/>
      <c r="J74" s="82"/>
    </row>
    <row r="75" spans="1:10" ht="15" hidden="1" customHeight="1" thickTop="1" thickBot="1" x14ac:dyDescent="0.3">
      <c r="A75" s="125"/>
      <c r="B75" s="82" t="s">
        <v>439</v>
      </c>
      <c r="C75" s="82"/>
      <c r="D75" s="82" t="s">
        <v>161</v>
      </c>
      <c r="E75" s="82"/>
      <c r="F75" s="82"/>
      <c r="G75" s="82"/>
      <c r="H75" s="82"/>
      <c r="I75" s="82"/>
      <c r="J75" s="82"/>
    </row>
    <row r="76" spans="1:10" ht="15" hidden="1" customHeight="1" thickTop="1" thickBot="1" x14ac:dyDescent="0.3">
      <c r="A76" s="125"/>
      <c r="B76" s="82" t="s">
        <v>11</v>
      </c>
      <c r="C76" s="82"/>
      <c r="D76" s="82" t="s">
        <v>162</v>
      </c>
      <c r="E76" s="82"/>
      <c r="F76" s="82"/>
      <c r="G76" s="82"/>
      <c r="H76" s="82"/>
      <c r="I76" s="82"/>
      <c r="J76" s="82"/>
    </row>
    <row r="77" spans="1:10" ht="15" hidden="1" customHeight="1" thickTop="1" thickBot="1" x14ac:dyDescent="0.3">
      <c r="A77" s="125"/>
      <c r="B77" s="82" t="s">
        <v>46</v>
      </c>
      <c r="C77" s="82"/>
      <c r="D77" s="82" t="s">
        <v>440</v>
      </c>
      <c r="E77" s="82"/>
      <c r="F77" s="82"/>
      <c r="G77" s="82"/>
      <c r="H77" s="82"/>
      <c r="I77" s="82"/>
      <c r="J77" s="82"/>
    </row>
    <row r="78" spans="1:10" ht="15" hidden="1" customHeight="1" thickTop="1" thickBot="1" x14ac:dyDescent="0.3">
      <c r="A78" s="125"/>
      <c r="B78" s="82" t="s">
        <v>441</v>
      </c>
      <c r="C78" s="82"/>
      <c r="D78" s="82" t="s">
        <v>163</v>
      </c>
      <c r="E78" s="82"/>
      <c r="F78" s="82"/>
      <c r="G78" s="82"/>
      <c r="H78" s="82"/>
      <c r="I78" s="82"/>
      <c r="J78" s="82"/>
    </row>
    <row r="79" spans="1:10" ht="15" hidden="1" customHeight="1" thickTop="1" thickBot="1" x14ac:dyDescent="0.3">
      <c r="A79" s="125"/>
      <c r="B79" s="82" t="s">
        <v>442</v>
      </c>
      <c r="C79" s="82"/>
      <c r="D79" s="82" t="s">
        <v>180</v>
      </c>
      <c r="E79" s="82"/>
      <c r="F79" s="82"/>
      <c r="G79" s="82"/>
      <c r="H79" s="82"/>
      <c r="I79" s="82"/>
      <c r="J79" s="82"/>
    </row>
    <row r="80" spans="1:10" ht="15" hidden="1" customHeight="1" thickTop="1" thickBot="1" x14ac:dyDescent="0.3">
      <c r="A80" s="125"/>
      <c r="B80" s="82" t="s">
        <v>27</v>
      </c>
      <c r="C80" s="82"/>
      <c r="D80" s="82" t="s">
        <v>165</v>
      </c>
      <c r="E80" s="82"/>
      <c r="F80" s="82"/>
      <c r="G80" s="82"/>
      <c r="H80" s="82"/>
      <c r="I80" s="82"/>
      <c r="J80" s="82"/>
    </row>
    <row r="81" spans="1:13" ht="15" hidden="1" customHeight="1" thickTop="1" thickBot="1" x14ac:dyDescent="0.3">
      <c r="A81" s="125"/>
      <c r="B81" s="82" t="s">
        <v>34</v>
      </c>
      <c r="C81" s="82"/>
      <c r="D81" s="82" t="s">
        <v>194</v>
      </c>
      <c r="E81" s="82"/>
      <c r="F81" s="82"/>
      <c r="G81" s="82"/>
      <c r="H81" s="82"/>
      <c r="I81" s="82"/>
      <c r="J81" s="82"/>
    </row>
    <row r="82" spans="1:13" ht="15" hidden="1" customHeight="1" thickTop="1" thickBot="1" x14ac:dyDescent="0.3">
      <c r="A82" s="125"/>
      <c r="B82" s="82" t="s">
        <v>10</v>
      </c>
      <c r="C82" s="82"/>
      <c r="D82" s="82" t="s">
        <v>195</v>
      </c>
      <c r="E82" s="82"/>
      <c r="F82" s="82"/>
      <c r="G82" s="82"/>
      <c r="H82" s="82"/>
      <c r="I82" s="82"/>
      <c r="J82" s="82"/>
    </row>
    <row r="83" spans="1:13" ht="15" hidden="1" customHeight="1" thickTop="1" thickBot="1" x14ac:dyDescent="0.3">
      <c r="A83" s="125"/>
      <c r="B83" s="82" t="s">
        <v>443</v>
      </c>
      <c r="C83" s="82"/>
      <c r="D83" s="82" t="s">
        <v>196</v>
      </c>
      <c r="E83" s="82"/>
      <c r="F83" s="82"/>
      <c r="G83" s="82"/>
      <c r="H83" s="82"/>
      <c r="I83" s="82"/>
      <c r="J83" s="82"/>
    </row>
    <row r="84" spans="1:13" ht="15" hidden="1" customHeight="1" thickTop="1" thickBot="1" x14ac:dyDescent="0.3">
      <c r="A84" s="125"/>
      <c r="B84" s="82" t="s">
        <v>444</v>
      </c>
      <c r="C84" s="82"/>
      <c r="D84" s="82" t="s">
        <v>445</v>
      </c>
      <c r="E84" s="82"/>
      <c r="F84" s="82"/>
      <c r="G84" s="82"/>
      <c r="H84" s="82"/>
      <c r="I84" s="82"/>
      <c r="J84" s="82"/>
    </row>
    <row r="85" spans="1:13" hidden="1" x14ac:dyDescent="0.25">
      <c r="A85" s="125"/>
      <c r="B85" s="82" t="s">
        <v>446</v>
      </c>
      <c r="C85" s="82"/>
      <c r="D85" s="82" t="s">
        <v>106</v>
      </c>
      <c r="E85" s="82"/>
      <c r="F85" s="82"/>
      <c r="G85" s="82"/>
      <c r="H85" s="82"/>
      <c r="I85" s="82"/>
      <c r="J85" s="82"/>
    </row>
    <row r="86" spans="1:13" x14ac:dyDescent="0.25">
      <c r="A86" s="125"/>
      <c r="B86" s="82" t="s">
        <v>424</v>
      </c>
      <c r="C86" s="82">
        <v>3439</v>
      </c>
      <c r="D86" s="82" t="s">
        <v>447</v>
      </c>
      <c r="E86" s="82">
        <v>3</v>
      </c>
      <c r="F86" s="82">
        <v>2.3041666666666667</v>
      </c>
      <c r="G86" s="82">
        <f t="shared" ref="G86:G125" si="0">IF(F86="","",86400*F86)</f>
        <v>199080</v>
      </c>
      <c r="H86" s="82">
        <f>IF(D86="","",IF(D86="merlin rocket",VLOOKUP(C86,MROA!$B$1:$D$21,3,TRUE),VLOOKUP(D86,'PY2017'!$A$3:$H$993,5,FALSE)))</f>
        <v>991</v>
      </c>
      <c r="I86" s="82">
        <f t="shared" ref="I86:I125" si="1">IF(AND(OR(F86&gt;0,F86=""),OR(H86="",H86=0)),"",IF(AND(G86&gt;0,OR(H86="",H86=0)),"",IF(E86&lt;MAX(E$86:E$103),IF(G86="","",(G86*1000)/H86)*MAX(E$86:E$103)/E86,IF(G86="","",(G86*1000)/H86))))</f>
        <v>267850.65590312815</v>
      </c>
      <c r="J86" s="82" t="e">
        <f>IF(I86="","",RANK(I86,$I$86:I$103,1))</f>
        <v>#N/A</v>
      </c>
      <c r="K86" t="str">
        <f>IF(D86="","",VLOOKUP(D86,wfscSailors!$C$2:$D$201,2,FALSE))</f>
        <v>General</v>
      </c>
      <c r="L86">
        <f>IF(H86="","",MATCH(H86,'Persuit 2017'!$L$3:$L$25,1))</f>
        <v>6</v>
      </c>
      <c r="M86" t="e">
        <f>IF(H86="","",INDEX(Table5[[Mirror]:[Laser]],L86,$L$1))</f>
        <v>#N/A</v>
      </c>
    </row>
    <row r="87" spans="1:13" ht="24" customHeight="1" x14ac:dyDescent="0.25">
      <c r="A87" s="125"/>
      <c r="B87" s="82" t="s">
        <v>43</v>
      </c>
      <c r="C87" s="82">
        <v>1424</v>
      </c>
      <c r="D87" s="82" t="s">
        <v>139</v>
      </c>
      <c r="E87" s="82">
        <v>3</v>
      </c>
      <c r="F87" s="82">
        <v>2.0861111111111112</v>
      </c>
      <c r="G87" s="82">
        <f t="shared" si="0"/>
        <v>180240</v>
      </c>
      <c r="H87" s="82">
        <f>IF(D87="","",IF(D87="merlin rocket",VLOOKUP(C87,MROA!$B$1:$D$21,3,TRUE),VLOOKUP(D87,'PY2017'!$A$3:$H$993,5,FALSE)))</f>
        <v>999</v>
      </c>
      <c r="I87" s="82">
        <f t="shared" si="1"/>
        <v>240560.56056056055</v>
      </c>
      <c r="J87" s="82" t="e">
        <f>IF(I87="","",RANK(I87,$I$86:I$103,1))</f>
        <v>#N/A</v>
      </c>
      <c r="K87" t="str">
        <f>IF(D87="","",VLOOKUP(D87,wfscSailors!$C$2:$D$201,2,FALSE))</f>
        <v>General</v>
      </c>
      <c r="L87">
        <f>IF(H87="","",MATCH(H87,'Persuit 2017'!$L$3:$L$25,1))</f>
        <v>7</v>
      </c>
      <c r="M87" t="e">
        <f>IF(H87="","",INDEX(Table5[[Mirror]:[Laser]],L87,$L$1))</f>
        <v>#N/A</v>
      </c>
    </row>
    <row r="88" spans="1:13" ht="24" customHeight="1" x14ac:dyDescent="0.25">
      <c r="A88" s="125"/>
      <c r="B88" s="82" t="s">
        <v>44</v>
      </c>
      <c r="C88" s="82">
        <v>6811</v>
      </c>
      <c r="D88" s="82" t="s">
        <v>106</v>
      </c>
      <c r="E88" s="82">
        <v>3</v>
      </c>
      <c r="F88" s="82">
        <v>2.5069444444444442</v>
      </c>
      <c r="G88" s="82">
        <f t="shared" si="0"/>
        <v>216599.99999999997</v>
      </c>
      <c r="H88" s="82">
        <f>IF(D88="","",IF(D88="merlin rocket",VLOOKUP(C88,MROA!$B$1:$D$21,3,TRUE),VLOOKUP(D88,'PY2017'!$A$3:$H$993,5,FALSE)))</f>
        <v>1041</v>
      </c>
      <c r="I88" s="82">
        <f t="shared" si="1"/>
        <v>277425.55235350621</v>
      </c>
      <c r="J88" s="82" t="e">
        <f>IF(I88="","",RANK(I88,$I$86:I$103,1))</f>
        <v>#N/A</v>
      </c>
      <c r="K88" t="str">
        <f>IF(D88="","",VLOOKUP(D88,wfscSailors!$C$2:$D$201,2,FALSE))</f>
        <v>General</v>
      </c>
      <c r="L88">
        <f>IF(H88="","",MATCH(H88,'Persuit 2017'!$L$3:$L$25,1))</f>
        <v>9</v>
      </c>
      <c r="M88" t="e">
        <f>IF(H88="","",INDEX(Table5[[Mirror]:[Laser]],L88,$L$1))</f>
        <v>#N/A</v>
      </c>
    </row>
    <row r="89" spans="1:13" ht="24" customHeight="1" x14ac:dyDescent="0.25">
      <c r="A89" s="125"/>
      <c r="B89" s="82" t="s">
        <v>40</v>
      </c>
      <c r="C89" s="82">
        <v>1773</v>
      </c>
      <c r="D89" s="82" t="s">
        <v>150</v>
      </c>
      <c r="E89" s="82">
        <v>3</v>
      </c>
      <c r="F89" s="82">
        <v>2.5388888888888888</v>
      </c>
      <c r="G89" s="82">
        <f t="shared" si="0"/>
        <v>219360</v>
      </c>
      <c r="H89" s="82">
        <f>IF(D89="","",IF(D89="merlin rocket",VLOOKUP(C89,MROA!$B$1:$D$21,3,TRUE),VLOOKUP(D89,'PY2017'!$A$3:$H$993,5,FALSE)))</f>
        <v>1071</v>
      </c>
      <c r="I89" s="82">
        <f t="shared" si="1"/>
        <v>273090.56956115778</v>
      </c>
      <c r="J89" s="82" t="e">
        <f>IF(I89="","",RANK(I89,$I$86:I$103,1))</f>
        <v>#N/A</v>
      </c>
      <c r="K89" t="str">
        <f>IF(D89="","",VLOOKUP(D89,wfscSailors!$C$2:$D$201,2,FALSE))</f>
        <v>General</v>
      </c>
      <c r="L89">
        <f>IF(H89="","",MATCH(H89,'Persuit 2017'!$L$3:$L$25,1))</f>
        <v>11</v>
      </c>
      <c r="M89" t="e">
        <f>IF(H89="","",INDEX(Table5[[Mirror]:[Laser]],L89,$L$1))</f>
        <v>#N/A</v>
      </c>
    </row>
    <row r="90" spans="1:13" ht="24" customHeight="1" x14ac:dyDescent="0.25">
      <c r="A90" s="125"/>
      <c r="B90" s="82" t="s">
        <v>5</v>
      </c>
      <c r="C90" s="82">
        <f>IF(B90="","",VLOOKUP(B90,wfscSailors!$A$2:$C$201,2,FALSE))</f>
        <v>926</v>
      </c>
      <c r="D90" s="82" t="str">
        <f>IF(B90="","",VLOOKUP(B90,wfscSailors!$A$2:$C$201,3,FALSE))</f>
        <v>Laser Stratos</v>
      </c>
      <c r="E90" s="82">
        <v>4</v>
      </c>
      <c r="F90" s="82">
        <v>3.7025462962962961E-2</v>
      </c>
      <c r="G90" s="82">
        <f t="shared" si="0"/>
        <v>3199</v>
      </c>
      <c r="H90" s="82">
        <f>IF(D90="","",IF(D90="merlin rocket",VLOOKUP(C90,MROA!$B$1:$D$21,3,TRUE),VLOOKUP(D90,'PY2017'!$A$3:$H$993,5,FALSE)))</f>
        <v>1095</v>
      </c>
      <c r="I90" s="82">
        <f t="shared" si="1"/>
        <v>2921.461187214612</v>
      </c>
      <c r="J90" s="82" t="e">
        <f>IF(I90="","",RANK(I90,$I$86:I$103,1))</f>
        <v>#N/A</v>
      </c>
      <c r="K90" t="str">
        <f>IF(D90="","",VLOOKUP(D90,wfscSailors!$C$2:$D$201,2,FALSE))</f>
        <v>Asymmetric</v>
      </c>
      <c r="L90">
        <f>IF(H90="","",MATCH(H90,'Persuit 2017'!$L$3:$L$25,1))</f>
        <v>13</v>
      </c>
      <c r="M90" t="e">
        <f>IF(H90="","",INDEX(Table5[[Mirror]:[Laser]],L90,$L$1))</f>
        <v>#N/A</v>
      </c>
    </row>
    <row r="91" spans="1:13" ht="24" customHeight="1" x14ac:dyDescent="0.25">
      <c r="A91" s="125"/>
      <c r="B91" s="82" t="s">
        <v>5</v>
      </c>
      <c r="C91" s="82">
        <v>926</v>
      </c>
      <c r="D91" s="82" t="s">
        <v>174</v>
      </c>
      <c r="E91" s="82">
        <v>3</v>
      </c>
      <c r="F91" s="82">
        <v>2.4534722222222221</v>
      </c>
      <c r="G91" s="82">
        <f t="shared" si="0"/>
        <v>211980</v>
      </c>
      <c r="H91" s="82">
        <f>IF(D91="","",IF(D91="merlin rocket",VLOOKUP(C91,MROA!$B$1:$D$21,3,TRUE),VLOOKUP(D91,'PY2017'!$A$3:$H$993,5,FALSE)))</f>
        <v>1095</v>
      </c>
      <c r="I91" s="82">
        <f t="shared" si="1"/>
        <v>258118.72146118723</v>
      </c>
      <c r="J91" s="82" t="e">
        <f>IF(I91="","",RANK(I91,$I$86:I$103,1))</f>
        <v>#N/A</v>
      </c>
      <c r="K91" t="str">
        <f>IF(D91="","",VLOOKUP(D91,wfscSailors!$C$2:$D$201,2,FALSE))</f>
        <v>Asymmetric</v>
      </c>
      <c r="L91">
        <f>IF(H91="","",MATCH(H91,'Persuit 2017'!$L$3:$L$25,1))</f>
        <v>13</v>
      </c>
      <c r="M91" t="e">
        <f>IF(H91="","",INDEX(Table5[[Mirror]:[Laser]],L91,$L$1))</f>
        <v>#N/A</v>
      </c>
    </row>
    <row r="92" spans="1:13" ht="24" customHeight="1" x14ac:dyDescent="0.25">
      <c r="A92" s="125"/>
      <c r="B92" s="82" t="s">
        <v>30</v>
      </c>
      <c r="C92" s="82">
        <f>IF(B92="","",VLOOKUP(B92,wfscSailors!$A$2:$C$201,2,FALSE))</f>
        <v>162872</v>
      </c>
      <c r="D92" s="82" t="str">
        <f>IF(B92="","",VLOOKUP(B92,wfscSailors!$A$2:$C$201,3,FALSE))</f>
        <v>Laser</v>
      </c>
      <c r="E92" s="82">
        <v>4</v>
      </c>
      <c r="F92" s="82">
        <v>4.4618055555555557E-2</v>
      </c>
      <c r="G92" s="82">
        <f t="shared" si="0"/>
        <v>3855</v>
      </c>
      <c r="H92" s="82">
        <f>IF(D92="","",IF(D92="merlin rocket",VLOOKUP(C92,MROA!$B$1:$D$21,3,TRUE),VLOOKUP(D92,'PY2017'!$A$3:$H$993,5,FALSE)))</f>
        <v>1097</v>
      </c>
      <c r="I92" s="82">
        <f t="shared" si="1"/>
        <v>3514.1294439380126</v>
      </c>
      <c r="J92" s="82" t="e">
        <f>IF(I92="","",RANK(I92,$I$86:I$103,1))</f>
        <v>#N/A</v>
      </c>
      <c r="K92" t="str">
        <f>IF(D92="","",VLOOKUP(D92,wfscSailors!$C$2:$D$201,2,FALSE))</f>
        <v>Laser</v>
      </c>
      <c r="L92">
        <f>IF(H92="","",MATCH(H92,'Persuit 2017'!$L$3:$L$25,1))</f>
        <v>13</v>
      </c>
      <c r="M92" t="e">
        <f>IF(H92="","",INDEX(Table5[[Mirror]:[Laser]],L92,$L$1))</f>
        <v>#N/A</v>
      </c>
    </row>
    <row r="93" spans="1:13" ht="24" customHeight="1" x14ac:dyDescent="0.25">
      <c r="A93" s="125"/>
      <c r="B93" s="82" t="s">
        <v>13</v>
      </c>
      <c r="C93" s="82">
        <v>191329</v>
      </c>
      <c r="D93" s="82" t="s">
        <v>126</v>
      </c>
      <c r="E93" s="82">
        <v>3</v>
      </c>
      <c r="F93" s="82">
        <v>2.5777777777777779</v>
      </c>
      <c r="G93" s="82">
        <f t="shared" si="0"/>
        <v>222720</v>
      </c>
      <c r="H93" s="82">
        <f>IF(D93="","",IF(D93="merlin rocket",VLOOKUP(C93,MROA!$B$1:$D$21,3,TRUE),VLOOKUP(D93,'PY2017'!$A$3:$H$993,5,FALSE)))</f>
        <v>1097</v>
      </c>
      <c r="I93" s="82">
        <f t="shared" si="1"/>
        <v>270701.91431175935</v>
      </c>
      <c r="J93" s="82" t="e">
        <f>IF(I93="","",RANK(I93,$I$86:I$103,1))</f>
        <v>#N/A</v>
      </c>
      <c r="K93" t="str">
        <f>IF(D93="","",VLOOKUP(D93,wfscSailors!$C$2:$D$201,2,FALSE))</f>
        <v>Laser</v>
      </c>
      <c r="L93">
        <f>IF(H93="","",MATCH(H93,'Persuit 2017'!$L$3:$L$25,1))</f>
        <v>13</v>
      </c>
      <c r="M93" t="e">
        <f>IF(H93="","",INDEX(Table5[[Mirror]:[Laser]],L93,$L$1))</f>
        <v>#N/A</v>
      </c>
    </row>
    <row r="94" spans="1:13" ht="24" customHeight="1" x14ac:dyDescent="0.25">
      <c r="A94" s="125"/>
      <c r="B94" s="82" t="s">
        <v>33</v>
      </c>
      <c r="C94" s="82">
        <v>67200</v>
      </c>
      <c r="D94" s="82" t="s">
        <v>126</v>
      </c>
      <c r="E94" s="82">
        <v>3</v>
      </c>
      <c r="F94" s="82">
        <v>2.5916666666666668</v>
      </c>
      <c r="G94" s="82">
        <f t="shared" si="0"/>
        <v>223920</v>
      </c>
      <c r="H94" s="82">
        <f>IF(D94="","",IF(D94="merlin rocket",VLOOKUP(C94,MROA!$B$1:$D$21,3,TRUE),VLOOKUP(D94,'PY2017'!$A$3:$H$993,5,FALSE)))</f>
        <v>1097</v>
      </c>
      <c r="I94" s="82">
        <f t="shared" si="1"/>
        <v>272160.4375569736</v>
      </c>
      <c r="J94" s="82" t="e">
        <f>IF(I94="","",RANK(I94,$I$86:I$103,1))</f>
        <v>#N/A</v>
      </c>
      <c r="K94" t="str">
        <f>IF(D94="","",VLOOKUP(D94,wfscSailors!$C$2:$D$201,2,FALSE))</f>
        <v>Laser</v>
      </c>
      <c r="L94">
        <f>IF(H94="","",MATCH(H94,'Persuit 2017'!$L$3:$L$25,1))</f>
        <v>13</v>
      </c>
      <c r="M94" t="e">
        <f>IF(H94="","",INDEX(Table5[[Mirror]:[Laser]],L94,$L$1))</f>
        <v>#N/A</v>
      </c>
    </row>
    <row r="95" spans="1:13" ht="24" customHeight="1" x14ac:dyDescent="0.25">
      <c r="A95" s="125"/>
      <c r="B95" s="82" t="s">
        <v>45</v>
      </c>
      <c r="C95" s="82">
        <v>113981</v>
      </c>
      <c r="D95" s="82" t="s">
        <v>126</v>
      </c>
      <c r="E95" s="82">
        <v>3</v>
      </c>
      <c r="F95" s="82">
        <v>2.6263888888888887</v>
      </c>
      <c r="G95" s="82">
        <f t="shared" si="0"/>
        <v>226919.99999999997</v>
      </c>
      <c r="H95" s="82">
        <f>IF(D95="","",IF(D95="merlin rocket",VLOOKUP(C95,MROA!$B$1:$D$21,3,TRUE),VLOOKUP(D95,'PY2017'!$A$3:$H$993,5,FALSE)))</f>
        <v>1097</v>
      </c>
      <c r="I95" s="82">
        <f t="shared" si="1"/>
        <v>275806.74567000911</v>
      </c>
      <c r="J95" s="82" t="e">
        <f>IF(I95="","",RANK(I95,$I$86:I$103,1))</f>
        <v>#N/A</v>
      </c>
      <c r="K95" t="str">
        <f>IF(D95="","",VLOOKUP(D95,wfscSailors!$C$2:$D$201,2,FALSE))</f>
        <v>Laser</v>
      </c>
      <c r="L95">
        <f>IF(H95="","",MATCH(H95,'Persuit 2017'!$L$3:$L$25,1))</f>
        <v>13</v>
      </c>
      <c r="M95" t="e">
        <f>IF(H95="","",INDEX(Table5[[Mirror]:[Laser]],L95,$L$1))</f>
        <v>#N/A</v>
      </c>
    </row>
    <row r="96" spans="1:13" ht="24" customHeight="1" x14ac:dyDescent="0.25">
      <c r="A96" s="125"/>
      <c r="B96" s="82" t="s">
        <v>47</v>
      </c>
      <c r="C96" s="82">
        <v>174465</v>
      </c>
      <c r="D96" s="82" t="s">
        <v>126</v>
      </c>
      <c r="E96" s="82">
        <v>3</v>
      </c>
      <c r="F96" s="82">
        <v>2.6305555555555555</v>
      </c>
      <c r="G96" s="82">
        <f t="shared" si="0"/>
        <v>227280</v>
      </c>
      <c r="H96" s="82">
        <f>IF(D96="","",IF(D96="merlin rocket",VLOOKUP(C96,MROA!$B$1:$D$21,3,TRUE),VLOOKUP(D96,'PY2017'!$A$3:$H$993,5,FALSE)))</f>
        <v>1097</v>
      </c>
      <c r="I96" s="82">
        <f t="shared" si="1"/>
        <v>276244.30264357338</v>
      </c>
      <c r="J96" s="82" t="e">
        <f>IF(I96="","",RANK(I96,$I$86:I$103,1))</f>
        <v>#N/A</v>
      </c>
      <c r="K96" t="str">
        <f>IF(D96="","",VLOOKUP(D96,wfscSailors!$C$2:$D$201,2,FALSE))</f>
        <v>Laser</v>
      </c>
      <c r="L96">
        <f>IF(H96="","",MATCH(H96,'Persuit 2017'!$L$3:$L$25,1))</f>
        <v>13</v>
      </c>
      <c r="M96" t="e">
        <f>IF(H96="","",INDEX(Table5[[Mirror]:[Laser]],L96,$L$1))</f>
        <v>#N/A</v>
      </c>
    </row>
    <row r="97" spans="1:13" ht="24" customHeight="1" x14ac:dyDescent="0.25">
      <c r="A97" s="125"/>
      <c r="B97" s="82" t="s">
        <v>7</v>
      </c>
      <c r="C97" s="82">
        <v>56155</v>
      </c>
      <c r="D97" s="82" t="s">
        <v>126</v>
      </c>
      <c r="E97" s="82">
        <v>3</v>
      </c>
      <c r="F97" s="82">
        <v>2.6326388888888888</v>
      </c>
      <c r="G97" s="82">
        <f t="shared" si="0"/>
        <v>227460</v>
      </c>
      <c r="H97" s="82">
        <f>IF(D97="","",IF(D97="merlin rocket",VLOOKUP(C97,MROA!$B$1:$D$21,3,TRUE),VLOOKUP(D97,'PY2017'!$A$3:$H$993,5,FALSE)))</f>
        <v>1097</v>
      </c>
      <c r="I97" s="82">
        <f t="shared" si="1"/>
        <v>276463.08113035554</v>
      </c>
      <c r="J97" s="82" t="e">
        <f>IF(I97="","",RANK(I97,$I$86:I$103,1))</f>
        <v>#N/A</v>
      </c>
      <c r="K97" t="str">
        <f>IF(D97="","",VLOOKUP(D97,wfscSailors!$C$2:$D$201,2,FALSE))</f>
        <v>Laser</v>
      </c>
      <c r="L97">
        <f>IF(H97="","",MATCH(H97,'Persuit 2017'!$L$3:$L$25,1))</f>
        <v>13</v>
      </c>
      <c r="M97" t="e">
        <f>IF(H97="","",INDEX(Table5[[Mirror]:[Laser]],L97,$L$1))</f>
        <v>#N/A</v>
      </c>
    </row>
    <row r="98" spans="1:13" ht="24" customHeight="1" x14ac:dyDescent="0.25">
      <c r="A98" s="125"/>
      <c r="B98" s="82" t="s">
        <v>19</v>
      </c>
      <c r="C98" s="82">
        <v>100196</v>
      </c>
      <c r="D98" s="82" t="s">
        <v>126</v>
      </c>
      <c r="E98" s="82">
        <v>3</v>
      </c>
      <c r="F98" s="82">
        <v>2.6916666666666664</v>
      </c>
      <c r="G98" s="82">
        <f t="shared" si="0"/>
        <v>232559.99999999997</v>
      </c>
      <c r="H98" s="82">
        <f>IF(D98="","",IF(D98="merlin rocket",VLOOKUP(C98,MROA!$B$1:$D$21,3,TRUE),VLOOKUP(D98,'PY2017'!$A$3:$H$993,5,FALSE)))</f>
        <v>1097</v>
      </c>
      <c r="I98" s="82">
        <f t="shared" si="1"/>
        <v>282661.80492251593</v>
      </c>
      <c r="J98" s="82" t="e">
        <f>IF(I98="","",RANK(I98,$I$86:I$103,1))</f>
        <v>#N/A</v>
      </c>
      <c r="K98" t="str">
        <f>IF(D98="","",VLOOKUP(D98,wfscSailors!$C$2:$D$201,2,FALSE))</f>
        <v>Laser</v>
      </c>
      <c r="L98">
        <f>IF(H98="","",MATCH(H98,'Persuit 2017'!$L$3:$L$25,1))</f>
        <v>13</v>
      </c>
      <c r="M98" t="e">
        <f>IF(H98="","",INDEX(Table5[[Mirror]:[Laser]],L98,$L$1))</f>
        <v>#N/A</v>
      </c>
    </row>
    <row r="99" spans="1:13" ht="24" customHeight="1" x14ac:dyDescent="0.25">
      <c r="A99" s="125"/>
      <c r="B99" s="82" t="s">
        <v>29</v>
      </c>
      <c r="C99" s="82">
        <v>4172</v>
      </c>
      <c r="D99" s="82" t="s">
        <v>158</v>
      </c>
      <c r="E99" s="82">
        <v>3</v>
      </c>
      <c r="F99" s="82">
        <v>2.5243055555555558</v>
      </c>
      <c r="G99" s="82">
        <f t="shared" si="0"/>
        <v>218100.00000000003</v>
      </c>
      <c r="H99" s="82">
        <f>IF(D99="","",IF(D99="merlin rocket",VLOOKUP(C99,MROA!$B$1:$D$21,3,TRUE),VLOOKUP(D99,'PY2017'!$A$3:$H$993,5,FALSE)))</f>
        <v>1143</v>
      </c>
      <c r="I99" s="82">
        <f t="shared" si="1"/>
        <v>254418.19772528438</v>
      </c>
      <c r="J99" s="82" t="e">
        <f>IF(I99="","",RANK(I99,$I$86:I$103,1))</f>
        <v>#N/A</v>
      </c>
      <c r="K99" t="str">
        <f>IF(D99="","",VLOOKUP(D99,wfscSailors!$C$2:$D$201,2,FALSE))</f>
        <v>General</v>
      </c>
      <c r="L99">
        <f>IF(H99="","",MATCH(H99,'Persuit 2017'!$L$3:$L$25,1))</f>
        <v>16</v>
      </c>
      <c r="M99" t="e">
        <f>IF(H99="","",INDEX(Table5[[Mirror]:[Laser]],L99,$L$1))</f>
        <v>#N/A</v>
      </c>
    </row>
    <row r="100" spans="1:13" ht="24" customHeight="1" x14ac:dyDescent="0.25">
      <c r="A100" s="125"/>
      <c r="B100" s="82" t="s">
        <v>35</v>
      </c>
      <c r="C100" s="82">
        <v>4749</v>
      </c>
      <c r="D100" s="82" t="s">
        <v>158</v>
      </c>
      <c r="E100" s="82">
        <v>3</v>
      </c>
      <c r="F100" s="82">
        <v>2.6187499999999999</v>
      </c>
      <c r="G100" s="82">
        <f t="shared" si="0"/>
        <v>226260</v>
      </c>
      <c r="H100" s="82">
        <f>IF(D100="","",IF(D100="merlin rocket",VLOOKUP(C100,MROA!$B$1:$D$21,3,TRUE),VLOOKUP(D100,'PY2017'!$A$3:$H$993,5,FALSE)))</f>
        <v>1143</v>
      </c>
      <c r="I100" s="82">
        <f t="shared" si="1"/>
        <v>263937.00787401578</v>
      </c>
      <c r="J100" s="82" t="e">
        <f>IF(I100="","",RANK(I100,$I$86:I$103,1))</f>
        <v>#N/A</v>
      </c>
      <c r="K100" t="str">
        <f>IF(D100="","",VLOOKUP(D100,wfscSailors!$C$2:$D$201,2,FALSE))</f>
        <v>General</v>
      </c>
      <c r="L100">
        <f>IF(H100="","",MATCH(H100,'Persuit 2017'!$L$3:$L$25,1))</f>
        <v>16</v>
      </c>
      <c r="M100" t="e">
        <f>IF(H100="","",INDEX(Table5[[Mirror]:[Laser]],L100,$L$1))</f>
        <v>#N/A</v>
      </c>
    </row>
    <row r="101" spans="1:13" ht="24" customHeight="1" x14ac:dyDescent="0.25">
      <c r="A101" s="125"/>
      <c r="B101" s="82" t="s">
        <v>422</v>
      </c>
      <c r="C101" s="82" t="e">
        <f>IF(B101="","",VLOOKUP(B101,wfscSailors!$A$2:$C$201,2,FALSE))</f>
        <v>#N/A</v>
      </c>
      <c r="D101" s="82" t="e">
        <f>IF(B101="","",VLOOKUP(B101,wfscSailors!$A$2:$C$201,3,FALSE))</f>
        <v>#N/A</v>
      </c>
      <c r="E101" s="82">
        <v>4</v>
      </c>
      <c r="F101" s="82">
        <v>4.0081018518518523E-2</v>
      </c>
      <c r="G101" s="82">
        <f t="shared" si="0"/>
        <v>3463.0000000000005</v>
      </c>
      <c r="H101" s="82" t="e">
        <f>IF(D101="","",IF(D101="merlin rocket",VLOOKUP(C101,MROA!$B$1:$D$21,3,TRUE),VLOOKUP(D101,'PY2017'!$A$3:$H$993,5,FALSE)))</f>
        <v>#N/A</v>
      </c>
      <c r="I101" s="82" t="e">
        <f t="shared" si="1"/>
        <v>#N/A</v>
      </c>
      <c r="J101" s="82" t="e">
        <f>IF(I101="","",RANK(I101,$I$86:I$103,1))</f>
        <v>#N/A</v>
      </c>
      <c r="K101" t="e">
        <f>IF(D101="","",VLOOKUP(D101,wfscSailors!$C$2:$D$201,2,FALSE))</f>
        <v>#N/A</v>
      </c>
      <c r="L101" t="e">
        <f>IF(H101="","",MATCH(H101,'Persuit 2017'!$L$3:$L$25,1))</f>
        <v>#N/A</v>
      </c>
      <c r="M101" t="e">
        <f>IF(H101="","",INDEX(Table5[[Mirror]:[Laser]],L101,$L$1))</f>
        <v>#N/A</v>
      </c>
    </row>
    <row r="102" spans="1:13" ht="24" customHeight="1" x14ac:dyDescent="0.25">
      <c r="A102" s="125"/>
      <c r="B102" s="82" t="s">
        <v>422</v>
      </c>
      <c r="C102" s="82">
        <v>1596</v>
      </c>
      <c r="D102" s="82" t="s">
        <v>180</v>
      </c>
      <c r="E102" s="82">
        <v>3</v>
      </c>
      <c r="F102" s="82">
        <v>2.7506944444444446</v>
      </c>
      <c r="G102" s="82">
        <f t="shared" si="0"/>
        <v>237660</v>
      </c>
      <c r="H102" s="82">
        <f>IF(D102="","",IF(D102="merlin rocket",VLOOKUP(C102,MROA!$B$1:$D$21,3,TRUE),VLOOKUP(D102,'PY2017'!$A$3:$H$993,5,FALSE)))</f>
        <v>1180</v>
      </c>
      <c r="I102" s="82">
        <f t="shared" si="1"/>
        <v>268542.37288135593</v>
      </c>
      <c r="J102" s="82" t="e">
        <f>IF(I102="","",RANK(I102,$I$86:I$103,1))</f>
        <v>#N/A</v>
      </c>
      <c r="K102" t="str">
        <f>IF(D102="","",VLOOKUP(D102,wfscSailors!$C$2:$D$201,2,FALSE))</f>
        <v>General</v>
      </c>
      <c r="L102">
        <f>IF(H102="","",MATCH(H102,'Persuit 2017'!$L$3:$L$25,1))</f>
        <v>19</v>
      </c>
      <c r="M102" t="e">
        <f>IF(H102="","",INDEX(Table5[[Mirror]:[Laser]],L102,$L$1))</f>
        <v>#N/A</v>
      </c>
    </row>
    <row r="103" spans="1:13" ht="24" customHeight="1" x14ac:dyDescent="0.25">
      <c r="A103" s="125"/>
      <c r="B103" s="82" t="s">
        <v>425</v>
      </c>
      <c r="C103" s="82" t="e">
        <f>IF(B103="","",VLOOKUP(B103,wfscSailors!$A$2:$C$201,2,FALSE))</f>
        <v>#N/A</v>
      </c>
      <c r="D103" s="82" t="e">
        <f>IF(B103="","",VLOOKUP(B103,wfscSailors!$A$2:$C$201,3,FALSE))</f>
        <v>#N/A</v>
      </c>
      <c r="E103" s="82">
        <v>4</v>
      </c>
      <c r="F103" s="82">
        <v>4.476851851851852E-2</v>
      </c>
      <c r="G103" s="82">
        <f t="shared" si="0"/>
        <v>3868</v>
      </c>
      <c r="H103" s="82" t="e">
        <f>IF(D103="","",IF(D103="merlin rocket",VLOOKUP(C103,MROA!$B$1:$D$21,3,TRUE),VLOOKUP(D103,'PY2017'!$A$3:$H$993,5,FALSE)))</f>
        <v>#N/A</v>
      </c>
      <c r="I103" s="82" t="e">
        <f t="shared" si="1"/>
        <v>#N/A</v>
      </c>
      <c r="J103" s="82" t="e">
        <f>IF(I103="","",RANK(I103,$I$86:I$103,1))</f>
        <v>#N/A</v>
      </c>
      <c r="K103" t="e">
        <f>IF(D103="","",VLOOKUP(D103,wfscSailors!$C$2:$D$201,2,FALSE))</f>
        <v>#N/A</v>
      </c>
      <c r="L103" t="e">
        <f>IF(H103="","",MATCH(H103,'Persuit 2017'!$L$3:$L$25,1))</f>
        <v>#N/A</v>
      </c>
      <c r="M103" t="e">
        <f>IF(H103="","",INDEX(Table5[[Mirror]:[Laser]],L103,$L$1))</f>
        <v>#N/A</v>
      </c>
    </row>
    <row r="104" spans="1:13" ht="15" customHeight="1" x14ac:dyDescent="0.25">
      <c r="A104" s="125"/>
      <c r="B104" s="82"/>
      <c r="C104" s="82" t="str">
        <f>IF(B104="","",VLOOKUP(B104,wfscSailors!$A$2:$C$201,2,FALSE))</f>
        <v/>
      </c>
      <c r="D104" s="82" t="str">
        <f>IF(B104="","",VLOOKUP(B104,wfscSailors!$A$2:$C$201,3,FALSE))</f>
        <v/>
      </c>
      <c r="E104" s="82"/>
      <c r="F104" s="82"/>
      <c r="G104" s="82" t="str">
        <f t="shared" si="0"/>
        <v/>
      </c>
      <c r="H104" s="82" t="str">
        <f>IF(D104="","",IF(D104="merlin rocket",VLOOKUP(C104,MROA!$B$1:$D$21,3,TRUE),VLOOKUP(D104,'PY2017'!$A$3:$H$993,5,FALSE)))</f>
        <v/>
      </c>
      <c r="I104" s="82" t="str">
        <f t="shared" si="1"/>
        <v/>
      </c>
      <c r="J104" s="82" t="str">
        <f>IF(I104="","",RANK(I104,$I$86:I$103,1))</f>
        <v/>
      </c>
      <c r="K104" t="str">
        <f>IF(D104="","",VLOOKUP(D104,wfscSailors!$C$2:$D$201,1,FALSE))</f>
        <v/>
      </c>
      <c r="L104" t="str">
        <f>IF(H104="","",MATCH(H104,'Persuit 2017'!$L$3:$L$25,1))</f>
        <v/>
      </c>
      <c r="M104" t="str">
        <f>IF(H104="","",INDEX(Table5[[Mirror]:[Laser]],L104,$L$1))</f>
        <v/>
      </c>
    </row>
    <row r="105" spans="1:13" ht="15" customHeight="1" x14ac:dyDescent="0.25">
      <c r="A105" s="125"/>
      <c r="B105" s="82"/>
      <c r="C105" s="82" t="str">
        <f>IF(B105="","",VLOOKUP(B105,wfscSailors!$A$2:$C$201,2,FALSE))</f>
        <v/>
      </c>
      <c r="D105" s="82" t="str">
        <f>IF(B105="","",VLOOKUP(B105,wfscSailors!$A$2:$C$201,3,FALSE))</f>
        <v/>
      </c>
      <c r="E105" s="82"/>
      <c r="F105" s="82"/>
      <c r="G105" s="82" t="str">
        <f t="shared" si="0"/>
        <v/>
      </c>
      <c r="H105" s="82" t="str">
        <f>IF(D105="","",IF(D105="merlin rocket",VLOOKUP(C105,MROA!$B$1:$D$21,3,TRUE),VLOOKUP(D105,'PY2017'!$A$3:$H$993,5,FALSE)))</f>
        <v/>
      </c>
      <c r="I105" s="82" t="str">
        <f t="shared" si="1"/>
        <v/>
      </c>
      <c r="J105" s="82" t="str">
        <f>IF(I105="","",RANK(I105,$I$86:I$103,1))</f>
        <v/>
      </c>
      <c r="K105" t="str">
        <f>IF(D105="","",VLOOKUP(D105,wfscSailors!$C$2:$D$201,1,FALSE))</f>
        <v/>
      </c>
    </row>
    <row r="106" spans="1:13" ht="15" customHeight="1" x14ac:dyDescent="0.25">
      <c r="A106" s="125"/>
      <c r="B106" s="82"/>
      <c r="C106" s="82" t="str">
        <f>IF(B106="","",VLOOKUP(B106,wfscSailors!$A$2:$C$201,2,FALSE))</f>
        <v/>
      </c>
      <c r="D106" s="82" t="str">
        <f>IF(B106="","",VLOOKUP(B106,wfscSailors!$A$2:$C$201,3,FALSE))</f>
        <v/>
      </c>
      <c r="E106" s="82"/>
      <c r="F106" s="82"/>
      <c r="G106" s="82" t="str">
        <f t="shared" si="0"/>
        <v/>
      </c>
      <c r="H106" s="82" t="str">
        <f>IF(D106="","",IF(D106="merlin rocket",VLOOKUP(C106,MROA!$B$1:$D$21,3,TRUE),VLOOKUP(D106,'PY2017'!$A$3:$H$993,5,FALSE)))</f>
        <v/>
      </c>
      <c r="I106" s="82" t="str">
        <f t="shared" si="1"/>
        <v/>
      </c>
      <c r="J106" s="82" t="str">
        <f>IF(I106="","",RANK(I106,$I$86:I$103,1))</f>
        <v/>
      </c>
      <c r="K106" t="str">
        <f>IF(D106="","",VLOOKUP(D106,wfscSailors!$C$2:$D$201,1,FALSE))</f>
        <v/>
      </c>
    </row>
    <row r="107" spans="1:13" ht="15" customHeight="1" x14ac:dyDescent="0.25">
      <c r="A107" s="125"/>
      <c r="B107" s="82"/>
      <c r="C107" s="82" t="str">
        <f>IF(B107="","",VLOOKUP(B107,wfscSailors!$A$2:$C$201,2,FALSE))</f>
        <v/>
      </c>
      <c r="D107" s="82" t="str">
        <f>IF(B107="","",VLOOKUP(B107,wfscSailors!$A$2:$C$201,3,FALSE))</f>
        <v/>
      </c>
      <c r="E107" s="82"/>
      <c r="F107" s="82"/>
      <c r="G107" s="82" t="str">
        <f t="shared" si="0"/>
        <v/>
      </c>
      <c r="H107" s="82" t="str">
        <f>IF(D107="","",IF(D107="merlin rocket",VLOOKUP(C107,MROA!$B$1:$D$21,3,TRUE),VLOOKUP(D107,'PY2017'!$A$3:$H$993,5,FALSE)))</f>
        <v/>
      </c>
      <c r="I107" s="82" t="str">
        <f t="shared" si="1"/>
        <v/>
      </c>
      <c r="J107" s="82" t="str">
        <f>IF(I107="","",RANK(I107,$I$86:I$103,1))</f>
        <v/>
      </c>
      <c r="K107" t="str">
        <f>IF(D107="","",VLOOKUP(D107,wfscSailors!$C$2:$D$201,1,FALSE))</f>
        <v/>
      </c>
    </row>
    <row r="108" spans="1:13" ht="15" customHeight="1" x14ac:dyDescent="0.25">
      <c r="A108" s="125"/>
      <c r="B108" s="82"/>
      <c r="C108" s="82" t="str">
        <f>IF(B108="","",VLOOKUP(B108,wfscSailors!$A$2:$C$201,2,FALSE))</f>
        <v/>
      </c>
      <c r="D108" s="82" t="str">
        <f>IF(B108="","",VLOOKUP(B108,wfscSailors!$A$2:$C$201,3,FALSE))</f>
        <v/>
      </c>
      <c r="E108" s="82"/>
      <c r="F108" s="82"/>
      <c r="G108" s="82" t="str">
        <f t="shared" si="0"/>
        <v/>
      </c>
      <c r="H108" s="82" t="str">
        <f>IF(D108="","",IF(D108="merlin rocket",VLOOKUP(C108,MROA!$B$1:$D$21,3,TRUE),VLOOKUP(D108,'PY2017'!$A$3:$H$993,5,FALSE)))</f>
        <v/>
      </c>
      <c r="I108" s="82" t="str">
        <f t="shared" si="1"/>
        <v/>
      </c>
      <c r="J108" s="82" t="str">
        <f>IF(I108="","",RANK(I108,$I$86:I$103,1))</f>
        <v/>
      </c>
      <c r="K108" t="str">
        <f>IF(D108="","",VLOOKUP(D108,wfscSailors!$C$2:$D$201,1,FALSE))</f>
        <v/>
      </c>
    </row>
    <row r="109" spans="1:13" ht="15" customHeight="1" x14ac:dyDescent="0.25">
      <c r="A109" s="125"/>
      <c r="B109" s="82"/>
      <c r="C109" s="82" t="str">
        <f>IF(B109="","",VLOOKUP(B109,wfscSailors!$A$2:$C$201,2,FALSE))</f>
        <v/>
      </c>
      <c r="D109" s="82" t="str">
        <f>IF(B109="","",VLOOKUP(B109,wfscSailors!$A$2:$C$201,3,FALSE))</f>
        <v/>
      </c>
      <c r="E109" s="82"/>
      <c r="F109" s="82"/>
      <c r="G109" s="82" t="str">
        <f t="shared" si="0"/>
        <v/>
      </c>
      <c r="H109" s="82" t="str">
        <f>IF(D109="","",IF(D109="merlin rocket",VLOOKUP(C109,MROA!$B$1:$D$21,3,TRUE),VLOOKUP(D109,'PY2017'!$A$3:$H$993,5,FALSE)))</f>
        <v/>
      </c>
      <c r="I109" s="82" t="str">
        <f t="shared" si="1"/>
        <v/>
      </c>
      <c r="J109" s="82" t="str">
        <f>IF(I109="","",RANK(I109,$I$86:I$103,1))</f>
        <v/>
      </c>
      <c r="K109" t="str">
        <f>IF(D109="","",VLOOKUP(D109,wfscSailors!$C$2:$D$201,1,FALSE))</f>
        <v/>
      </c>
    </row>
    <row r="110" spans="1:13" ht="15" customHeight="1" x14ac:dyDescent="0.25">
      <c r="A110" s="125"/>
      <c r="B110" s="82"/>
      <c r="C110" s="82" t="str">
        <f>IF(B110="","",VLOOKUP(B110,wfscSailors!$A$2:$C$201,2,FALSE))</f>
        <v/>
      </c>
      <c r="D110" s="82" t="str">
        <f>IF(B110="","",VLOOKUP(B110,wfscSailors!$A$2:$C$201,3,FALSE))</f>
        <v/>
      </c>
      <c r="E110" s="82"/>
      <c r="F110" s="82"/>
      <c r="G110" s="82" t="str">
        <f t="shared" si="0"/>
        <v/>
      </c>
      <c r="H110" s="82" t="str">
        <f>IF(D110="","",IF(D110="merlin rocket",VLOOKUP(C110,MROA!$B$1:$D$21,3,TRUE),VLOOKUP(D110,'PY2017'!$A$3:$H$993,5,FALSE)))</f>
        <v/>
      </c>
      <c r="I110" s="82" t="str">
        <f t="shared" si="1"/>
        <v/>
      </c>
      <c r="J110" s="82" t="str">
        <f>IF(I110="","",RANK(I110,$I$86:I$103,1))</f>
        <v/>
      </c>
      <c r="K110" t="str">
        <f>IF(D110="","",VLOOKUP(D110,wfscSailors!$C$2:$D$201,1,FALSE))</f>
        <v/>
      </c>
    </row>
    <row r="111" spans="1:13" ht="15" customHeight="1" x14ac:dyDescent="0.25">
      <c r="A111" s="125"/>
      <c r="B111" s="82"/>
      <c r="C111" s="82" t="str">
        <f>IF(B111="","",VLOOKUP(B111,wfscSailors!$A$2:$C$201,2,FALSE))</f>
        <v/>
      </c>
      <c r="D111" s="82" t="str">
        <f>IF(B111="","",VLOOKUP(B111,wfscSailors!$A$2:$C$201,3,FALSE))</f>
        <v/>
      </c>
      <c r="E111" s="82"/>
      <c r="F111" s="82"/>
      <c r="G111" s="82" t="str">
        <f t="shared" si="0"/>
        <v/>
      </c>
      <c r="H111" s="82" t="str">
        <f>IF(D111="","",IF(D111="merlin rocket",VLOOKUP(C111,MROA!$B$1:$D$21,3,TRUE),VLOOKUP(D111,'PY2017'!$A$3:$H$993,5,FALSE)))</f>
        <v/>
      </c>
      <c r="I111" s="82" t="str">
        <f t="shared" si="1"/>
        <v/>
      </c>
      <c r="J111" s="82" t="str">
        <f>IF(I111="","",RANK(I111,$I$86:I$103,1))</f>
        <v/>
      </c>
      <c r="K111" t="str">
        <f>IF(D111="","",VLOOKUP(D111,wfscSailors!$C$2:$D$201,1,FALSE))</f>
        <v/>
      </c>
    </row>
    <row r="112" spans="1:13" ht="15" customHeight="1" x14ac:dyDescent="0.25">
      <c r="A112" s="125"/>
      <c r="B112" s="82"/>
      <c r="C112" s="82" t="str">
        <f>IF(B112="","",VLOOKUP(B112,wfscSailors!$A$2:$C$201,2,FALSE))</f>
        <v/>
      </c>
      <c r="D112" s="82" t="str">
        <f>IF(B112="","",VLOOKUP(B112,wfscSailors!$A$2:$C$201,3,FALSE))</f>
        <v/>
      </c>
      <c r="E112" s="82"/>
      <c r="F112" s="82"/>
      <c r="G112" s="82" t="str">
        <f t="shared" si="0"/>
        <v/>
      </c>
      <c r="H112" s="82" t="str">
        <f>IF(D112="","",IF(D112="merlin rocket",VLOOKUP(C112,MROA!$B$1:$D$21,3,TRUE),VLOOKUP(D112,'PY2017'!$A$3:$H$993,5,FALSE)))</f>
        <v/>
      </c>
      <c r="I112" s="82" t="str">
        <f t="shared" si="1"/>
        <v/>
      </c>
      <c r="J112" s="82" t="str">
        <f>IF(I112="","",RANK(I112,$I$86:I$103,1))</f>
        <v/>
      </c>
      <c r="K112" t="str">
        <f>IF(D112="","",VLOOKUP(D112,wfscSailors!$C$2:$D$201,1,FALSE))</f>
        <v/>
      </c>
    </row>
    <row r="113" spans="1:11" ht="15" customHeight="1" x14ac:dyDescent="0.25">
      <c r="A113" s="125"/>
      <c r="B113" s="82"/>
      <c r="C113" s="82" t="str">
        <f>IF(B113="","",VLOOKUP(B113,wfscSailors!$A$2:$C$201,2,FALSE))</f>
        <v/>
      </c>
      <c r="D113" s="82" t="str">
        <f>IF(B113="","",VLOOKUP(B113,wfscSailors!$A$2:$C$201,3,FALSE))</f>
        <v/>
      </c>
      <c r="E113" s="82"/>
      <c r="F113" s="82"/>
      <c r="G113" s="82" t="str">
        <f t="shared" si="0"/>
        <v/>
      </c>
      <c r="H113" s="82" t="str">
        <f>IF(D113="","",IF(D113="merlin rocket",VLOOKUP(C113,MROA!$B$1:$D$21,3,TRUE),VLOOKUP(D113,'PY2017'!$A$3:$H$993,5,FALSE)))</f>
        <v/>
      </c>
      <c r="I113" s="82" t="str">
        <f t="shared" si="1"/>
        <v/>
      </c>
      <c r="J113" s="82" t="str">
        <f>IF(I113="","",RANK(I113,$I$86:I$103,1))</f>
        <v/>
      </c>
      <c r="K113" t="str">
        <f>IF(D113="","",VLOOKUP(D113,wfscSailors!$C$2:$D$201,1,FALSE))</f>
        <v/>
      </c>
    </row>
    <row r="114" spans="1:11" ht="15" customHeight="1" x14ac:dyDescent="0.25">
      <c r="A114" s="125"/>
      <c r="B114" s="82"/>
      <c r="C114" s="82" t="str">
        <f>IF(B114="","",VLOOKUP(B114,wfscSailors!$A$2:$C$201,2,FALSE))</f>
        <v/>
      </c>
      <c r="D114" s="82" t="str">
        <f>IF(B114="","",VLOOKUP(B114,wfscSailors!$A$2:$C$201,3,FALSE))</f>
        <v/>
      </c>
      <c r="E114" s="82"/>
      <c r="F114" s="82"/>
      <c r="G114" s="82" t="str">
        <f t="shared" si="0"/>
        <v/>
      </c>
      <c r="H114" s="82" t="str">
        <f>IF(D114="","",IF(D114="merlin rocket",VLOOKUP(C114,MROA!$B$1:$D$21,3,TRUE),VLOOKUP(D114,'PY2017'!$A$3:$H$993,5,FALSE)))</f>
        <v/>
      </c>
      <c r="I114" s="82" t="str">
        <f t="shared" si="1"/>
        <v/>
      </c>
      <c r="J114" s="82" t="str">
        <f>IF(I114="","",RANK(I114,$I$86:I$103,1))</f>
        <v/>
      </c>
      <c r="K114" t="str">
        <f>IF(D114="","",VLOOKUP(D114,wfscSailors!$C$2:$D$201,1,FALSE))</f>
        <v/>
      </c>
    </row>
    <row r="115" spans="1:11" ht="15" customHeight="1" x14ac:dyDescent="0.25">
      <c r="A115" s="125"/>
      <c r="B115" s="82"/>
      <c r="C115" s="82" t="str">
        <f>IF(B115="","",VLOOKUP(B115,wfscSailors!$A$2:$C$201,2,FALSE))</f>
        <v/>
      </c>
      <c r="D115" s="82" t="str">
        <f>IF(B115="","",VLOOKUP(B115,wfscSailors!$A$2:$C$201,3,FALSE))</f>
        <v/>
      </c>
      <c r="E115" s="82"/>
      <c r="F115" s="82"/>
      <c r="G115" s="82" t="str">
        <f t="shared" si="0"/>
        <v/>
      </c>
      <c r="H115" s="82" t="str">
        <f>IF(D115="","",IF(D115="merlin rocket",VLOOKUP(C115,MROA!$B$1:$D$21,3,TRUE),VLOOKUP(D115,'PY2017'!$A$3:$H$993,5,FALSE)))</f>
        <v/>
      </c>
      <c r="I115" s="82" t="str">
        <f t="shared" si="1"/>
        <v/>
      </c>
      <c r="J115" s="82" t="str">
        <f>IF(I115="","",RANK(I115,$I$86:I$103,1))</f>
        <v/>
      </c>
      <c r="K115" t="str">
        <f>IF(D115="","",VLOOKUP(D115,wfscSailors!$C$2:$D$201,1,FALSE))</f>
        <v/>
      </c>
    </row>
    <row r="116" spans="1:11" ht="15" customHeight="1" x14ac:dyDescent="0.25">
      <c r="A116" s="125"/>
      <c r="B116" s="82"/>
      <c r="C116" s="82" t="str">
        <f>IF(B116="","",VLOOKUP(B116,wfscSailors!$A$2:$C$201,2,FALSE))</f>
        <v/>
      </c>
      <c r="D116" s="82" t="str">
        <f>IF(B116="","",VLOOKUP(B116,wfscSailors!$A$2:$C$201,3,FALSE))</f>
        <v/>
      </c>
      <c r="E116" s="82"/>
      <c r="F116" s="82"/>
      <c r="G116" s="82" t="str">
        <f t="shared" si="0"/>
        <v/>
      </c>
      <c r="H116" s="82" t="str">
        <f>IF(D116="","",IF(D116="merlin rocket",VLOOKUP(C116,MROA!$B$1:$D$21,3,TRUE),VLOOKUP(D116,'PY2017'!$A$3:$H$993,5,FALSE)))</f>
        <v/>
      </c>
      <c r="I116" s="82" t="str">
        <f t="shared" si="1"/>
        <v/>
      </c>
      <c r="J116" s="82" t="str">
        <f>IF(I116="","",RANK(I116,$I$86:I$103,1))</f>
        <v/>
      </c>
      <c r="K116" t="str">
        <f>IF(D116="","",VLOOKUP(D116,wfscSailors!$C$2:$D$201,1,FALSE))</f>
        <v/>
      </c>
    </row>
    <row r="117" spans="1:11" ht="15" customHeight="1" x14ac:dyDescent="0.25">
      <c r="A117" s="125"/>
      <c r="B117" s="82"/>
      <c r="C117" s="82" t="str">
        <f>IF(B117="","",VLOOKUP(B117,wfscSailors!$A$2:$C$201,2,FALSE))</f>
        <v/>
      </c>
      <c r="D117" s="82" t="str">
        <f>IF(B117="","",VLOOKUP(B117,wfscSailors!$A$2:$C$201,3,FALSE))</f>
        <v/>
      </c>
      <c r="E117" s="82"/>
      <c r="F117" s="82"/>
      <c r="G117" s="82" t="str">
        <f t="shared" si="0"/>
        <v/>
      </c>
      <c r="H117" s="82" t="str">
        <f>IF(D117="","",IF(D117="merlin rocket",VLOOKUP(C117,MROA!$B$1:$D$21,3,TRUE),VLOOKUP(D117,'PY2017'!$A$3:$H$993,5,FALSE)))</f>
        <v/>
      </c>
      <c r="I117" s="82" t="str">
        <f t="shared" si="1"/>
        <v/>
      </c>
      <c r="J117" s="82" t="str">
        <f>IF(I117="","",RANK(I117,$I$86:I$103,1))</f>
        <v/>
      </c>
      <c r="K117" t="str">
        <f>IF(D117="","",VLOOKUP(D117,wfscSailors!$C$2:$D$201,1,FALSE))</f>
        <v/>
      </c>
    </row>
    <row r="118" spans="1:11" ht="15" customHeight="1" x14ac:dyDescent="0.25">
      <c r="A118" s="125"/>
      <c r="B118" s="82"/>
      <c r="C118" s="82" t="str">
        <f>IF(B118="","",VLOOKUP(B118,wfscSailors!$A$2:$C$201,2,FALSE))</f>
        <v/>
      </c>
      <c r="D118" s="82" t="str">
        <f>IF(B118="","",VLOOKUP(B118,wfscSailors!$A$2:$C$201,3,FALSE))</f>
        <v/>
      </c>
      <c r="E118" s="82"/>
      <c r="F118" s="82"/>
      <c r="G118" s="82" t="str">
        <f t="shared" si="0"/>
        <v/>
      </c>
      <c r="H118" s="82" t="str">
        <f>IF(D118="","",IF(D118="merlin rocket",VLOOKUP(C118,MROA!$B$1:$D$21,3,TRUE),VLOOKUP(D118,'PY2017'!$A$3:$H$993,5,FALSE)))</f>
        <v/>
      </c>
      <c r="I118" s="82" t="str">
        <f t="shared" si="1"/>
        <v/>
      </c>
      <c r="J118" s="82" t="str">
        <f>IF(I118="","",RANK(I118,$I$86:I$103,1))</f>
        <v/>
      </c>
      <c r="K118" t="str">
        <f>IF(D118="","",VLOOKUP(D118,wfscSailors!$C$2:$D$201,1,FALSE))</f>
        <v/>
      </c>
    </row>
    <row r="119" spans="1:11" ht="15" customHeight="1" x14ac:dyDescent="0.25">
      <c r="A119" s="125"/>
      <c r="B119" s="82"/>
      <c r="C119" s="82" t="str">
        <f>IF(B119="","",VLOOKUP(B119,wfscSailors!$A$2:$C$201,2,FALSE))</f>
        <v/>
      </c>
      <c r="D119" s="82" t="str">
        <f>IF(B119="","",VLOOKUP(B119,wfscSailors!$A$2:$C$201,3,FALSE))</f>
        <v/>
      </c>
      <c r="E119" s="82"/>
      <c r="F119" s="82"/>
      <c r="G119" s="82" t="str">
        <f t="shared" si="0"/>
        <v/>
      </c>
      <c r="H119" s="82" t="str">
        <f>IF(D119="","",IF(D119="merlin rocket",VLOOKUP(C119,MROA!$B$1:$D$21,3,TRUE),VLOOKUP(D119,'PY2017'!$A$3:$H$993,5,FALSE)))</f>
        <v/>
      </c>
      <c r="I119" s="82" t="str">
        <f t="shared" si="1"/>
        <v/>
      </c>
      <c r="J119" s="82" t="str">
        <f>IF(I119="","",RANK(I119,$I$86:I$103,1))</f>
        <v/>
      </c>
      <c r="K119" t="str">
        <f>IF(D119="","",VLOOKUP(D119,wfscSailors!$C$2:$D$201,1,FALSE))</f>
        <v/>
      </c>
    </row>
    <row r="120" spans="1:11" ht="15" customHeight="1" x14ac:dyDescent="0.25">
      <c r="A120" s="125"/>
      <c r="B120" s="82"/>
      <c r="C120" s="82" t="str">
        <f>IF(B120="","",VLOOKUP(B120,wfscSailors!$A$2:$C$201,2,FALSE))</f>
        <v/>
      </c>
      <c r="D120" s="82" t="str">
        <f>IF(B120="","",VLOOKUP(B120,wfscSailors!$A$2:$C$201,3,FALSE))</f>
        <v/>
      </c>
      <c r="E120" s="82"/>
      <c r="F120" s="82"/>
      <c r="G120" s="82" t="str">
        <f t="shared" si="0"/>
        <v/>
      </c>
      <c r="H120" s="82" t="str">
        <f>IF(D120="","",IF(D120="merlin rocket",VLOOKUP(C120,MROA!$B$1:$D$21,3,TRUE),VLOOKUP(D120,'PY2017'!$A$3:$H$993,5,FALSE)))</f>
        <v/>
      </c>
      <c r="I120" s="82" t="str">
        <f t="shared" si="1"/>
        <v/>
      </c>
      <c r="J120" s="82" t="str">
        <f>IF(I120="","",RANK(I120,$I$86:I$103,1))</f>
        <v/>
      </c>
      <c r="K120" t="str">
        <f>IF(D120="","",VLOOKUP(D120,wfscSailors!$C$2:$D$201,1,FALSE))</f>
        <v/>
      </c>
    </row>
    <row r="121" spans="1:11" ht="15" customHeight="1" x14ac:dyDescent="0.25">
      <c r="A121" s="125"/>
      <c r="B121" s="82"/>
      <c r="C121" s="82" t="str">
        <f>IF(B121="","",VLOOKUP(B121,wfscSailors!$A$2:$C$201,2,FALSE))</f>
        <v/>
      </c>
      <c r="D121" s="82" t="str">
        <f>IF(B121="","",VLOOKUP(B121,wfscSailors!$A$2:$C$201,3,FALSE))</f>
        <v/>
      </c>
      <c r="E121" s="82"/>
      <c r="F121" s="82"/>
      <c r="G121" s="82" t="str">
        <f t="shared" si="0"/>
        <v/>
      </c>
      <c r="H121" s="82" t="str">
        <f>IF(D121="","",IF(D121="merlin rocket",VLOOKUP(C121,MROA!$B$1:$D$21,3,TRUE),VLOOKUP(D121,'PY2017'!$A$3:$H$993,5,FALSE)))</f>
        <v/>
      </c>
      <c r="I121" s="82" t="str">
        <f t="shared" si="1"/>
        <v/>
      </c>
      <c r="J121" s="82" t="str">
        <f>IF(I121="","",RANK(I121,$I$86:I$103,1))</f>
        <v/>
      </c>
      <c r="K121" t="str">
        <f>IF(D121="","",VLOOKUP(D121,wfscSailors!$C$2:$D$201,1,FALSE))</f>
        <v/>
      </c>
    </row>
    <row r="122" spans="1:11" ht="15" customHeight="1" x14ac:dyDescent="0.25">
      <c r="A122" s="125"/>
      <c r="B122" s="82"/>
      <c r="C122" s="82" t="str">
        <f>IF(B122="","",VLOOKUP(B122,wfscSailors!$A$2:$C$201,2,FALSE))</f>
        <v/>
      </c>
      <c r="D122" s="82" t="str">
        <f>IF(B122="","",VLOOKUP(B122,wfscSailors!$A$2:$C$201,3,FALSE))</f>
        <v/>
      </c>
      <c r="E122" s="82"/>
      <c r="F122" s="82"/>
      <c r="G122" s="82" t="str">
        <f t="shared" si="0"/>
        <v/>
      </c>
      <c r="H122" s="82" t="str">
        <f>IF(D122="","",IF(D122="merlin rocket",VLOOKUP(C122,MROA!$B$1:$D$21,3,TRUE),VLOOKUP(D122,'PY2017'!$A$3:$H$993,5,FALSE)))</f>
        <v/>
      </c>
      <c r="I122" s="82" t="str">
        <f t="shared" si="1"/>
        <v/>
      </c>
      <c r="J122" s="82" t="str">
        <f>IF(I122="","",RANK(I122,$I$86:I$103,1))</f>
        <v/>
      </c>
      <c r="K122" t="str">
        <f>IF(D122="","",VLOOKUP(D122,wfscSailors!$C$2:$D$201,1,FALSE))</f>
        <v/>
      </c>
    </row>
    <row r="123" spans="1:11" ht="15" customHeight="1" x14ac:dyDescent="0.25">
      <c r="A123" s="125"/>
      <c r="B123" s="82"/>
      <c r="C123" s="82" t="str">
        <f>IF(B123="","",VLOOKUP(B123,wfscSailors!$A$2:$C$201,2,FALSE))</f>
        <v/>
      </c>
      <c r="D123" s="82" t="str">
        <f>IF(B123="","",VLOOKUP(B123,wfscSailors!$A$2:$C$201,3,FALSE))</f>
        <v/>
      </c>
      <c r="E123" s="82"/>
      <c r="F123" s="82"/>
      <c r="G123" s="82" t="str">
        <f t="shared" si="0"/>
        <v/>
      </c>
      <c r="H123" s="82" t="str">
        <f>IF(D123="","",IF(D123="merlin rocket",VLOOKUP(C123,MROA!$B$1:$D$21,3,TRUE),VLOOKUP(D123,'PY2017'!$A$3:$H$993,5,FALSE)))</f>
        <v/>
      </c>
      <c r="I123" s="82" t="str">
        <f t="shared" si="1"/>
        <v/>
      </c>
      <c r="J123" s="82" t="str">
        <f>IF(I123="","",RANK(I123,$I$86:I$103,1))</f>
        <v/>
      </c>
      <c r="K123" t="str">
        <f>IF(D123="","",VLOOKUP(D123,wfscSailors!$C$2:$D$201,1,FALSE))</f>
        <v/>
      </c>
    </row>
    <row r="124" spans="1:11" ht="15" customHeight="1" x14ac:dyDescent="0.25">
      <c r="A124" s="125"/>
      <c r="B124" s="82"/>
      <c r="C124" s="82" t="str">
        <f>IF(B124="","",VLOOKUP(B124,wfscSailors!$A$2:$C$201,2,FALSE))</f>
        <v/>
      </c>
      <c r="D124" s="82" t="str">
        <f>IF(B124="","",VLOOKUP(B124,wfscSailors!$A$2:$C$201,3,FALSE))</f>
        <v/>
      </c>
      <c r="E124" s="82"/>
      <c r="F124" s="82"/>
      <c r="G124" s="82" t="str">
        <f t="shared" si="0"/>
        <v/>
      </c>
      <c r="H124" s="82" t="str">
        <f>IF(D124="","",IF(D124="merlin rocket",VLOOKUP(C124,MROA!$B$1:$D$21,3,TRUE),VLOOKUP(D124,'PY2017'!$A$3:$H$993,5,FALSE)))</f>
        <v/>
      </c>
      <c r="I124" s="82" t="str">
        <f t="shared" si="1"/>
        <v/>
      </c>
      <c r="J124" s="82" t="str">
        <f>IF(I124="","",RANK(I124,$I$86:I$103,1))</f>
        <v/>
      </c>
      <c r="K124" t="str">
        <f>IF(D124="","",VLOOKUP(D124,wfscSailors!$C$2:$D$201,1,FALSE))</f>
        <v/>
      </c>
    </row>
    <row r="125" spans="1:11" ht="15" customHeight="1" x14ac:dyDescent="0.25">
      <c r="A125" s="125"/>
      <c r="B125" s="82"/>
      <c r="C125" s="82" t="str">
        <f>IF(B125="","",VLOOKUP(B125,wfscSailors!$A$2:$C$201,2,FALSE))</f>
        <v/>
      </c>
      <c r="D125" s="82" t="str">
        <f>IF(B125="","",VLOOKUP(B125,wfscSailors!$A$2:$C$201,3,FALSE))</f>
        <v/>
      </c>
      <c r="E125" s="82"/>
      <c r="F125" s="82"/>
      <c r="G125" s="82" t="str">
        <f t="shared" si="0"/>
        <v/>
      </c>
      <c r="H125" s="82" t="str">
        <f>IF(D125="","",IF(D125="merlin rocket",VLOOKUP(C125,MROA!$B$1:$D$21,3,TRUE),VLOOKUP(D125,'PY2017'!$A$3:$H$993,5,FALSE)))</f>
        <v/>
      </c>
      <c r="I125" s="82" t="str">
        <f t="shared" si="1"/>
        <v/>
      </c>
      <c r="J125" s="82" t="str">
        <f>IF(I125="","",RANK(I125,$I$86:I$103,1))</f>
        <v/>
      </c>
      <c r="K125" t="str">
        <f>IF(D125="","",VLOOKUP(D125,wfscSailors!$C$2:$D$201,1,FALSE))</f>
        <v/>
      </c>
    </row>
    <row r="127" spans="1:11" ht="15" customHeight="1" x14ac:dyDescent="0.25"/>
    <row r="128" spans="1:11"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75" customHeight="1" x14ac:dyDescent="0.25"/>
  </sheetData>
  <conditionalFormatting sqref="H86:H88 H104:H125">
    <cfRule type="expression" dxfId="14" priority="2">
      <formula>AND(G86&gt;0,OR(H86="",H86=0))</formula>
    </cfRule>
  </conditionalFormatting>
  <conditionalFormatting sqref="H89:H103">
    <cfRule type="expression" dxfId="13" priority="1">
      <formula>AND(G89&gt;0,OR(H89="",H89=0))</formula>
    </cfRule>
  </conditionalFormatting>
  <dataValidations disablePrompts="1" count="2">
    <dataValidation type="time" allowBlank="1" showInputMessage="1" showErrorMessage="1" promptTitle="Elapsed time" prompt="Enter time (hh:mm:ss)" sqref="F86" xr:uid="{00000000-0002-0000-0600-000000000000}">
      <formula1>0</formula1>
      <formula2>0.999988425925926</formula2>
    </dataValidation>
    <dataValidation type="whole" allowBlank="1" showInputMessage="1" showErrorMessage="1" error="invalid entry" promptTitle="Laps sailed" prompt="enter number between 1 and 99" sqref="E86" xr:uid="{00000000-0002-0000-0600-000001000000}">
      <formula1>1</formula1>
      <formula2>99</formula2>
    </dataValidation>
  </dataValidations>
  <pageMargins left="0.23622047244094491" right="0.23622047244094491" top="0.74803149606299213" bottom="0.74803149606299213" header="0.31496062992125984" footer="0.31496062992125984"/>
  <pageSetup paperSize="9" scale="94" fitToHeight="2" orientation="landscape" r:id="rId1"/>
  <headerFooter>
    <oddFooter>&amp;C&amp;F&amp;RPage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
  <sheetViews>
    <sheetView zoomScale="70" zoomScaleNormal="70" workbookViewId="0">
      <selection activeCell="P2" sqref="P2"/>
    </sheetView>
  </sheetViews>
  <sheetFormatPr defaultRowHeight="15" x14ac:dyDescent="0.25"/>
  <cols>
    <col min="1" max="1" width="43.5703125" customWidth="1"/>
    <col min="2" max="2" width="12.140625" customWidth="1"/>
    <col min="6" max="6" width="9.85546875" customWidth="1"/>
    <col min="11" max="12" width="11" customWidth="1"/>
    <col min="14" max="14" width="4.85546875" customWidth="1"/>
    <col min="15" max="15" width="10.5703125" customWidth="1"/>
    <col min="17" max="17" width="12.7109375" customWidth="1"/>
    <col min="18" max="18" width="15.28515625" customWidth="1"/>
  </cols>
  <sheetData>
    <row r="1" spans="1:15" ht="26.25" customHeight="1" x14ac:dyDescent="0.25">
      <c r="A1" t="s">
        <v>477</v>
      </c>
      <c r="C1" t="s">
        <v>216</v>
      </c>
      <c r="D1" t="s">
        <v>478</v>
      </c>
      <c r="E1" t="s">
        <v>215</v>
      </c>
      <c r="F1" t="s">
        <v>479</v>
      </c>
      <c r="G1" t="s">
        <v>480</v>
      </c>
      <c r="H1" t="s">
        <v>481</v>
      </c>
      <c r="I1" t="s">
        <v>482</v>
      </c>
      <c r="J1" t="s">
        <v>483</v>
      </c>
    </row>
    <row r="2" spans="1:15" x14ac:dyDescent="0.25">
      <c r="A2" t="s">
        <v>55</v>
      </c>
      <c r="B2" t="s">
        <v>484</v>
      </c>
      <c r="C2" t="s">
        <v>485</v>
      </c>
      <c r="D2" t="s">
        <v>486</v>
      </c>
      <c r="E2" t="s">
        <v>487</v>
      </c>
      <c r="F2" t="s">
        <v>70</v>
      </c>
      <c r="G2" t="s">
        <v>67</v>
      </c>
      <c r="H2" t="s">
        <v>59</v>
      </c>
      <c r="I2" t="s">
        <v>81</v>
      </c>
      <c r="J2" t="s">
        <v>60</v>
      </c>
      <c r="K2" t="s">
        <v>488</v>
      </c>
      <c r="L2" t="s">
        <v>489</v>
      </c>
      <c r="M2" t="s">
        <v>95</v>
      </c>
      <c r="N2" t="s">
        <v>490</v>
      </c>
      <c r="O2" t="s">
        <v>491</v>
      </c>
    </row>
    <row r="3" spans="1:15" x14ac:dyDescent="0.25">
      <c r="A3" t="s">
        <v>492</v>
      </c>
      <c r="B3" t="s">
        <v>493</v>
      </c>
      <c r="C3">
        <v>21</v>
      </c>
      <c r="D3">
        <v>17</v>
      </c>
      <c r="E3">
        <v>15</v>
      </c>
      <c r="F3">
        <v>13</v>
      </c>
      <c r="G3">
        <v>11.5</v>
      </c>
      <c r="H3">
        <v>10</v>
      </c>
      <c r="I3">
        <v>9</v>
      </c>
      <c r="J3">
        <v>8</v>
      </c>
      <c r="K3">
        <v>916</v>
      </c>
      <c r="L3">
        <v>895</v>
      </c>
      <c r="M3">
        <v>1</v>
      </c>
      <c r="N3" t="s">
        <v>483</v>
      </c>
      <c r="O3">
        <v>47</v>
      </c>
    </row>
    <row r="4" spans="1:15" x14ac:dyDescent="0.25">
      <c r="A4" t="s">
        <v>378</v>
      </c>
      <c r="B4" t="s">
        <v>494</v>
      </c>
      <c r="C4">
        <v>20</v>
      </c>
      <c r="D4">
        <v>16</v>
      </c>
      <c r="E4">
        <v>14</v>
      </c>
      <c r="F4">
        <v>12</v>
      </c>
      <c r="G4">
        <v>10.5</v>
      </c>
      <c r="H4">
        <v>9</v>
      </c>
      <c r="I4">
        <v>8</v>
      </c>
      <c r="J4">
        <v>7</v>
      </c>
      <c r="K4">
        <v>934</v>
      </c>
      <c r="L4">
        <v>917</v>
      </c>
      <c r="M4">
        <v>2</v>
      </c>
      <c r="N4" t="s">
        <v>483</v>
      </c>
      <c r="O4">
        <v>47</v>
      </c>
    </row>
    <row r="5" spans="1:15" x14ac:dyDescent="0.25">
      <c r="A5" t="s">
        <v>495</v>
      </c>
      <c r="B5" t="s">
        <v>496</v>
      </c>
      <c r="C5">
        <v>19</v>
      </c>
      <c r="D5">
        <v>15</v>
      </c>
      <c r="E5">
        <v>13</v>
      </c>
      <c r="F5">
        <v>11</v>
      </c>
      <c r="G5">
        <v>9.5</v>
      </c>
      <c r="H5">
        <v>8</v>
      </c>
      <c r="I5">
        <v>7</v>
      </c>
      <c r="J5">
        <v>6</v>
      </c>
      <c r="K5">
        <v>957</v>
      </c>
      <c r="L5">
        <v>935</v>
      </c>
      <c r="M5">
        <v>3</v>
      </c>
      <c r="N5" t="s">
        <v>483</v>
      </c>
      <c r="O5">
        <v>47</v>
      </c>
    </row>
    <row r="6" spans="1:15" x14ac:dyDescent="0.25">
      <c r="A6" t="s">
        <v>119</v>
      </c>
      <c r="B6" t="s">
        <v>497</v>
      </c>
      <c r="C6">
        <v>18</v>
      </c>
      <c r="D6">
        <v>14</v>
      </c>
      <c r="E6">
        <v>12</v>
      </c>
      <c r="F6">
        <v>10</v>
      </c>
      <c r="G6">
        <v>8.5</v>
      </c>
      <c r="H6">
        <v>7</v>
      </c>
      <c r="I6">
        <v>6</v>
      </c>
      <c r="J6">
        <v>5</v>
      </c>
      <c r="K6">
        <v>974</v>
      </c>
      <c r="L6">
        <v>958</v>
      </c>
      <c r="M6">
        <v>4</v>
      </c>
      <c r="N6" t="s">
        <v>483</v>
      </c>
      <c r="O6">
        <v>47</v>
      </c>
    </row>
    <row r="7" spans="1:15" x14ac:dyDescent="0.25">
      <c r="A7" t="s">
        <v>498</v>
      </c>
      <c r="B7" t="s">
        <v>499</v>
      </c>
      <c r="C7">
        <v>17.5</v>
      </c>
      <c r="D7">
        <v>13.5</v>
      </c>
      <c r="E7">
        <v>11.5</v>
      </c>
      <c r="F7">
        <v>9.5</v>
      </c>
      <c r="G7">
        <v>8</v>
      </c>
      <c r="H7">
        <v>6.5</v>
      </c>
      <c r="I7">
        <v>5.5</v>
      </c>
      <c r="J7">
        <v>4.5</v>
      </c>
      <c r="K7">
        <v>986</v>
      </c>
      <c r="L7">
        <v>975</v>
      </c>
      <c r="M7">
        <v>5</v>
      </c>
      <c r="N7" t="s">
        <v>483</v>
      </c>
      <c r="O7">
        <v>47</v>
      </c>
    </row>
    <row r="8" spans="1:15" x14ac:dyDescent="0.25">
      <c r="B8" t="s">
        <v>500</v>
      </c>
      <c r="C8">
        <v>17</v>
      </c>
      <c r="D8">
        <v>13</v>
      </c>
      <c r="E8">
        <v>11</v>
      </c>
      <c r="F8">
        <v>9</v>
      </c>
      <c r="G8">
        <v>7.5</v>
      </c>
      <c r="H8">
        <v>6</v>
      </c>
      <c r="I8">
        <v>5</v>
      </c>
      <c r="J8">
        <v>4</v>
      </c>
      <c r="K8">
        <v>997</v>
      </c>
      <c r="L8">
        <v>987</v>
      </c>
      <c r="M8">
        <v>6</v>
      </c>
      <c r="N8" t="s">
        <v>483</v>
      </c>
      <c r="O8">
        <v>47</v>
      </c>
    </row>
    <row r="9" spans="1:15" x14ac:dyDescent="0.25">
      <c r="A9" t="s">
        <v>501</v>
      </c>
      <c r="B9" t="s">
        <v>502</v>
      </c>
      <c r="C9">
        <v>16.5</v>
      </c>
      <c r="D9">
        <v>12.5</v>
      </c>
      <c r="E9">
        <v>10.5</v>
      </c>
      <c r="F9">
        <v>8.5</v>
      </c>
      <c r="G9">
        <v>7</v>
      </c>
      <c r="H9">
        <v>5.5</v>
      </c>
      <c r="I9">
        <v>4.5</v>
      </c>
      <c r="J9">
        <v>3.5</v>
      </c>
      <c r="K9">
        <v>1008</v>
      </c>
      <c r="L9">
        <v>998</v>
      </c>
      <c r="M9">
        <v>7</v>
      </c>
      <c r="N9" t="s">
        <v>483</v>
      </c>
      <c r="O9">
        <v>47</v>
      </c>
    </row>
    <row r="10" spans="1:15" x14ac:dyDescent="0.25">
      <c r="A10" t="s">
        <v>503</v>
      </c>
      <c r="B10" t="s">
        <v>504</v>
      </c>
      <c r="C10">
        <v>16</v>
      </c>
      <c r="D10">
        <v>12</v>
      </c>
      <c r="E10">
        <v>10</v>
      </c>
      <c r="F10">
        <v>8</v>
      </c>
      <c r="G10">
        <v>6.5</v>
      </c>
      <c r="H10">
        <v>5</v>
      </c>
      <c r="I10">
        <v>4</v>
      </c>
      <c r="J10">
        <v>3</v>
      </c>
      <c r="K10">
        <v>1029</v>
      </c>
      <c r="L10">
        <v>1009</v>
      </c>
      <c r="M10">
        <v>8</v>
      </c>
      <c r="N10" t="s">
        <v>483</v>
      </c>
      <c r="O10">
        <v>47</v>
      </c>
    </row>
    <row r="11" spans="1:15" x14ac:dyDescent="0.25">
      <c r="A11" t="s">
        <v>505</v>
      </c>
      <c r="B11" t="s">
        <v>506</v>
      </c>
      <c r="C11">
        <v>15</v>
      </c>
      <c r="D11">
        <v>11</v>
      </c>
      <c r="E11">
        <v>9</v>
      </c>
      <c r="F11">
        <v>7</v>
      </c>
      <c r="G11">
        <v>5.5</v>
      </c>
      <c r="H11">
        <v>4</v>
      </c>
      <c r="I11">
        <v>3</v>
      </c>
      <c r="J11">
        <v>2</v>
      </c>
      <c r="K11">
        <v>1050</v>
      </c>
      <c r="L11">
        <v>1030</v>
      </c>
      <c r="M11">
        <v>9</v>
      </c>
      <c r="N11" t="s">
        <v>483</v>
      </c>
      <c r="O11">
        <v>47</v>
      </c>
    </row>
    <row r="12" spans="1:15" x14ac:dyDescent="0.25">
      <c r="A12" t="s">
        <v>128</v>
      </c>
      <c r="B12" t="s">
        <v>507</v>
      </c>
      <c r="C12">
        <v>14</v>
      </c>
      <c r="D12">
        <v>10</v>
      </c>
      <c r="E12">
        <v>8</v>
      </c>
      <c r="F12">
        <v>6</v>
      </c>
      <c r="G12">
        <v>4.5</v>
      </c>
      <c r="H12">
        <v>3</v>
      </c>
      <c r="I12">
        <v>2</v>
      </c>
      <c r="J12">
        <v>1</v>
      </c>
      <c r="K12">
        <v>1067</v>
      </c>
      <c r="L12">
        <v>1051</v>
      </c>
      <c r="M12">
        <v>10</v>
      </c>
      <c r="N12" t="s">
        <v>483</v>
      </c>
      <c r="O12">
        <v>47</v>
      </c>
    </row>
    <row r="13" spans="1:15" x14ac:dyDescent="0.25">
      <c r="A13" t="s">
        <v>508</v>
      </c>
      <c r="B13" t="s">
        <v>509</v>
      </c>
      <c r="C13">
        <v>13.5</v>
      </c>
      <c r="D13">
        <v>9.5</v>
      </c>
      <c r="E13">
        <v>7.5</v>
      </c>
      <c r="F13">
        <v>5.5</v>
      </c>
      <c r="G13">
        <v>4</v>
      </c>
      <c r="H13">
        <v>2.5</v>
      </c>
      <c r="I13">
        <v>1.5</v>
      </c>
      <c r="J13">
        <v>0.5</v>
      </c>
      <c r="K13">
        <v>1078</v>
      </c>
      <c r="L13">
        <v>1068</v>
      </c>
      <c r="M13">
        <v>11</v>
      </c>
      <c r="N13" t="s">
        <v>483</v>
      </c>
      <c r="O13">
        <v>47</v>
      </c>
    </row>
    <row r="14" spans="1:15" x14ac:dyDescent="0.25">
      <c r="A14" t="s">
        <v>155</v>
      </c>
      <c r="B14" t="s">
        <v>510</v>
      </c>
      <c r="C14">
        <v>13</v>
      </c>
      <c r="D14">
        <v>9</v>
      </c>
      <c r="E14">
        <v>7</v>
      </c>
      <c r="F14">
        <v>5</v>
      </c>
      <c r="G14">
        <v>3.5</v>
      </c>
      <c r="H14">
        <v>2</v>
      </c>
      <c r="I14">
        <v>1</v>
      </c>
      <c r="J14">
        <v>0</v>
      </c>
      <c r="K14">
        <v>1090</v>
      </c>
      <c r="L14">
        <v>1079</v>
      </c>
      <c r="M14">
        <v>12</v>
      </c>
      <c r="N14" t="s">
        <v>483</v>
      </c>
      <c r="O14">
        <v>47</v>
      </c>
    </row>
    <row r="15" spans="1:15" x14ac:dyDescent="0.25">
      <c r="A15" t="s">
        <v>511</v>
      </c>
      <c r="B15" t="s">
        <v>512</v>
      </c>
      <c r="C15">
        <v>12.5</v>
      </c>
      <c r="D15">
        <v>8.5</v>
      </c>
      <c r="E15">
        <v>6.5</v>
      </c>
      <c r="F15">
        <v>4.5</v>
      </c>
      <c r="G15">
        <v>3</v>
      </c>
      <c r="H15">
        <v>1.5</v>
      </c>
      <c r="I15">
        <v>0</v>
      </c>
      <c r="K15">
        <v>1111</v>
      </c>
      <c r="L15">
        <v>1091</v>
      </c>
      <c r="M15">
        <v>13</v>
      </c>
      <c r="N15" t="s">
        <v>482</v>
      </c>
      <c r="O15">
        <v>48</v>
      </c>
    </row>
    <row r="16" spans="1:15" x14ac:dyDescent="0.25">
      <c r="A16" t="s">
        <v>513</v>
      </c>
      <c r="B16" t="s">
        <v>514</v>
      </c>
      <c r="C16">
        <v>11.5</v>
      </c>
      <c r="D16">
        <v>7.5</v>
      </c>
      <c r="E16">
        <v>5.5</v>
      </c>
      <c r="F16">
        <v>3.5</v>
      </c>
      <c r="G16">
        <v>2</v>
      </c>
      <c r="H16">
        <v>0.5</v>
      </c>
      <c r="K16">
        <v>1123</v>
      </c>
      <c r="L16">
        <v>1112</v>
      </c>
      <c r="M16">
        <v>14</v>
      </c>
      <c r="N16" t="s">
        <v>481</v>
      </c>
      <c r="O16">
        <v>49</v>
      </c>
    </row>
    <row r="17" spans="1:15" x14ac:dyDescent="0.25">
      <c r="A17" t="s">
        <v>515</v>
      </c>
      <c r="B17" t="s">
        <v>516</v>
      </c>
      <c r="C17">
        <v>11</v>
      </c>
      <c r="D17">
        <v>7</v>
      </c>
      <c r="E17">
        <v>5</v>
      </c>
      <c r="F17">
        <v>3</v>
      </c>
      <c r="G17">
        <v>1.5</v>
      </c>
      <c r="H17">
        <v>0</v>
      </c>
      <c r="K17">
        <v>1135</v>
      </c>
      <c r="L17">
        <v>1124</v>
      </c>
      <c r="M17">
        <v>15</v>
      </c>
      <c r="N17" t="s">
        <v>481</v>
      </c>
      <c r="O17">
        <v>49</v>
      </c>
    </row>
    <row r="18" spans="1:15" x14ac:dyDescent="0.25">
      <c r="A18" t="s">
        <v>517</v>
      </c>
      <c r="B18" t="s">
        <v>518</v>
      </c>
      <c r="C18">
        <v>10.5</v>
      </c>
      <c r="D18">
        <v>6.5</v>
      </c>
      <c r="E18">
        <v>4.5</v>
      </c>
      <c r="F18">
        <v>2.5</v>
      </c>
      <c r="G18">
        <v>1</v>
      </c>
      <c r="K18">
        <v>1147</v>
      </c>
      <c r="L18">
        <v>1136</v>
      </c>
      <c r="M18">
        <v>16</v>
      </c>
      <c r="N18" t="s">
        <v>480</v>
      </c>
      <c r="O18">
        <v>50.5</v>
      </c>
    </row>
    <row r="19" spans="1:15" x14ac:dyDescent="0.25">
      <c r="A19" t="s">
        <v>519</v>
      </c>
      <c r="B19" t="s">
        <v>520</v>
      </c>
      <c r="C19">
        <v>10</v>
      </c>
      <c r="D19">
        <v>6</v>
      </c>
      <c r="E19">
        <v>4</v>
      </c>
      <c r="F19">
        <v>2</v>
      </c>
      <c r="G19">
        <v>0.5</v>
      </c>
      <c r="K19">
        <v>1159</v>
      </c>
      <c r="L19">
        <v>1148</v>
      </c>
      <c r="M19">
        <v>17</v>
      </c>
      <c r="N19" t="s">
        <v>480</v>
      </c>
      <c r="O19">
        <v>50.5</v>
      </c>
    </row>
    <row r="20" spans="1:15" x14ac:dyDescent="0.25">
      <c r="A20" t="s">
        <v>521</v>
      </c>
      <c r="B20" t="s">
        <v>522</v>
      </c>
      <c r="C20">
        <v>9.5</v>
      </c>
      <c r="D20">
        <v>5.5</v>
      </c>
      <c r="E20">
        <v>3.5</v>
      </c>
      <c r="F20">
        <v>1.5</v>
      </c>
      <c r="G20">
        <v>0</v>
      </c>
      <c r="K20">
        <v>1172</v>
      </c>
      <c r="L20">
        <v>1160</v>
      </c>
      <c r="M20">
        <v>18</v>
      </c>
      <c r="N20" t="s">
        <v>480</v>
      </c>
      <c r="O20">
        <v>50.5</v>
      </c>
    </row>
    <row r="21" spans="1:15" x14ac:dyDescent="0.25">
      <c r="A21" t="s">
        <v>195</v>
      </c>
      <c r="B21" t="s">
        <v>523</v>
      </c>
      <c r="C21">
        <v>9</v>
      </c>
      <c r="D21">
        <v>5</v>
      </c>
      <c r="E21">
        <v>3</v>
      </c>
      <c r="F21">
        <v>1</v>
      </c>
      <c r="K21">
        <v>1196</v>
      </c>
      <c r="L21">
        <v>1173</v>
      </c>
      <c r="M21">
        <v>19</v>
      </c>
      <c r="N21" t="s">
        <v>479</v>
      </c>
      <c r="O21">
        <v>52</v>
      </c>
    </row>
    <row r="22" spans="1:15" x14ac:dyDescent="0.25">
      <c r="A22" t="s">
        <v>524</v>
      </c>
      <c r="B22" t="s">
        <v>525</v>
      </c>
      <c r="C22">
        <v>8</v>
      </c>
      <c r="D22">
        <v>4</v>
      </c>
      <c r="E22">
        <v>2</v>
      </c>
      <c r="F22">
        <v>0</v>
      </c>
      <c r="K22">
        <v>1223</v>
      </c>
      <c r="L22">
        <v>1195</v>
      </c>
      <c r="M22">
        <v>20</v>
      </c>
      <c r="N22" t="s">
        <v>479</v>
      </c>
      <c r="O22">
        <v>52</v>
      </c>
    </row>
    <row r="23" spans="1:15" x14ac:dyDescent="0.25">
      <c r="A23" t="s">
        <v>526</v>
      </c>
      <c r="B23" t="s">
        <v>527</v>
      </c>
      <c r="C23">
        <v>6</v>
      </c>
      <c r="D23">
        <v>2</v>
      </c>
      <c r="E23">
        <v>0</v>
      </c>
      <c r="K23">
        <v>1257</v>
      </c>
      <c r="L23">
        <v>1222</v>
      </c>
      <c r="M23">
        <v>21</v>
      </c>
      <c r="N23" t="s">
        <v>215</v>
      </c>
      <c r="O23">
        <v>56</v>
      </c>
    </row>
    <row r="24" spans="1:15" x14ac:dyDescent="0.25">
      <c r="A24" t="s">
        <v>528</v>
      </c>
      <c r="B24" t="s">
        <v>529</v>
      </c>
      <c r="C24">
        <v>5</v>
      </c>
      <c r="D24">
        <v>1</v>
      </c>
      <c r="K24">
        <v>1280</v>
      </c>
      <c r="L24">
        <v>1258</v>
      </c>
      <c r="M24">
        <v>22</v>
      </c>
      <c r="N24" t="s">
        <v>478</v>
      </c>
      <c r="O24">
        <v>56</v>
      </c>
    </row>
    <row r="25" spans="1:15" x14ac:dyDescent="0.25">
      <c r="A25" t="s">
        <v>530</v>
      </c>
      <c r="B25" t="s">
        <v>531</v>
      </c>
      <c r="C25">
        <v>4</v>
      </c>
      <c r="D25">
        <v>0</v>
      </c>
      <c r="K25">
        <v>1338</v>
      </c>
      <c r="L25">
        <v>1281</v>
      </c>
      <c r="M25">
        <v>23</v>
      </c>
      <c r="N25" t="s">
        <v>478</v>
      </c>
      <c r="O25">
        <v>46</v>
      </c>
    </row>
    <row r="26" spans="1:15" x14ac:dyDescent="0.25">
      <c r="A26" t="s">
        <v>532</v>
      </c>
      <c r="B26" t="s">
        <v>533</v>
      </c>
      <c r="C26">
        <v>0</v>
      </c>
      <c r="K26">
        <v>1339</v>
      </c>
      <c r="M26">
        <v>24</v>
      </c>
      <c r="N26" t="s">
        <v>216</v>
      </c>
      <c r="O26">
        <v>60</v>
      </c>
    </row>
    <row r="27" spans="1:15" x14ac:dyDescent="0.25">
      <c r="A27" t="s">
        <v>491</v>
      </c>
      <c r="C27">
        <v>60</v>
      </c>
      <c r="D27">
        <v>56</v>
      </c>
      <c r="E27">
        <v>54</v>
      </c>
      <c r="F27">
        <v>52</v>
      </c>
      <c r="G27">
        <v>50.5</v>
      </c>
      <c r="H27">
        <v>49</v>
      </c>
      <c r="I27">
        <v>48</v>
      </c>
      <c r="J27">
        <v>47</v>
      </c>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ellIs" priority="6" operator="equal" id="{A449A9AC-6D13-40C9-8696-180B00B7B9CD}">
            <xm:f>'Results (Pursuit)'!$M$1</xm:f>
            <x14:dxf>
              <font>
                <color rgb="FF006100"/>
              </font>
              <fill>
                <patternFill>
                  <bgColor rgb="FFC6EFCE"/>
                </patternFill>
              </fill>
            </x14:dxf>
          </x14:cfRule>
          <xm:sqref>C1:J1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AD224"/>
  <sheetViews>
    <sheetView topLeftCell="A129" workbookViewId="0">
      <selection activeCell="A155" sqref="A155:H159"/>
    </sheetView>
  </sheetViews>
  <sheetFormatPr defaultRowHeight="15" x14ac:dyDescent="0.25"/>
  <cols>
    <col min="1" max="1" width="29" customWidth="1"/>
    <col min="2" max="2" width="11.7109375" customWidth="1"/>
    <col min="3" max="3" width="4.140625" customWidth="1"/>
    <col min="4" max="4" width="10" customWidth="1"/>
    <col min="5" max="5" width="8.42578125" customWidth="1"/>
    <col min="6" max="6" width="8.28515625" customWidth="1"/>
    <col min="7" max="7" width="7.140625" customWidth="1"/>
    <col min="8" max="8" width="19.5703125" customWidth="1"/>
  </cols>
  <sheetData>
    <row r="4" spans="1:30" x14ac:dyDescent="0.25">
      <c r="AD4">
        <v>7.4074074072996154E-3</v>
      </c>
    </row>
    <row r="7" spans="1:30" ht="9.75" customHeight="1" x14ac:dyDescent="0.25"/>
    <row r="8" spans="1:30" ht="3" customHeight="1" x14ac:dyDescent="0.25"/>
    <row r="9" spans="1:30" ht="11.25" customHeight="1" x14ac:dyDescent="0.25">
      <c r="A9" s="179" t="s">
        <v>210</v>
      </c>
      <c r="B9" s="188"/>
      <c r="C9" s="188"/>
      <c r="D9" s="188"/>
      <c r="E9" s="188"/>
      <c r="F9" s="188"/>
      <c r="G9" s="188"/>
      <c r="H9" s="189"/>
    </row>
    <row r="10" spans="1:30" ht="11.25" customHeight="1" x14ac:dyDescent="0.25">
      <c r="A10" s="190"/>
      <c r="B10" s="191"/>
      <c r="C10" s="191"/>
      <c r="D10" s="191"/>
      <c r="E10" s="191"/>
      <c r="F10" s="191"/>
      <c r="G10" s="191"/>
      <c r="H10" s="192"/>
    </row>
    <row r="11" spans="1:30" ht="11.25" customHeight="1" x14ac:dyDescent="0.25">
      <c r="A11" s="190"/>
      <c r="B11" s="191"/>
      <c r="C11" s="191"/>
      <c r="D11" s="191"/>
      <c r="E11" s="191"/>
      <c r="F11" s="191"/>
      <c r="G11" s="191"/>
      <c r="H11" s="192"/>
    </row>
    <row r="12" spans="1:30" ht="11.25" customHeight="1" x14ac:dyDescent="0.25">
      <c r="A12" s="190"/>
      <c r="B12" s="191"/>
      <c r="C12" s="191"/>
      <c r="D12" s="191"/>
      <c r="E12" s="191"/>
      <c r="F12" s="191"/>
      <c r="G12" s="191"/>
      <c r="H12" s="192"/>
    </row>
    <row r="13" spans="1:30" ht="11.25" customHeight="1" x14ac:dyDescent="0.25">
      <c r="A13" s="190"/>
      <c r="B13" s="191"/>
      <c r="C13" s="191"/>
      <c r="D13" s="191"/>
      <c r="E13" s="191"/>
      <c r="F13" s="191"/>
      <c r="G13" s="191"/>
      <c r="H13" s="192"/>
    </row>
    <row r="14" spans="1:30" ht="11.25" customHeight="1" x14ac:dyDescent="0.25">
      <c r="A14" s="190"/>
      <c r="B14" s="191"/>
      <c r="C14" s="191"/>
      <c r="D14" s="191"/>
      <c r="E14" s="191"/>
      <c r="F14" s="191"/>
      <c r="G14" s="191"/>
      <c r="H14" s="192"/>
    </row>
    <row r="15" spans="1:30" ht="11.25" customHeight="1" x14ac:dyDescent="0.25">
      <c r="A15" s="190"/>
      <c r="B15" s="191"/>
      <c r="C15" s="191"/>
      <c r="D15" s="191"/>
      <c r="E15" s="191"/>
      <c r="F15" s="191"/>
      <c r="G15" s="191"/>
      <c r="H15" s="192"/>
    </row>
    <row r="16" spans="1:30" ht="11.25" customHeight="1" x14ac:dyDescent="0.25">
      <c r="A16" s="190"/>
      <c r="B16" s="191"/>
      <c r="C16" s="191"/>
      <c r="D16" s="191"/>
      <c r="E16" s="191"/>
      <c r="F16" s="191"/>
      <c r="G16" s="191"/>
      <c r="H16" s="192"/>
    </row>
    <row r="17" spans="1:8" ht="11.25" customHeight="1" x14ac:dyDescent="0.25">
      <c r="A17" s="190"/>
      <c r="B17" s="191"/>
      <c r="C17" s="191"/>
      <c r="D17" s="191"/>
      <c r="E17" s="191"/>
      <c r="F17" s="191"/>
      <c r="G17" s="191"/>
      <c r="H17" s="192"/>
    </row>
    <row r="18" spans="1:8" ht="11.25" customHeight="1" x14ac:dyDescent="0.25">
      <c r="A18" s="190"/>
      <c r="B18" s="191"/>
      <c r="C18" s="191"/>
      <c r="D18" s="191"/>
      <c r="E18" s="191"/>
      <c r="F18" s="191"/>
      <c r="G18" s="191"/>
      <c r="H18" s="192"/>
    </row>
    <row r="19" spans="1:8" ht="11.25" customHeight="1" x14ac:dyDescent="0.25">
      <c r="A19" s="193"/>
      <c r="B19" s="194"/>
      <c r="C19" s="194"/>
      <c r="D19" s="194"/>
      <c r="E19" s="194"/>
      <c r="F19" s="194"/>
      <c r="G19" s="194"/>
      <c r="H19" s="195"/>
    </row>
    <row r="20" spans="1:8" ht="6" customHeight="1" x14ac:dyDescent="0.25">
      <c r="A20" s="25"/>
      <c r="B20" s="26"/>
      <c r="C20" s="26"/>
      <c r="D20" s="26"/>
      <c r="E20" s="26"/>
      <c r="F20" s="26"/>
      <c r="G20" s="26"/>
      <c r="H20" s="27"/>
    </row>
    <row r="21" spans="1:8" x14ac:dyDescent="0.25">
      <c r="A21" s="179" t="s">
        <v>534</v>
      </c>
      <c r="B21" s="188"/>
      <c r="C21" s="188"/>
      <c r="D21" s="188"/>
      <c r="E21" s="188"/>
      <c r="F21" s="188"/>
      <c r="G21" s="188"/>
      <c r="H21" s="189"/>
    </row>
    <row r="22" spans="1:8" x14ac:dyDescent="0.25">
      <c r="A22" s="190"/>
      <c r="B22" s="222"/>
      <c r="C22" s="222"/>
      <c r="D22" s="222"/>
      <c r="E22" s="222"/>
      <c r="F22" s="222"/>
      <c r="G22" s="222"/>
      <c r="H22" s="192"/>
    </row>
    <row r="23" spans="1:8" x14ac:dyDescent="0.25">
      <c r="A23" s="190"/>
      <c r="B23" s="222"/>
      <c r="C23" s="222"/>
      <c r="D23" s="222"/>
      <c r="E23" s="222"/>
      <c r="F23" s="222"/>
      <c r="G23" s="222"/>
      <c r="H23" s="192"/>
    </row>
    <row r="24" spans="1:8" x14ac:dyDescent="0.25">
      <c r="A24" s="190"/>
      <c r="B24" s="222"/>
      <c r="C24" s="222"/>
      <c r="D24" s="222"/>
      <c r="E24" s="222"/>
      <c r="F24" s="222"/>
      <c r="G24" s="222"/>
      <c r="H24" s="192"/>
    </row>
    <row r="25" spans="1:8" ht="6" customHeight="1" x14ac:dyDescent="0.25">
      <c r="A25" s="28"/>
      <c r="B25" s="29"/>
      <c r="C25" s="29"/>
      <c r="D25" s="29"/>
      <c r="E25" s="29"/>
      <c r="F25" s="29"/>
      <c r="G25" s="29"/>
      <c r="H25" s="26"/>
    </row>
    <row r="26" spans="1:8" x14ac:dyDescent="0.25">
      <c r="A26" s="196" t="s">
        <v>212</v>
      </c>
      <c r="B26" s="197"/>
      <c r="C26" s="197"/>
      <c r="D26" s="197"/>
      <c r="E26" s="197"/>
      <c r="F26" s="197"/>
      <c r="G26" s="197"/>
      <c r="H26" s="198"/>
    </row>
    <row r="27" spans="1:8" x14ac:dyDescent="0.25">
      <c r="A27" s="199"/>
      <c r="B27" s="200"/>
      <c r="C27" s="200"/>
      <c r="D27" s="200"/>
      <c r="E27" s="200"/>
      <c r="F27" s="200"/>
      <c r="G27" s="200"/>
      <c r="H27" s="201"/>
    </row>
    <row r="28" spans="1:8" x14ac:dyDescent="0.25">
      <c r="A28" s="199"/>
      <c r="B28" s="200"/>
      <c r="C28" s="200"/>
      <c r="D28" s="200"/>
      <c r="E28" s="200"/>
      <c r="F28" s="200"/>
      <c r="G28" s="200"/>
      <c r="H28" s="201"/>
    </row>
    <row r="29" spans="1:8" x14ac:dyDescent="0.25">
      <c r="A29" s="202"/>
      <c r="B29" s="203"/>
      <c r="C29" s="203"/>
      <c r="D29" s="203"/>
      <c r="E29" s="203"/>
      <c r="F29" s="203"/>
      <c r="G29" s="203"/>
      <c r="H29" s="204"/>
    </row>
    <row r="30" spans="1:8" ht="5.25" customHeight="1" x14ac:dyDescent="0.25">
      <c r="A30" s="3"/>
      <c r="B30" s="26"/>
      <c r="C30" s="26"/>
      <c r="D30" s="26"/>
      <c r="E30" s="26"/>
      <c r="F30" s="26"/>
      <c r="G30" s="26"/>
      <c r="H30" s="26"/>
    </row>
    <row r="31" spans="1:8" x14ac:dyDescent="0.25">
      <c r="A31" s="7" t="s">
        <v>213</v>
      </c>
      <c r="B31" s="30"/>
      <c r="C31" s="30"/>
      <c r="D31" s="30"/>
      <c r="E31" s="30"/>
      <c r="F31" s="30"/>
      <c r="G31" s="30"/>
      <c r="H31" s="30"/>
    </row>
    <row r="32" spans="1:8" ht="6" customHeight="1" x14ac:dyDescent="0.25">
      <c r="A32" s="7"/>
      <c r="B32" s="30"/>
      <c r="C32" s="30"/>
      <c r="D32" s="30"/>
      <c r="E32" s="30"/>
      <c r="F32" s="30"/>
      <c r="G32" s="30"/>
      <c r="H32" s="30"/>
    </row>
    <row r="33" spans="1:8" ht="30.75" customHeight="1" x14ac:dyDescent="0.25">
      <c r="A33" s="5" t="s">
        <v>209</v>
      </c>
      <c r="B33" s="31" t="s">
        <v>96</v>
      </c>
      <c r="C33" s="31" t="s">
        <v>97</v>
      </c>
      <c r="D33" s="31" t="s">
        <v>98</v>
      </c>
      <c r="E33" s="31" t="s">
        <v>99</v>
      </c>
      <c r="F33" s="32" t="s">
        <v>535</v>
      </c>
      <c r="G33" s="31" t="s">
        <v>101</v>
      </c>
      <c r="H33" s="31" t="s">
        <v>102</v>
      </c>
    </row>
    <row r="34" spans="1:8" x14ac:dyDescent="0.25">
      <c r="A34" s="6">
        <v>420</v>
      </c>
      <c r="B34" s="20">
        <v>2</v>
      </c>
      <c r="C34" s="20" t="s">
        <v>214</v>
      </c>
      <c r="D34" s="20" t="s">
        <v>215</v>
      </c>
      <c r="E34" s="20">
        <v>1105</v>
      </c>
      <c r="F34" s="21">
        <v>0</v>
      </c>
      <c r="G34" s="20">
        <v>278</v>
      </c>
      <c r="H34" s="20"/>
    </row>
    <row r="35" spans="1:8" x14ac:dyDescent="0.25">
      <c r="A35" s="17">
        <v>2000</v>
      </c>
      <c r="B35" s="20">
        <v>2</v>
      </c>
      <c r="C35" s="20" t="s">
        <v>214</v>
      </c>
      <c r="D35" s="20" t="s">
        <v>216</v>
      </c>
      <c r="E35" s="20">
        <v>1101</v>
      </c>
      <c r="F35" s="21">
        <v>1</v>
      </c>
      <c r="G35" s="20">
        <v>1967</v>
      </c>
      <c r="H35" s="20"/>
    </row>
    <row r="36" spans="1:8" x14ac:dyDescent="0.25">
      <c r="A36" s="6" t="s">
        <v>104</v>
      </c>
      <c r="B36" s="20">
        <v>2</v>
      </c>
      <c r="C36" s="20" t="s">
        <v>214</v>
      </c>
      <c r="D36" s="20" t="s">
        <v>216</v>
      </c>
      <c r="E36" s="20">
        <v>919</v>
      </c>
      <c r="F36" s="22" t="s">
        <v>217</v>
      </c>
      <c r="G36" s="20">
        <v>352</v>
      </c>
      <c r="H36" s="20"/>
    </row>
    <row r="37" spans="1:8" x14ac:dyDescent="0.25">
      <c r="A37" s="6" t="s">
        <v>105</v>
      </c>
      <c r="B37" s="20">
        <v>2</v>
      </c>
      <c r="C37" s="20" t="s">
        <v>214</v>
      </c>
      <c r="D37" s="20" t="s">
        <v>216</v>
      </c>
      <c r="E37" s="20">
        <v>720</v>
      </c>
      <c r="F37" s="21">
        <v>-6</v>
      </c>
      <c r="G37" s="20">
        <v>247</v>
      </c>
      <c r="H37" s="20"/>
    </row>
    <row r="38" spans="1:8" x14ac:dyDescent="0.25">
      <c r="A38" s="6">
        <v>505</v>
      </c>
      <c r="B38" s="20">
        <v>2</v>
      </c>
      <c r="C38" s="20" t="s">
        <v>214</v>
      </c>
      <c r="D38" s="20" t="s">
        <v>215</v>
      </c>
      <c r="E38" s="20">
        <v>912</v>
      </c>
      <c r="F38" s="21">
        <v>0</v>
      </c>
      <c r="G38" s="20">
        <v>153</v>
      </c>
      <c r="H38" s="20"/>
    </row>
    <row r="39" spans="1:8" x14ac:dyDescent="0.25">
      <c r="A39" s="6" t="s">
        <v>106</v>
      </c>
      <c r="B39" s="20">
        <v>2</v>
      </c>
      <c r="C39" s="20" t="s">
        <v>214</v>
      </c>
      <c r="D39" s="20">
        <v>0</v>
      </c>
      <c r="E39" s="20">
        <v>1045</v>
      </c>
      <c r="F39" s="21">
        <v>0</v>
      </c>
      <c r="G39" s="20">
        <v>1697</v>
      </c>
      <c r="H39" s="20"/>
    </row>
    <row r="40" spans="1:8" x14ac:dyDescent="0.25">
      <c r="A40" s="6" t="s">
        <v>107</v>
      </c>
      <c r="B40" s="20">
        <v>2</v>
      </c>
      <c r="C40" s="20" t="s">
        <v>214</v>
      </c>
      <c r="D40" s="20" t="s">
        <v>216</v>
      </c>
      <c r="E40" s="20">
        <v>912</v>
      </c>
      <c r="F40" s="21">
        <v>0</v>
      </c>
      <c r="G40" s="20">
        <v>195</v>
      </c>
      <c r="H40" s="20"/>
    </row>
    <row r="41" spans="1:8" x14ac:dyDescent="0.25">
      <c r="A41" s="6" t="s">
        <v>108</v>
      </c>
      <c r="B41" s="20">
        <v>1</v>
      </c>
      <c r="C41" s="20" t="s">
        <v>218</v>
      </c>
      <c r="D41" s="20">
        <v>0</v>
      </c>
      <c r="E41" s="20">
        <v>1021</v>
      </c>
      <c r="F41" s="21">
        <v>0</v>
      </c>
      <c r="G41" s="20">
        <v>1513</v>
      </c>
      <c r="H41" s="20"/>
    </row>
    <row r="42" spans="1:8" x14ac:dyDescent="0.25">
      <c r="A42" s="6" t="s">
        <v>109</v>
      </c>
      <c r="B42" s="20">
        <v>1</v>
      </c>
      <c r="C42" s="20" t="s">
        <v>218</v>
      </c>
      <c r="D42" s="20">
        <v>0</v>
      </c>
      <c r="E42" s="20">
        <v>1158</v>
      </c>
      <c r="F42" s="22" t="s">
        <v>381</v>
      </c>
      <c r="G42" s="20">
        <v>292</v>
      </c>
      <c r="H42" s="20"/>
    </row>
    <row r="43" spans="1:8" x14ac:dyDescent="0.25">
      <c r="A43" s="6" t="s">
        <v>110</v>
      </c>
      <c r="B43" s="20">
        <v>1</v>
      </c>
      <c r="C43" s="20" t="s">
        <v>218</v>
      </c>
      <c r="D43" s="20">
        <v>0</v>
      </c>
      <c r="E43" s="20">
        <v>1148</v>
      </c>
      <c r="F43" s="21">
        <v>-2</v>
      </c>
      <c r="G43" s="20">
        <v>734</v>
      </c>
      <c r="H43" s="20"/>
    </row>
    <row r="44" spans="1:8" x14ac:dyDescent="0.25">
      <c r="A44" s="4" t="s">
        <v>170</v>
      </c>
      <c r="B44" s="20">
        <v>1</v>
      </c>
      <c r="C44" s="20" t="s">
        <v>214</v>
      </c>
      <c r="D44" s="20">
        <v>0</v>
      </c>
      <c r="E44" s="20">
        <v>893</v>
      </c>
      <c r="F44" s="21">
        <v>0</v>
      </c>
      <c r="G44" s="20">
        <v>192</v>
      </c>
      <c r="H44" s="20"/>
    </row>
    <row r="45" spans="1:8" x14ac:dyDescent="0.25">
      <c r="A45" s="4" t="s">
        <v>111</v>
      </c>
      <c r="B45" s="20">
        <v>1</v>
      </c>
      <c r="C45" s="20" t="s">
        <v>218</v>
      </c>
      <c r="D45" s="20">
        <v>0</v>
      </c>
      <c r="E45" s="20">
        <v>1200</v>
      </c>
      <c r="F45" s="21">
        <v>0</v>
      </c>
      <c r="G45" s="20">
        <v>1731</v>
      </c>
      <c r="H45" s="20"/>
    </row>
    <row r="46" spans="1:8" x14ac:dyDescent="0.25">
      <c r="A46" s="4" t="s">
        <v>113</v>
      </c>
      <c r="B46" s="20">
        <v>1</v>
      </c>
      <c r="C46" s="20" t="s">
        <v>218</v>
      </c>
      <c r="D46" s="20">
        <v>0</v>
      </c>
      <c r="E46" s="20">
        <v>976</v>
      </c>
      <c r="F46" s="21">
        <v>0</v>
      </c>
      <c r="G46" s="20">
        <v>1120</v>
      </c>
      <c r="H46" s="20"/>
    </row>
    <row r="47" spans="1:8" x14ac:dyDescent="0.25">
      <c r="A47" s="4" t="s">
        <v>114</v>
      </c>
      <c r="B47" s="20">
        <v>1</v>
      </c>
      <c r="C47" s="20" t="s">
        <v>218</v>
      </c>
      <c r="D47" s="20" t="s">
        <v>216</v>
      </c>
      <c r="E47" s="20">
        <v>958</v>
      </c>
      <c r="F47" s="21">
        <v>-1</v>
      </c>
      <c r="G47" s="20">
        <v>215</v>
      </c>
      <c r="H47" s="20"/>
    </row>
    <row r="48" spans="1:8" x14ac:dyDescent="0.25">
      <c r="A48" s="4" t="s">
        <v>115</v>
      </c>
      <c r="B48" s="20">
        <v>1</v>
      </c>
      <c r="C48" s="20" t="s">
        <v>218</v>
      </c>
      <c r="D48" s="20">
        <v>0</v>
      </c>
      <c r="E48" s="20">
        <v>1033</v>
      </c>
      <c r="F48" s="22" t="s">
        <v>226</v>
      </c>
      <c r="G48" s="20">
        <v>927</v>
      </c>
      <c r="H48" s="20" t="s">
        <v>388</v>
      </c>
    </row>
    <row r="49" spans="1:8" x14ac:dyDescent="0.25">
      <c r="A49" s="4" t="s">
        <v>116</v>
      </c>
      <c r="B49" s="20">
        <v>2</v>
      </c>
      <c r="C49" s="20" t="s">
        <v>214</v>
      </c>
      <c r="D49" s="20">
        <v>0</v>
      </c>
      <c r="E49" s="20">
        <v>1113</v>
      </c>
      <c r="F49" s="21">
        <v>-2</v>
      </c>
      <c r="G49" s="20">
        <v>2835</v>
      </c>
      <c r="H49" s="20"/>
    </row>
    <row r="50" spans="1:8" x14ac:dyDescent="0.25">
      <c r="A50" s="4" t="s">
        <v>117</v>
      </c>
      <c r="B50" s="20">
        <v>1</v>
      </c>
      <c r="C50" s="20" t="s">
        <v>218</v>
      </c>
      <c r="D50" s="20">
        <v>0</v>
      </c>
      <c r="E50" s="20">
        <v>1145</v>
      </c>
      <c r="F50" s="22" t="s">
        <v>217</v>
      </c>
      <c r="G50" s="20">
        <v>280</v>
      </c>
      <c r="H50" s="20"/>
    </row>
    <row r="51" spans="1:8" x14ac:dyDescent="0.25">
      <c r="A51" s="4" t="s">
        <v>118</v>
      </c>
      <c r="B51" s="20">
        <v>1</v>
      </c>
      <c r="C51" s="20" t="s">
        <v>218</v>
      </c>
      <c r="D51" s="20">
        <v>0</v>
      </c>
      <c r="E51" s="20">
        <v>1042</v>
      </c>
      <c r="F51" s="21">
        <v>0</v>
      </c>
      <c r="G51" s="20">
        <v>842</v>
      </c>
      <c r="H51" s="20"/>
    </row>
    <row r="52" spans="1:8" x14ac:dyDescent="0.25">
      <c r="A52" s="4" t="s">
        <v>119</v>
      </c>
      <c r="B52" s="20">
        <v>2</v>
      </c>
      <c r="C52" s="20" t="s">
        <v>214</v>
      </c>
      <c r="D52" s="20" t="s">
        <v>215</v>
      </c>
      <c r="E52" s="20">
        <v>964</v>
      </c>
      <c r="F52" s="22" t="s">
        <v>221</v>
      </c>
      <c r="G52" s="20">
        <v>2299</v>
      </c>
      <c r="H52" s="20"/>
    </row>
    <row r="53" spans="1:8" x14ac:dyDescent="0.25">
      <c r="A53" s="4" t="s">
        <v>120</v>
      </c>
      <c r="B53" s="20">
        <v>2</v>
      </c>
      <c r="C53" s="20" t="s">
        <v>214</v>
      </c>
      <c r="D53" s="20">
        <v>0</v>
      </c>
      <c r="E53" s="20">
        <v>1163</v>
      </c>
      <c r="F53" s="22" t="s">
        <v>219</v>
      </c>
      <c r="G53" s="20">
        <v>376</v>
      </c>
      <c r="H53" s="20"/>
    </row>
    <row r="54" spans="1:8" x14ac:dyDescent="0.25">
      <c r="A54" s="4" t="s">
        <v>121</v>
      </c>
      <c r="B54" s="20">
        <v>2</v>
      </c>
      <c r="C54" s="20" t="s">
        <v>214</v>
      </c>
      <c r="D54" s="20" t="s">
        <v>215</v>
      </c>
      <c r="E54" s="20">
        <v>1131</v>
      </c>
      <c r="F54" s="21">
        <v>1</v>
      </c>
      <c r="G54" s="20">
        <v>1333</v>
      </c>
      <c r="H54" s="20"/>
    </row>
    <row r="55" spans="1:8" x14ac:dyDescent="0.25">
      <c r="A55" s="4" t="s">
        <v>122</v>
      </c>
      <c r="B55" s="20">
        <v>2</v>
      </c>
      <c r="C55" s="20" t="s">
        <v>214</v>
      </c>
      <c r="D55" s="20">
        <v>0</v>
      </c>
      <c r="E55" s="20">
        <v>1132</v>
      </c>
      <c r="F55" s="22" t="s">
        <v>222</v>
      </c>
      <c r="G55" s="20">
        <v>437</v>
      </c>
      <c r="H55" s="20"/>
    </row>
    <row r="56" spans="1:8" x14ac:dyDescent="0.25">
      <c r="A56" s="4" t="s">
        <v>123</v>
      </c>
      <c r="B56" s="20">
        <v>2</v>
      </c>
      <c r="C56" s="20" t="s">
        <v>214</v>
      </c>
      <c r="D56" s="20" t="s">
        <v>215</v>
      </c>
      <c r="E56" s="20">
        <v>962</v>
      </c>
      <c r="F56" s="22" t="s">
        <v>377</v>
      </c>
      <c r="G56" s="20">
        <v>176</v>
      </c>
      <c r="H56" s="20"/>
    </row>
    <row r="57" spans="1:8" x14ac:dyDescent="0.25">
      <c r="A57" s="4" t="s">
        <v>378</v>
      </c>
      <c r="B57" s="20">
        <v>2</v>
      </c>
      <c r="C57" s="20" t="s">
        <v>214</v>
      </c>
      <c r="D57" s="20" t="s">
        <v>216</v>
      </c>
      <c r="E57" s="20">
        <v>922</v>
      </c>
      <c r="F57" s="21">
        <v>-1</v>
      </c>
      <c r="G57" s="20">
        <v>160</v>
      </c>
      <c r="H57" s="20"/>
    </row>
    <row r="58" spans="1:8" x14ac:dyDescent="0.25">
      <c r="A58" s="4" t="s">
        <v>124</v>
      </c>
      <c r="B58" s="20">
        <v>2</v>
      </c>
      <c r="C58" s="20" t="s">
        <v>214</v>
      </c>
      <c r="D58" s="20" t="s">
        <v>215</v>
      </c>
      <c r="E58" s="20">
        <v>1029</v>
      </c>
      <c r="F58" s="21">
        <v>4</v>
      </c>
      <c r="G58" s="20">
        <v>310</v>
      </c>
      <c r="H58" s="20"/>
    </row>
    <row r="59" spans="1:8" x14ac:dyDescent="0.25">
      <c r="A59" s="4" t="s">
        <v>125</v>
      </c>
      <c r="B59" s="20">
        <v>2</v>
      </c>
      <c r="C59" s="20" t="s">
        <v>214</v>
      </c>
      <c r="D59" s="20" t="s">
        <v>215</v>
      </c>
      <c r="E59" s="20">
        <v>1070</v>
      </c>
      <c r="F59" s="22" t="s">
        <v>377</v>
      </c>
      <c r="G59" s="20">
        <v>503</v>
      </c>
      <c r="H59" s="20"/>
    </row>
    <row r="60" spans="1:8" x14ac:dyDescent="0.25">
      <c r="A60" s="4" t="s">
        <v>126</v>
      </c>
      <c r="B60" s="20">
        <v>1</v>
      </c>
      <c r="C60" s="20" t="s">
        <v>218</v>
      </c>
      <c r="D60" s="20">
        <v>0</v>
      </c>
      <c r="E60" s="20">
        <v>1095</v>
      </c>
      <c r="F60" s="21">
        <v>4</v>
      </c>
      <c r="G60" s="20">
        <v>21155</v>
      </c>
      <c r="H60" s="20"/>
    </row>
    <row r="61" spans="1:8" x14ac:dyDescent="0.25">
      <c r="A61" s="4" t="s">
        <v>83</v>
      </c>
      <c r="B61" s="20">
        <v>1</v>
      </c>
      <c r="C61" s="20" t="s">
        <v>218</v>
      </c>
      <c r="D61" s="20">
        <v>0</v>
      </c>
      <c r="E61" s="20">
        <v>1195</v>
      </c>
      <c r="F61" s="21">
        <v>0</v>
      </c>
      <c r="G61" s="20">
        <v>1324</v>
      </c>
      <c r="H61" s="20"/>
    </row>
    <row r="62" spans="1:8" x14ac:dyDescent="0.25">
      <c r="A62" s="4" t="s">
        <v>127</v>
      </c>
      <c r="B62" s="20">
        <v>2</v>
      </c>
      <c r="C62" s="20" t="s">
        <v>214</v>
      </c>
      <c r="D62" s="20" t="s">
        <v>216</v>
      </c>
      <c r="E62" s="20">
        <v>920</v>
      </c>
      <c r="F62" s="21">
        <v>-2</v>
      </c>
      <c r="G62" s="20">
        <v>284</v>
      </c>
      <c r="H62" s="20"/>
    </row>
    <row r="63" spans="1:8" x14ac:dyDescent="0.25">
      <c r="A63" s="4" t="s">
        <v>76</v>
      </c>
      <c r="B63" s="20">
        <v>1</v>
      </c>
      <c r="C63" s="20" t="s">
        <v>218</v>
      </c>
      <c r="D63" s="20">
        <v>0</v>
      </c>
      <c r="E63" s="20">
        <v>1027</v>
      </c>
      <c r="F63" s="22" t="s">
        <v>220</v>
      </c>
      <c r="G63" s="20">
        <v>274</v>
      </c>
      <c r="H63" s="20"/>
    </row>
    <row r="64" spans="1:8" x14ac:dyDescent="0.25">
      <c r="A64" s="4" t="s">
        <v>128</v>
      </c>
      <c r="B64" s="20">
        <v>2</v>
      </c>
      <c r="C64" s="20" t="s">
        <v>214</v>
      </c>
      <c r="D64" s="20" t="s">
        <v>215</v>
      </c>
      <c r="E64" s="20">
        <v>1065</v>
      </c>
      <c r="F64" s="21">
        <v>0</v>
      </c>
      <c r="G64" s="20">
        <v>215</v>
      </c>
      <c r="H64" s="20"/>
    </row>
    <row r="65" spans="1:8" x14ac:dyDescent="0.25">
      <c r="A65" s="4" t="s">
        <v>129</v>
      </c>
      <c r="B65" s="20">
        <v>1</v>
      </c>
      <c r="C65" s="20" t="s">
        <v>218</v>
      </c>
      <c r="D65" s="20">
        <v>0</v>
      </c>
      <c r="E65" s="20">
        <v>1136</v>
      </c>
      <c r="F65" s="21">
        <v>1</v>
      </c>
      <c r="G65" s="20">
        <v>7761</v>
      </c>
      <c r="H65" s="20"/>
    </row>
    <row r="66" spans="1:8" x14ac:dyDescent="0.25">
      <c r="A66" s="4" t="s">
        <v>130</v>
      </c>
      <c r="B66" s="20">
        <v>1</v>
      </c>
      <c r="C66" s="20" t="s">
        <v>218</v>
      </c>
      <c r="D66" s="20">
        <v>0</v>
      </c>
      <c r="E66" s="20">
        <v>1164</v>
      </c>
      <c r="F66" s="21">
        <v>4</v>
      </c>
      <c r="G66" s="20">
        <v>585</v>
      </c>
      <c r="H66" s="20"/>
    </row>
    <row r="67" spans="1:8" x14ac:dyDescent="0.25">
      <c r="A67" s="4" t="s">
        <v>131</v>
      </c>
      <c r="B67" s="20">
        <v>2</v>
      </c>
      <c r="C67" s="20" t="s">
        <v>214</v>
      </c>
      <c r="D67" s="20" t="s">
        <v>215</v>
      </c>
      <c r="E67" s="20">
        <v>983</v>
      </c>
      <c r="F67" s="21">
        <v>-2</v>
      </c>
      <c r="G67" s="20">
        <v>2867</v>
      </c>
      <c r="H67" s="20"/>
    </row>
    <row r="68" spans="1:8" x14ac:dyDescent="0.25">
      <c r="A68" s="4" t="s">
        <v>132</v>
      </c>
      <c r="B68" s="20">
        <v>2</v>
      </c>
      <c r="C68" s="20" t="s">
        <v>214</v>
      </c>
      <c r="D68" s="20" t="s">
        <v>215</v>
      </c>
      <c r="E68" s="20">
        <v>1210</v>
      </c>
      <c r="F68" s="22" t="s">
        <v>219</v>
      </c>
      <c r="G68" s="20">
        <v>562</v>
      </c>
      <c r="H68" s="20"/>
    </row>
    <row r="69" spans="1:8" x14ac:dyDescent="0.25">
      <c r="A69" s="4" t="s">
        <v>133</v>
      </c>
      <c r="B69" s="20">
        <v>2</v>
      </c>
      <c r="C69" s="20" t="s">
        <v>214</v>
      </c>
      <c r="D69" s="20" t="s">
        <v>215</v>
      </c>
      <c r="E69" s="20">
        <v>1383</v>
      </c>
      <c r="F69" s="22" t="s">
        <v>381</v>
      </c>
      <c r="G69" s="20">
        <v>361</v>
      </c>
      <c r="H69" s="20"/>
    </row>
    <row r="70" spans="1:8" x14ac:dyDescent="0.25">
      <c r="A70" s="4" t="s">
        <v>133</v>
      </c>
      <c r="B70" s="20">
        <v>1</v>
      </c>
      <c r="C70" s="20" t="s">
        <v>214</v>
      </c>
      <c r="D70" s="20" t="s">
        <v>536</v>
      </c>
      <c r="E70" s="20">
        <v>1369</v>
      </c>
      <c r="F70" s="22" t="s">
        <v>384</v>
      </c>
      <c r="G70" s="20">
        <v>309</v>
      </c>
      <c r="H70" s="20"/>
    </row>
    <row r="71" spans="1:8" x14ac:dyDescent="0.25">
      <c r="A71" s="4" t="s">
        <v>134</v>
      </c>
      <c r="B71" s="20">
        <v>1</v>
      </c>
      <c r="C71" s="20" t="s">
        <v>218</v>
      </c>
      <c r="D71" s="20" t="s">
        <v>216</v>
      </c>
      <c r="E71" s="20">
        <v>847</v>
      </c>
      <c r="F71" s="21">
        <v>-3</v>
      </c>
      <c r="G71" s="20">
        <v>601</v>
      </c>
      <c r="H71" s="20"/>
    </row>
    <row r="72" spans="1:8" x14ac:dyDescent="0.25">
      <c r="A72" s="4" t="s">
        <v>135</v>
      </c>
      <c r="B72" s="20">
        <v>2</v>
      </c>
      <c r="C72" s="20" t="s">
        <v>214</v>
      </c>
      <c r="D72" s="20">
        <v>0</v>
      </c>
      <c r="E72" s="20">
        <v>1064</v>
      </c>
      <c r="F72" s="21">
        <v>0</v>
      </c>
      <c r="G72" s="20">
        <v>650</v>
      </c>
      <c r="H72" s="20"/>
    </row>
    <row r="73" spans="1:8" x14ac:dyDescent="0.25">
      <c r="A73" s="4" t="s">
        <v>136</v>
      </c>
      <c r="B73" s="20">
        <v>1</v>
      </c>
      <c r="C73" s="20" t="s">
        <v>218</v>
      </c>
      <c r="D73" s="20">
        <v>0</v>
      </c>
      <c r="E73" s="20">
        <v>1103</v>
      </c>
      <c r="F73" s="21">
        <v>3</v>
      </c>
      <c r="G73" s="20">
        <v>718</v>
      </c>
      <c r="H73" s="20"/>
    </row>
    <row r="74" spans="1:8" x14ac:dyDescent="0.25">
      <c r="A74" s="4" t="s">
        <v>137</v>
      </c>
      <c r="B74" s="20">
        <v>1</v>
      </c>
      <c r="C74" s="20" t="s">
        <v>218</v>
      </c>
      <c r="D74" s="20">
        <v>0</v>
      </c>
      <c r="E74" s="20">
        <v>1665</v>
      </c>
      <c r="F74" s="21">
        <v>0</v>
      </c>
      <c r="G74" s="20">
        <v>1724</v>
      </c>
      <c r="H74" s="20"/>
    </row>
    <row r="75" spans="1:8" x14ac:dyDescent="0.25">
      <c r="A75" s="4" t="s">
        <v>138</v>
      </c>
      <c r="B75" s="20">
        <v>2</v>
      </c>
      <c r="C75" s="20" t="s">
        <v>214</v>
      </c>
      <c r="D75" s="20" t="s">
        <v>215</v>
      </c>
      <c r="E75" s="20">
        <v>941</v>
      </c>
      <c r="F75" s="22" t="s">
        <v>377</v>
      </c>
      <c r="G75" s="20">
        <v>608</v>
      </c>
      <c r="H75" s="20"/>
    </row>
    <row r="76" spans="1:8" x14ac:dyDescent="0.25">
      <c r="A76" s="4" t="s">
        <v>139</v>
      </c>
      <c r="B76" s="20">
        <v>1</v>
      </c>
      <c r="C76" s="20" t="s">
        <v>218</v>
      </c>
      <c r="D76" s="20">
        <v>0</v>
      </c>
      <c r="E76" s="20">
        <v>995</v>
      </c>
      <c r="F76" s="21">
        <v>0</v>
      </c>
      <c r="G76" s="20">
        <v>5227</v>
      </c>
      <c r="H76" s="20"/>
    </row>
    <row r="77" spans="1:8" x14ac:dyDescent="0.25">
      <c r="A77" s="4" t="s">
        <v>140</v>
      </c>
      <c r="B77" s="20">
        <v>1</v>
      </c>
      <c r="C77" s="20" t="s">
        <v>218</v>
      </c>
      <c r="D77" s="20">
        <v>0</v>
      </c>
      <c r="E77" s="20">
        <v>1040</v>
      </c>
      <c r="F77" s="21">
        <v>0</v>
      </c>
      <c r="G77" s="20">
        <v>305</v>
      </c>
      <c r="H77" s="20"/>
    </row>
    <row r="78" spans="1:8" x14ac:dyDescent="0.25">
      <c r="A78" s="4" t="s">
        <v>141</v>
      </c>
      <c r="B78" s="20">
        <v>1</v>
      </c>
      <c r="C78" s="20" t="s">
        <v>218</v>
      </c>
      <c r="D78" s="20" t="s">
        <v>216</v>
      </c>
      <c r="E78" s="20">
        <v>1004</v>
      </c>
      <c r="F78" s="22" t="s">
        <v>235</v>
      </c>
      <c r="G78" s="20">
        <v>540</v>
      </c>
      <c r="H78" s="20"/>
    </row>
    <row r="79" spans="1:8" x14ac:dyDescent="0.25">
      <c r="A79" s="4" t="s">
        <v>142</v>
      </c>
      <c r="B79" s="20">
        <v>1</v>
      </c>
      <c r="C79" s="20" t="s">
        <v>218</v>
      </c>
      <c r="D79" s="20" t="s">
        <v>216</v>
      </c>
      <c r="E79" s="20">
        <v>978</v>
      </c>
      <c r="F79" s="21">
        <v>-5</v>
      </c>
      <c r="G79" s="20">
        <v>185</v>
      </c>
      <c r="H79" s="20"/>
    </row>
    <row r="80" spans="1:8" x14ac:dyDescent="0.25">
      <c r="A80" s="4" t="s">
        <v>66</v>
      </c>
      <c r="B80" s="20">
        <v>2</v>
      </c>
      <c r="C80" s="20" t="s">
        <v>214</v>
      </c>
      <c r="D80" s="20" t="s">
        <v>216</v>
      </c>
      <c r="E80" s="20">
        <v>1047</v>
      </c>
      <c r="F80" s="21">
        <v>0</v>
      </c>
      <c r="G80" s="20">
        <v>4200</v>
      </c>
      <c r="H80" s="20"/>
    </row>
    <row r="81" spans="1:8" x14ac:dyDescent="0.25">
      <c r="A81" s="4" t="s">
        <v>143</v>
      </c>
      <c r="B81" s="20">
        <v>1</v>
      </c>
      <c r="C81" s="20" t="s">
        <v>218</v>
      </c>
      <c r="D81" s="20">
        <v>0</v>
      </c>
      <c r="E81" s="20">
        <v>979</v>
      </c>
      <c r="F81" s="21">
        <v>-6</v>
      </c>
      <c r="G81" s="20">
        <v>1233</v>
      </c>
      <c r="H81" s="20"/>
    </row>
    <row r="82" spans="1:8" x14ac:dyDescent="0.25">
      <c r="A82" s="4" t="s">
        <v>144</v>
      </c>
      <c r="B82" s="20">
        <v>2</v>
      </c>
      <c r="C82" s="20" t="s">
        <v>214</v>
      </c>
      <c r="D82" s="20" t="s">
        <v>216</v>
      </c>
      <c r="E82" s="20">
        <v>943</v>
      </c>
      <c r="F82" s="21">
        <v>-1</v>
      </c>
      <c r="G82" s="20">
        <v>4953</v>
      </c>
      <c r="H82" s="20"/>
    </row>
    <row r="83" spans="1:8" x14ac:dyDescent="0.25">
      <c r="A83" s="4" t="s">
        <v>145</v>
      </c>
      <c r="B83" s="20">
        <v>2</v>
      </c>
      <c r="C83" s="20" t="s">
        <v>214</v>
      </c>
      <c r="D83" s="20" t="s">
        <v>216</v>
      </c>
      <c r="E83" s="20">
        <v>973</v>
      </c>
      <c r="F83" s="22" t="s">
        <v>381</v>
      </c>
      <c r="G83" s="20">
        <v>402</v>
      </c>
      <c r="H83" s="20"/>
    </row>
    <row r="84" spans="1:8" x14ac:dyDescent="0.25">
      <c r="A84" s="4" t="s">
        <v>146</v>
      </c>
      <c r="B84" s="20">
        <v>1</v>
      </c>
      <c r="C84" s="20" t="s">
        <v>218</v>
      </c>
      <c r="D84" s="20">
        <v>0</v>
      </c>
      <c r="E84" s="20">
        <v>920</v>
      </c>
      <c r="F84" s="22" t="s">
        <v>219</v>
      </c>
      <c r="G84" s="20">
        <v>514</v>
      </c>
      <c r="H84" s="20"/>
    </row>
    <row r="85" spans="1:8" x14ac:dyDescent="0.25">
      <c r="A85" s="4" t="s">
        <v>147</v>
      </c>
      <c r="B85" s="20">
        <v>1</v>
      </c>
      <c r="C85" s="20" t="s">
        <v>218</v>
      </c>
      <c r="D85" s="20" t="s">
        <v>216</v>
      </c>
      <c r="E85" s="20">
        <v>850</v>
      </c>
      <c r="F85" s="21">
        <v>-2</v>
      </c>
      <c r="G85" s="20">
        <v>749</v>
      </c>
      <c r="H85" s="20"/>
    </row>
    <row r="86" spans="1:8" x14ac:dyDescent="0.25">
      <c r="A86" s="4" t="s">
        <v>148</v>
      </c>
      <c r="B86" s="20">
        <v>2</v>
      </c>
      <c r="C86" s="20" t="s">
        <v>214</v>
      </c>
      <c r="D86" s="20" t="s">
        <v>216</v>
      </c>
      <c r="E86" s="20">
        <v>817</v>
      </c>
      <c r="F86" s="22" t="s">
        <v>217</v>
      </c>
      <c r="G86" s="20">
        <v>503</v>
      </c>
      <c r="H86" s="20"/>
    </row>
    <row r="87" spans="1:8" x14ac:dyDescent="0.25">
      <c r="A87" s="4" t="s">
        <v>150</v>
      </c>
      <c r="B87" s="20">
        <v>1</v>
      </c>
      <c r="C87" s="20" t="s">
        <v>218</v>
      </c>
      <c r="D87" s="20">
        <v>0</v>
      </c>
      <c r="E87" s="20">
        <v>1066</v>
      </c>
      <c r="F87" s="33" t="s">
        <v>384</v>
      </c>
      <c r="G87" s="20">
        <v>533</v>
      </c>
      <c r="H87" s="20" t="s">
        <v>388</v>
      </c>
    </row>
    <row r="88" spans="1:8" x14ac:dyDescent="0.25">
      <c r="A88" s="4" t="s">
        <v>151</v>
      </c>
      <c r="B88" s="20">
        <v>1</v>
      </c>
      <c r="C88" s="20" t="s">
        <v>218</v>
      </c>
      <c r="D88" s="20">
        <v>0</v>
      </c>
      <c r="E88" s="20">
        <v>1028</v>
      </c>
      <c r="F88" s="33" t="s">
        <v>381</v>
      </c>
      <c r="G88" s="20">
        <v>599</v>
      </c>
      <c r="H88" s="20" t="s">
        <v>388</v>
      </c>
    </row>
    <row r="89" spans="1:8" x14ac:dyDescent="0.25">
      <c r="A89" s="4" t="s">
        <v>152</v>
      </c>
      <c r="B89" s="20">
        <v>2</v>
      </c>
      <c r="C89" s="20" t="s">
        <v>214</v>
      </c>
      <c r="D89" s="20" t="s">
        <v>216</v>
      </c>
      <c r="E89" s="20">
        <v>1235</v>
      </c>
      <c r="F89" s="21">
        <v>2</v>
      </c>
      <c r="G89" s="20">
        <v>706</v>
      </c>
      <c r="H89" s="20"/>
    </row>
    <row r="90" spans="1:8" x14ac:dyDescent="0.25">
      <c r="A90" s="4" t="s">
        <v>153</v>
      </c>
      <c r="B90" s="20">
        <v>1</v>
      </c>
      <c r="C90" s="20" t="s">
        <v>218</v>
      </c>
      <c r="D90" s="20">
        <v>0</v>
      </c>
      <c r="E90" s="20">
        <v>1356</v>
      </c>
      <c r="F90" s="22" t="s">
        <v>234</v>
      </c>
      <c r="G90" s="20">
        <v>293</v>
      </c>
      <c r="H90" s="20"/>
    </row>
    <row r="91" spans="1:8" x14ac:dyDescent="0.25">
      <c r="A91" s="4" t="s">
        <v>154</v>
      </c>
      <c r="B91" s="20">
        <v>1</v>
      </c>
      <c r="C91" s="20" t="s">
        <v>218</v>
      </c>
      <c r="D91" s="20">
        <v>0</v>
      </c>
      <c r="E91" s="20">
        <v>1457</v>
      </c>
      <c r="F91" s="22" t="s">
        <v>219</v>
      </c>
      <c r="G91" s="20">
        <v>248</v>
      </c>
      <c r="H91" s="20"/>
    </row>
    <row r="92" spans="1:8" x14ac:dyDescent="0.25">
      <c r="A92" s="4" t="s">
        <v>155</v>
      </c>
      <c r="B92" s="20">
        <v>1</v>
      </c>
      <c r="C92" s="20" t="s">
        <v>218</v>
      </c>
      <c r="D92" s="20" t="s">
        <v>216</v>
      </c>
      <c r="E92" s="20">
        <v>1071</v>
      </c>
      <c r="F92" s="21">
        <v>0</v>
      </c>
      <c r="G92" s="20">
        <v>510</v>
      </c>
      <c r="H92" s="20"/>
    </row>
    <row r="93" spans="1:8" x14ac:dyDescent="0.25">
      <c r="A93" s="4" t="s">
        <v>156</v>
      </c>
      <c r="B93" s="20">
        <v>2</v>
      </c>
      <c r="C93" s="20" t="s">
        <v>214</v>
      </c>
      <c r="D93" s="20" t="s">
        <v>216</v>
      </c>
      <c r="E93" s="20">
        <v>1134</v>
      </c>
      <c r="F93" s="21">
        <v>0</v>
      </c>
      <c r="G93" s="20">
        <v>310</v>
      </c>
      <c r="H93" s="20"/>
    </row>
    <row r="94" spans="1:8" x14ac:dyDescent="0.25">
      <c r="A94" s="4" t="s">
        <v>157</v>
      </c>
      <c r="B94" s="20">
        <v>2</v>
      </c>
      <c r="C94" s="20" t="s">
        <v>214</v>
      </c>
      <c r="D94" s="20" t="s">
        <v>215</v>
      </c>
      <c r="E94" s="20">
        <v>1040</v>
      </c>
      <c r="F94" s="21">
        <v>0</v>
      </c>
      <c r="G94" s="20">
        <v>881</v>
      </c>
      <c r="H94" s="20"/>
    </row>
    <row r="95" spans="1:8" x14ac:dyDescent="0.25">
      <c r="A95" s="4" t="s">
        <v>158</v>
      </c>
      <c r="B95" s="20">
        <v>1</v>
      </c>
      <c r="C95" s="20" t="s">
        <v>218</v>
      </c>
      <c r="D95" s="20">
        <v>0</v>
      </c>
      <c r="E95" s="20">
        <v>1140</v>
      </c>
      <c r="F95" s="21">
        <v>0</v>
      </c>
      <c r="G95" s="20">
        <v>13604</v>
      </c>
      <c r="H95" s="20"/>
    </row>
    <row r="96" spans="1:8" x14ac:dyDescent="0.25">
      <c r="A96" s="4" t="s">
        <v>159</v>
      </c>
      <c r="B96" s="20">
        <v>1</v>
      </c>
      <c r="C96" s="20" t="s">
        <v>218</v>
      </c>
      <c r="D96" s="20">
        <v>0</v>
      </c>
      <c r="E96" s="20">
        <v>1090</v>
      </c>
      <c r="F96" s="21">
        <v>0</v>
      </c>
      <c r="G96" s="20">
        <v>361</v>
      </c>
      <c r="H96" s="20"/>
    </row>
    <row r="97" spans="1:8" x14ac:dyDescent="0.25">
      <c r="A97" s="4" t="s">
        <v>160</v>
      </c>
      <c r="B97" s="20">
        <v>1</v>
      </c>
      <c r="C97" s="20" t="s">
        <v>218</v>
      </c>
      <c r="D97" s="20">
        <v>0</v>
      </c>
      <c r="E97" s="20">
        <v>1137</v>
      </c>
      <c r="F97" s="21">
        <v>-1</v>
      </c>
      <c r="G97" s="20">
        <v>4508</v>
      </c>
      <c r="H97" s="20"/>
    </row>
    <row r="98" spans="1:8" x14ac:dyDescent="0.25">
      <c r="A98" s="4" t="s">
        <v>161</v>
      </c>
      <c r="B98" s="20">
        <v>1</v>
      </c>
      <c r="C98" s="20" t="s">
        <v>218</v>
      </c>
      <c r="D98" s="20">
        <v>0</v>
      </c>
      <c r="E98" s="20">
        <v>1075</v>
      </c>
      <c r="F98" s="21">
        <v>4</v>
      </c>
      <c r="G98" s="22" t="s">
        <v>537</v>
      </c>
      <c r="H98" s="20"/>
    </row>
    <row r="99" spans="1:8" x14ac:dyDescent="0.25">
      <c r="A99" s="4" t="s">
        <v>162</v>
      </c>
      <c r="B99" s="20">
        <v>2</v>
      </c>
      <c r="C99" s="20" t="s">
        <v>214</v>
      </c>
      <c r="D99" s="20">
        <v>0</v>
      </c>
      <c r="E99" s="20">
        <v>1023</v>
      </c>
      <c r="F99" s="22" t="s">
        <v>219</v>
      </c>
      <c r="G99" s="20">
        <v>593</v>
      </c>
      <c r="H99" s="20"/>
    </row>
    <row r="100" spans="1:8" x14ac:dyDescent="0.25">
      <c r="A100" s="4" t="s">
        <v>440</v>
      </c>
      <c r="B100" s="20">
        <v>1</v>
      </c>
      <c r="C100" s="20" t="s">
        <v>218</v>
      </c>
      <c r="D100" s="20">
        <v>0</v>
      </c>
      <c r="E100" s="20">
        <v>1251</v>
      </c>
      <c r="F100" s="22" t="s">
        <v>233</v>
      </c>
      <c r="G100" s="20">
        <v>167</v>
      </c>
      <c r="H100" s="20"/>
    </row>
    <row r="101" spans="1:8" x14ac:dyDescent="0.25">
      <c r="A101" s="4" t="s">
        <v>163</v>
      </c>
      <c r="B101" s="20">
        <v>1</v>
      </c>
      <c r="C101" s="20" t="s">
        <v>218</v>
      </c>
      <c r="D101" s="20">
        <v>0</v>
      </c>
      <c r="E101" s="20">
        <v>1341</v>
      </c>
      <c r="F101" s="21">
        <v>1</v>
      </c>
      <c r="G101" s="23">
        <v>3514</v>
      </c>
      <c r="H101" s="20"/>
    </row>
    <row r="102" spans="1:8" x14ac:dyDescent="0.25">
      <c r="A102" s="4" t="s">
        <v>164</v>
      </c>
      <c r="B102" s="20">
        <v>1</v>
      </c>
      <c r="C102" s="20" t="s">
        <v>218</v>
      </c>
      <c r="D102" s="20" t="s">
        <v>216</v>
      </c>
      <c r="E102" s="20">
        <v>931</v>
      </c>
      <c r="F102" s="22" t="s">
        <v>538</v>
      </c>
      <c r="G102" s="20">
        <v>284</v>
      </c>
      <c r="H102" s="20"/>
    </row>
    <row r="103" spans="1:8" x14ac:dyDescent="0.25">
      <c r="A103" s="4" t="s">
        <v>165</v>
      </c>
      <c r="B103" s="20">
        <v>2</v>
      </c>
      <c r="C103" s="20" t="s">
        <v>214</v>
      </c>
      <c r="D103" s="20" t="s">
        <v>215</v>
      </c>
      <c r="E103" s="20">
        <v>1107</v>
      </c>
      <c r="F103" s="21">
        <v>-5</v>
      </c>
      <c r="G103" s="20">
        <v>1483</v>
      </c>
      <c r="H103" s="20"/>
    </row>
    <row r="104" spans="1:8" ht="23.25" customHeight="1" x14ac:dyDescent="0.25">
      <c r="A104" s="34"/>
      <c r="B104" s="30"/>
      <c r="C104" s="30"/>
      <c r="D104" s="30"/>
      <c r="E104" s="30"/>
      <c r="F104" s="30"/>
      <c r="G104" s="30"/>
      <c r="H104" s="30"/>
    </row>
    <row r="105" spans="1:8" x14ac:dyDescent="0.25">
      <c r="A105" s="7" t="s">
        <v>231</v>
      </c>
      <c r="B105" s="35"/>
      <c r="C105" s="35"/>
      <c r="D105" s="35"/>
      <c r="E105" s="35"/>
      <c r="F105" s="36"/>
      <c r="G105" s="35"/>
      <c r="H105" s="35"/>
    </row>
    <row r="106" spans="1:8" ht="30.75" customHeight="1" x14ac:dyDescent="0.25">
      <c r="A106" s="5" t="s">
        <v>209</v>
      </c>
      <c r="B106" s="31" t="s">
        <v>96</v>
      </c>
      <c r="C106" s="31" t="s">
        <v>97</v>
      </c>
      <c r="D106" s="31" t="s">
        <v>98</v>
      </c>
      <c r="E106" s="31" t="s">
        <v>99</v>
      </c>
      <c r="F106" s="32" t="s">
        <v>535</v>
      </c>
      <c r="G106" s="31"/>
      <c r="H106" s="31" t="s">
        <v>102</v>
      </c>
    </row>
    <row r="107" spans="1:8" x14ac:dyDescent="0.25">
      <c r="A107" s="37" t="s">
        <v>166</v>
      </c>
      <c r="B107" s="38">
        <v>2</v>
      </c>
      <c r="C107" s="38" t="s">
        <v>214</v>
      </c>
      <c r="D107" s="38" t="s">
        <v>216</v>
      </c>
      <c r="E107" s="38">
        <v>780</v>
      </c>
      <c r="F107" s="39">
        <v>0</v>
      </c>
      <c r="G107" s="38"/>
      <c r="H107" s="38"/>
    </row>
    <row r="108" spans="1:8" x14ac:dyDescent="0.25">
      <c r="A108" s="37">
        <v>2.4</v>
      </c>
      <c r="B108" s="38">
        <v>1</v>
      </c>
      <c r="C108" s="38" t="s">
        <v>214</v>
      </c>
      <c r="D108" s="38">
        <v>0</v>
      </c>
      <c r="E108" s="38">
        <v>1240</v>
      </c>
      <c r="F108" s="40" t="s">
        <v>219</v>
      </c>
      <c r="G108" s="23"/>
      <c r="H108" s="23"/>
    </row>
    <row r="109" spans="1:8" x14ac:dyDescent="0.25">
      <c r="A109" s="6" t="s">
        <v>167</v>
      </c>
      <c r="B109" s="20">
        <v>2</v>
      </c>
      <c r="C109" s="20" t="s">
        <v>214</v>
      </c>
      <c r="D109" s="20" t="s">
        <v>216</v>
      </c>
      <c r="E109" s="20">
        <v>872</v>
      </c>
      <c r="F109" s="22" t="s">
        <v>219</v>
      </c>
      <c r="G109" s="20"/>
      <c r="H109" s="20"/>
    </row>
    <row r="110" spans="1:8" x14ac:dyDescent="0.25">
      <c r="A110" s="6" t="s">
        <v>168</v>
      </c>
      <c r="B110" s="20">
        <v>2</v>
      </c>
      <c r="C110" s="20" t="s">
        <v>214</v>
      </c>
      <c r="D110" s="20" t="s">
        <v>216</v>
      </c>
      <c r="E110" s="20">
        <v>1015</v>
      </c>
      <c r="F110" s="21">
        <v>0</v>
      </c>
      <c r="G110" s="20"/>
      <c r="H110" s="20"/>
    </row>
    <row r="111" spans="1:8" x14ac:dyDescent="0.25">
      <c r="A111" s="6" t="s">
        <v>169</v>
      </c>
      <c r="B111" s="20">
        <v>2</v>
      </c>
      <c r="C111" s="20" t="s">
        <v>214</v>
      </c>
      <c r="D111" s="20" t="s">
        <v>215</v>
      </c>
      <c r="E111" s="20">
        <v>1428</v>
      </c>
      <c r="F111" s="21">
        <v>-7</v>
      </c>
      <c r="G111" s="20"/>
      <c r="H111" s="20"/>
    </row>
    <row r="112" spans="1:8" x14ac:dyDescent="0.25">
      <c r="A112" s="6" t="s">
        <v>170</v>
      </c>
      <c r="B112" s="20">
        <v>1</v>
      </c>
      <c r="C112" s="20" t="s">
        <v>214</v>
      </c>
      <c r="D112" s="20" t="s">
        <v>216</v>
      </c>
      <c r="E112" s="20">
        <v>866</v>
      </c>
      <c r="F112" s="22" t="s">
        <v>222</v>
      </c>
      <c r="G112" s="20"/>
      <c r="H112" s="20"/>
    </row>
    <row r="113" spans="1:8" x14ac:dyDescent="0.25">
      <c r="A113" s="4" t="s">
        <v>171</v>
      </c>
      <c r="B113" s="20">
        <v>2</v>
      </c>
      <c r="C113" s="20" t="s">
        <v>214</v>
      </c>
      <c r="D113" s="20" t="s">
        <v>216</v>
      </c>
      <c r="E113" s="20">
        <v>908</v>
      </c>
      <c r="F113" s="22" t="s">
        <v>539</v>
      </c>
      <c r="G113" s="20"/>
      <c r="H113" s="20"/>
    </row>
    <row r="114" spans="1:8" x14ac:dyDescent="0.25">
      <c r="A114" s="4" t="s">
        <v>112</v>
      </c>
      <c r="B114" s="20">
        <v>2</v>
      </c>
      <c r="C114" s="20" t="s">
        <v>214</v>
      </c>
      <c r="D114" s="20" t="s">
        <v>216</v>
      </c>
      <c r="E114" s="20">
        <v>1086</v>
      </c>
      <c r="F114" s="22" t="s">
        <v>384</v>
      </c>
      <c r="G114" s="20"/>
      <c r="H114" s="20"/>
    </row>
    <row r="115" spans="1:8" x14ac:dyDescent="0.25">
      <c r="A115" s="4" t="s">
        <v>376</v>
      </c>
      <c r="B115" s="20">
        <v>1</v>
      </c>
      <c r="C115" s="20" t="s">
        <v>218</v>
      </c>
      <c r="D115" s="20">
        <v>0</v>
      </c>
      <c r="E115" s="20">
        <v>987</v>
      </c>
      <c r="F115" s="22" t="s">
        <v>540</v>
      </c>
      <c r="G115" s="20"/>
      <c r="H115" s="20"/>
    </row>
    <row r="116" spans="1:8" x14ac:dyDescent="0.25">
      <c r="A116" s="41" t="s">
        <v>382</v>
      </c>
      <c r="B116" s="38">
        <v>2</v>
      </c>
      <c r="C116" s="38" t="s">
        <v>214</v>
      </c>
      <c r="D116" s="38">
        <v>0</v>
      </c>
      <c r="E116" s="38">
        <v>976</v>
      </c>
      <c r="F116" s="33" t="s">
        <v>224</v>
      </c>
      <c r="G116" s="38"/>
      <c r="H116" s="38"/>
    </row>
    <row r="117" spans="1:8" x14ac:dyDescent="0.25">
      <c r="A117" s="4" t="s">
        <v>173</v>
      </c>
      <c r="B117" s="20">
        <v>2</v>
      </c>
      <c r="C117" s="20" t="s">
        <v>214</v>
      </c>
      <c r="D117" s="20" t="s">
        <v>215</v>
      </c>
      <c r="E117" s="20">
        <v>933</v>
      </c>
      <c r="F117" s="22" t="s">
        <v>224</v>
      </c>
      <c r="G117" s="20"/>
      <c r="H117" s="20"/>
    </row>
    <row r="118" spans="1:8" x14ac:dyDescent="0.25">
      <c r="A118" s="4" t="s">
        <v>383</v>
      </c>
      <c r="B118" s="20">
        <v>2</v>
      </c>
      <c r="C118" s="20" t="s">
        <v>214</v>
      </c>
      <c r="D118" s="20" t="s">
        <v>216</v>
      </c>
      <c r="E118" s="20">
        <v>1074</v>
      </c>
      <c r="F118" s="21">
        <v>9</v>
      </c>
      <c r="G118" s="20"/>
      <c r="H118" s="20"/>
    </row>
    <row r="119" spans="1:8" x14ac:dyDescent="0.25">
      <c r="A119" s="4" t="s">
        <v>418</v>
      </c>
      <c r="B119" s="20">
        <v>1</v>
      </c>
      <c r="C119" s="20" t="s">
        <v>218</v>
      </c>
      <c r="D119" s="20">
        <v>0</v>
      </c>
      <c r="E119" s="20">
        <v>1330</v>
      </c>
      <c r="F119" s="21">
        <v>0</v>
      </c>
      <c r="G119" s="20"/>
      <c r="H119" s="20"/>
    </row>
    <row r="120" spans="1:8" x14ac:dyDescent="0.25">
      <c r="A120" s="4" t="s">
        <v>174</v>
      </c>
      <c r="B120" s="20">
        <v>2</v>
      </c>
      <c r="C120" s="20" t="s">
        <v>214</v>
      </c>
      <c r="D120" s="20" t="s">
        <v>216</v>
      </c>
      <c r="E120" s="20">
        <v>1094</v>
      </c>
      <c r="F120" s="22" t="s">
        <v>237</v>
      </c>
      <c r="G120" s="20"/>
      <c r="H120" s="20"/>
    </row>
    <row r="121" spans="1:8" x14ac:dyDescent="0.25">
      <c r="A121" s="4" t="s">
        <v>175</v>
      </c>
      <c r="B121" s="20">
        <v>2</v>
      </c>
      <c r="C121" s="20" t="s">
        <v>214</v>
      </c>
      <c r="D121" s="20" t="s">
        <v>216</v>
      </c>
      <c r="E121" s="20">
        <v>1074</v>
      </c>
      <c r="F121" s="22" t="s">
        <v>244</v>
      </c>
      <c r="G121" s="20"/>
      <c r="H121" s="20"/>
    </row>
    <row r="122" spans="1:8" x14ac:dyDescent="0.25">
      <c r="A122" s="4" t="s">
        <v>176</v>
      </c>
      <c r="B122" s="20">
        <v>1</v>
      </c>
      <c r="C122" s="20" t="s">
        <v>218</v>
      </c>
      <c r="D122" s="20">
        <v>0</v>
      </c>
      <c r="E122" s="20">
        <v>1060</v>
      </c>
      <c r="F122" s="21">
        <v>-6</v>
      </c>
      <c r="G122" s="20"/>
      <c r="H122" s="20"/>
    </row>
    <row r="123" spans="1:8" x14ac:dyDescent="0.25">
      <c r="A123" s="41" t="s">
        <v>541</v>
      </c>
      <c r="B123" s="38">
        <v>1</v>
      </c>
      <c r="C123" s="38" t="s">
        <v>218</v>
      </c>
      <c r="D123" s="38">
        <v>0</v>
      </c>
      <c r="E123" s="38">
        <v>570</v>
      </c>
      <c r="F123" s="33" t="s">
        <v>219</v>
      </c>
      <c r="G123" s="38"/>
      <c r="H123" s="38"/>
    </row>
    <row r="124" spans="1:8" x14ac:dyDescent="0.25">
      <c r="A124" s="4" t="s">
        <v>542</v>
      </c>
      <c r="B124" s="20">
        <v>3</v>
      </c>
      <c r="C124" s="20" t="s">
        <v>214</v>
      </c>
      <c r="D124" s="20" t="s">
        <v>215</v>
      </c>
      <c r="E124" s="20">
        <v>936</v>
      </c>
      <c r="F124" s="21">
        <v>0</v>
      </c>
      <c r="G124" s="20"/>
      <c r="H124" s="20"/>
    </row>
    <row r="125" spans="1:8" x14ac:dyDescent="0.25">
      <c r="A125" s="4" t="s">
        <v>149</v>
      </c>
      <c r="B125" s="20">
        <v>1</v>
      </c>
      <c r="C125" s="20" t="s">
        <v>218</v>
      </c>
      <c r="D125" s="20">
        <v>0</v>
      </c>
      <c r="E125" s="20">
        <v>1107</v>
      </c>
      <c r="F125" s="33" t="s">
        <v>237</v>
      </c>
      <c r="G125" s="20"/>
      <c r="H125" s="20"/>
    </row>
    <row r="126" spans="1:8" x14ac:dyDescent="0.25">
      <c r="A126" s="4" t="s">
        <v>178</v>
      </c>
      <c r="B126" s="20">
        <v>2</v>
      </c>
      <c r="C126" s="20" t="s">
        <v>214</v>
      </c>
      <c r="D126" s="20">
        <v>0</v>
      </c>
      <c r="E126" s="20">
        <v>1088</v>
      </c>
      <c r="F126" s="22" t="s">
        <v>543</v>
      </c>
      <c r="G126" s="20"/>
      <c r="H126" s="20"/>
    </row>
    <row r="127" spans="1:8" x14ac:dyDescent="0.25">
      <c r="A127" s="4" t="s">
        <v>385</v>
      </c>
      <c r="B127" s="20">
        <v>1</v>
      </c>
      <c r="C127" s="20" t="s">
        <v>218</v>
      </c>
      <c r="D127" s="20">
        <v>0</v>
      </c>
      <c r="E127" s="20">
        <v>1208</v>
      </c>
      <c r="F127" s="21">
        <v>8</v>
      </c>
      <c r="G127" s="20"/>
      <c r="H127" s="20"/>
    </row>
    <row r="128" spans="1:8" x14ac:dyDescent="0.25">
      <c r="A128" s="4" t="s">
        <v>180</v>
      </c>
      <c r="B128" s="20">
        <v>2</v>
      </c>
      <c r="C128" s="20" t="s">
        <v>214</v>
      </c>
      <c r="D128" s="20" t="s">
        <v>215</v>
      </c>
      <c r="E128" s="20">
        <v>1177</v>
      </c>
      <c r="F128" s="21">
        <v>7</v>
      </c>
      <c r="G128" s="20"/>
      <c r="H128" s="20"/>
    </row>
    <row r="129" spans="1:8" ht="3" customHeight="1" x14ac:dyDescent="0.25">
      <c r="A129" s="42"/>
      <c r="B129" s="35"/>
      <c r="C129" s="35"/>
      <c r="D129" s="35"/>
      <c r="E129" s="35"/>
      <c r="F129" s="36"/>
      <c r="G129" s="35"/>
      <c r="H129" s="35"/>
    </row>
    <row r="130" spans="1:8" ht="16.5" customHeight="1" x14ac:dyDescent="0.25">
      <c r="A130" s="43" t="s">
        <v>236</v>
      </c>
      <c r="B130" s="35"/>
      <c r="C130" s="35"/>
      <c r="D130" s="35"/>
      <c r="E130" s="35"/>
      <c r="F130" s="36"/>
      <c r="G130" s="35"/>
      <c r="H130" s="35"/>
    </row>
    <row r="131" spans="1:8" ht="30.75" customHeight="1" x14ac:dyDescent="0.25">
      <c r="A131" s="44" t="s">
        <v>209</v>
      </c>
      <c r="B131" s="45" t="s">
        <v>386</v>
      </c>
      <c r="C131" s="45" t="s">
        <v>97</v>
      </c>
      <c r="D131" s="45" t="s">
        <v>98</v>
      </c>
      <c r="E131" s="45" t="s">
        <v>99</v>
      </c>
      <c r="F131" s="32" t="s">
        <v>535</v>
      </c>
      <c r="G131" s="45" t="s">
        <v>387</v>
      </c>
      <c r="H131" s="46" t="s">
        <v>102</v>
      </c>
    </row>
    <row r="132" spans="1:8" x14ac:dyDescent="0.25">
      <c r="A132" s="37" t="s">
        <v>181</v>
      </c>
      <c r="B132" s="38">
        <v>2</v>
      </c>
      <c r="C132" s="38" t="s">
        <v>214</v>
      </c>
      <c r="D132" s="38" t="s">
        <v>215</v>
      </c>
      <c r="E132" s="38">
        <v>1013</v>
      </c>
      <c r="F132" s="33" t="s">
        <v>219</v>
      </c>
      <c r="G132" s="38">
        <v>2296</v>
      </c>
      <c r="H132" s="23"/>
    </row>
    <row r="133" spans="1:8" x14ac:dyDescent="0.25">
      <c r="A133" s="37" t="s">
        <v>182</v>
      </c>
      <c r="B133" s="38">
        <v>1</v>
      </c>
      <c r="C133" s="38" t="s">
        <v>214</v>
      </c>
      <c r="D133" s="38">
        <v>0</v>
      </c>
      <c r="E133" s="38">
        <v>1065</v>
      </c>
      <c r="F133" s="33" t="s">
        <v>219</v>
      </c>
      <c r="G133" s="38">
        <v>655</v>
      </c>
      <c r="H133" s="23"/>
    </row>
    <row r="134" spans="1:8" x14ac:dyDescent="0.25">
      <c r="A134" s="37" t="s">
        <v>183</v>
      </c>
      <c r="B134" s="38">
        <v>2</v>
      </c>
      <c r="C134" s="38" t="s">
        <v>214</v>
      </c>
      <c r="D134" s="38" t="s">
        <v>216</v>
      </c>
      <c r="E134" s="38">
        <v>905</v>
      </c>
      <c r="F134" s="33" t="s">
        <v>377</v>
      </c>
      <c r="G134" s="38">
        <v>263</v>
      </c>
      <c r="H134" s="23"/>
    </row>
    <row r="135" spans="1:8" ht="3.75" customHeight="1" x14ac:dyDescent="0.25">
      <c r="A135" s="47"/>
      <c r="B135" s="35"/>
      <c r="C135" s="35"/>
      <c r="D135" s="35"/>
      <c r="E135" s="35"/>
      <c r="F135" s="36"/>
      <c r="G135" s="35"/>
      <c r="H135" s="48"/>
    </row>
    <row r="136" spans="1:8" x14ac:dyDescent="0.25">
      <c r="A136" s="43" t="s">
        <v>238</v>
      </c>
      <c r="B136" s="35"/>
      <c r="C136" s="35"/>
      <c r="D136" s="35"/>
      <c r="E136" s="35"/>
      <c r="F136" s="36"/>
      <c r="G136" s="35"/>
      <c r="H136" s="49"/>
    </row>
    <row r="137" spans="1:8" x14ac:dyDescent="0.25">
      <c r="A137" s="179" t="s">
        <v>544</v>
      </c>
      <c r="B137" s="205"/>
      <c r="C137" s="205"/>
      <c r="D137" s="205"/>
      <c r="E137" s="205"/>
      <c r="F137" s="205"/>
      <c r="G137" s="205"/>
      <c r="H137" s="206"/>
    </row>
    <row r="138" spans="1:8" x14ac:dyDescent="0.25">
      <c r="A138" s="207"/>
      <c r="B138" s="208"/>
      <c r="C138" s="208"/>
      <c r="D138" s="208"/>
      <c r="E138" s="208"/>
      <c r="F138" s="208"/>
      <c r="G138" s="208"/>
      <c r="H138" s="209"/>
    </row>
    <row r="139" spans="1:8" x14ac:dyDescent="0.25">
      <c r="A139" s="207"/>
      <c r="B139" s="208"/>
      <c r="C139" s="208"/>
      <c r="D139" s="208"/>
      <c r="E139" s="208"/>
      <c r="F139" s="208"/>
      <c r="G139" s="208"/>
      <c r="H139" s="209"/>
    </row>
    <row r="140" spans="1:8" x14ac:dyDescent="0.25">
      <c r="A140" s="207"/>
      <c r="B140" s="208"/>
      <c r="C140" s="208"/>
      <c r="D140" s="208"/>
      <c r="E140" s="208"/>
      <c r="F140" s="208"/>
      <c r="G140" s="208"/>
      <c r="H140" s="209"/>
    </row>
    <row r="141" spans="1:8" x14ac:dyDescent="0.25">
      <c r="A141" s="210"/>
      <c r="B141" s="211"/>
      <c r="C141" s="211"/>
      <c r="D141" s="211"/>
      <c r="E141" s="211"/>
      <c r="F141" s="211"/>
      <c r="G141" s="211"/>
      <c r="H141" s="212"/>
    </row>
    <row r="142" spans="1:8" ht="6.75" customHeight="1" x14ac:dyDescent="0.25">
      <c r="A142" s="164"/>
      <c r="B142" s="50"/>
      <c r="C142" s="50"/>
      <c r="D142" s="50"/>
      <c r="E142" s="50"/>
      <c r="F142" s="50"/>
      <c r="G142" s="50"/>
      <c r="H142" s="51"/>
    </row>
    <row r="143" spans="1:8" ht="30.75" customHeight="1" x14ac:dyDescent="0.25">
      <c r="A143" s="44" t="s">
        <v>209</v>
      </c>
      <c r="B143" s="45" t="s">
        <v>386</v>
      </c>
      <c r="C143" s="45" t="s">
        <v>97</v>
      </c>
      <c r="D143" s="45" t="s">
        <v>98</v>
      </c>
      <c r="E143" s="45" t="s">
        <v>99</v>
      </c>
      <c r="F143" s="32" t="s">
        <v>535</v>
      </c>
      <c r="G143" s="45" t="s">
        <v>101</v>
      </c>
      <c r="H143" s="46" t="s">
        <v>102</v>
      </c>
    </row>
    <row r="144" spans="1:8" x14ac:dyDescent="0.25">
      <c r="A144" s="37" t="s">
        <v>184</v>
      </c>
      <c r="B144" s="52">
        <v>1</v>
      </c>
      <c r="C144" s="52" t="s">
        <v>218</v>
      </c>
      <c r="D144" s="52">
        <v>0</v>
      </c>
      <c r="E144" s="52">
        <v>684</v>
      </c>
      <c r="F144" s="33" t="s">
        <v>220</v>
      </c>
      <c r="G144" s="38">
        <v>61</v>
      </c>
      <c r="H144" s="38"/>
    </row>
    <row r="145" spans="1:8" x14ac:dyDescent="0.25">
      <c r="A145" s="37" t="s">
        <v>185</v>
      </c>
      <c r="B145" s="52">
        <v>1</v>
      </c>
      <c r="C145" s="52" t="s">
        <v>218</v>
      </c>
      <c r="D145" s="52">
        <v>0</v>
      </c>
      <c r="E145" s="52">
        <v>890</v>
      </c>
      <c r="F145" s="33" t="s">
        <v>219</v>
      </c>
      <c r="G145" s="38">
        <v>126</v>
      </c>
      <c r="H145" s="38"/>
    </row>
    <row r="146" spans="1:8" x14ac:dyDescent="0.25">
      <c r="A146" s="37" t="s">
        <v>186</v>
      </c>
      <c r="B146" s="38">
        <v>1</v>
      </c>
      <c r="C146" s="38" t="s">
        <v>218</v>
      </c>
      <c r="D146" s="38">
        <v>0</v>
      </c>
      <c r="E146" s="38">
        <v>1150</v>
      </c>
      <c r="F146" s="33" t="s">
        <v>219</v>
      </c>
      <c r="G146" s="38">
        <v>89</v>
      </c>
      <c r="H146" s="23"/>
    </row>
    <row r="147" spans="1:8" x14ac:dyDescent="0.25">
      <c r="A147" s="37" t="s">
        <v>389</v>
      </c>
      <c r="B147" s="38">
        <v>2</v>
      </c>
      <c r="C147" s="38" t="s">
        <v>214</v>
      </c>
      <c r="D147" s="38">
        <v>0</v>
      </c>
      <c r="E147" s="38">
        <v>906</v>
      </c>
      <c r="F147" s="33" t="s">
        <v>222</v>
      </c>
      <c r="G147" s="38">
        <v>20</v>
      </c>
      <c r="H147" s="23"/>
    </row>
    <row r="148" spans="1:8" x14ac:dyDescent="0.25">
      <c r="A148" s="37" t="s">
        <v>187</v>
      </c>
      <c r="B148" s="38">
        <v>2</v>
      </c>
      <c r="C148" s="38" t="s">
        <v>214</v>
      </c>
      <c r="D148" s="38">
        <v>0</v>
      </c>
      <c r="E148" s="38">
        <v>814</v>
      </c>
      <c r="F148" s="33" t="s">
        <v>219</v>
      </c>
      <c r="G148" s="38">
        <v>300</v>
      </c>
      <c r="H148" s="23"/>
    </row>
    <row r="149" spans="1:8" x14ac:dyDescent="0.25">
      <c r="A149" s="37" t="s">
        <v>188</v>
      </c>
      <c r="B149" s="38">
        <v>2</v>
      </c>
      <c r="C149" s="38" t="s">
        <v>214</v>
      </c>
      <c r="D149" s="38" t="s">
        <v>216</v>
      </c>
      <c r="E149" s="38">
        <v>693</v>
      </c>
      <c r="F149" s="33" t="s">
        <v>219</v>
      </c>
      <c r="G149" s="38">
        <v>37</v>
      </c>
      <c r="H149" s="23"/>
    </row>
    <row r="150" spans="1:8" x14ac:dyDescent="0.25">
      <c r="A150" s="53" t="s">
        <v>189</v>
      </c>
      <c r="B150" s="52">
        <v>2</v>
      </c>
      <c r="C150" s="52" t="s">
        <v>214</v>
      </c>
      <c r="D150" s="52" t="s">
        <v>216</v>
      </c>
      <c r="E150" s="52">
        <v>698</v>
      </c>
      <c r="F150" s="54" t="s">
        <v>377</v>
      </c>
      <c r="G150" s="52">
        <v>266</v>
      </c>
      <c r="H150" s="55" t="s">
        <v>242</v>
      </c>
    </row>
    <row r="151" spans="1:8" x14ac:dyDescent="0.25">
      <c r="A151" s="37" t="s">
        <v>191</v>
      </c>
      <c r="B151" s="38">
        <v>2</v>
      </c>
      <c r="C151" s="38" t="s">
        <v>214</v>
      </c>
      <c r="D151" s="38" t="s">
        <v>216</v>
      </c>
      <c r="E151" s="38">
        <v>712</v>
      </c>
      <c r="F151" s="33" t="s">
        <v>219</v>
      </c>
      <c r="G151" s="38">
        <v>147</v>
      </c>
      <c r="H151" s="55"/>
    </row>
    <row r="152" spans="1:8" x14ac:dyDescent="0.25">
      <c r="A152" s="37" t="s">
        <v>192</v>
      </c>
      <c r="B152" s="38">
        <v>1</v>
      </c>
      <c r="C152" s="38" t="s">
        <v>218</v>
      </c>
      <c r="D152" s="38">
        <v>0</v>
      </c>
      <c r="E152" s="38">
        <v>931</v>
      </c>
      <c r="F152" s="33" t="s">
        <v>381</v>
      </c>
      <c r="G152" s="38">
        <v>559</v>
      </c>
      <c r="H152" s="55" t="s">
        <v>243</v>
      </c>
    </row>
    <row r="153" spans="1:8" x14ac:dyDescent="0.25">
      <c r="A153" s="37" t="s">
        <v>193</v>
      </c>
      <c r="B153" s="38">
        <v>1</v>
      </c>
      <c r="C153" s="38" t="s">
        <v>214</v>
      </c>
      <c r="D153" s="38">
        <v>0</v>
      </c>
      <c r="E153" s="38">
        <v>894</v>
      </c>
      <c r="F153" s="33" t="s">
        <v>235</v>
      </c>
      <c r="G153" s="38">
        <v>120</v>
      </c>
      <c r="H153" s="55" t="s">
        <v>245</v>
      </c>
    </row>
    <row r="154" spans="1:8" ht="4.5" customHeight="1" x14ac:dyDescent="0.25"/>
    <row r="155" spans="1:8" s="2" customFormat="1" ht="14.25" x14ac:dyDescent="0.2">
      <c r="A155" s="12" t="s">
        <v>194</v>
      </c>
      <c r="B155" s="13">
        <v>1</v>
      </c>
      <c r="C155" s="13"/>
      <c r="D155" s="13"/>
      <c r="E155" s="13">
        <v>1315</v>
      </c>
      <c r="F155" s="14"/>
      <c r="G155" s="13"/>
      <c r="H155" s="13" t="s">
        <v>391</v>
      </c>
    </row>
    <row r="156" spans="1:8" s="2" customFormat="1" ht="14.25" x14ac:dyDescent="0.2">
      <c r="A156" s="12" t="s">
        <v>195</v>
      </c>
      <c r="B156" s="13">
        <v>2</v>
      </c>
      <c r="C156" s="13"/>
      <c r="D156" s="13" t="s">
        <v>216</v>
      </c>
      <c r="E156" s="13">
        <v>1175</v>
      </c>
      <c r="F156" s="14"/>
      <c r="G156" s="13"/>
      <c r="H156" s="13" t="s">
        <v>391</v>
      </c>
    </row>
    <row r="157" spans="1:8" s="2" customFormat="1" ht="14.25" x14ac:dyDescent="0.2">
      <c r="A157" s="12" t="s">
        <v>196</v>
      </c>
      <c r="B157" s="13">
        <v>2</v>
      </c>
      <c r="C157" s="13"/>
      <c r="D157" s="13" t="s">
        <v>216</v>
      </c>
      <c r="E157" s="13">
        <v>1250</v>
      </c>
      <c r="F157" s="14"/>
      <c r="G157" s="13"/>
      <c r="H157" s="13" t="s">
        <v>391</v>
      </c>
    </row>
    <row r="158" spans="1:8" s="2" customFormat="1" ht="14.25" x14ac:dyDescent="0.2">
      <c r="A158" s="12" t="s">
        <v>445</v>
      </c>
      <c r="B158" s="13">
        <v>2</v>
      </c>
      <c r="C158" s="13"/>
      <c r="D158" s="13"/>
      <c r="E158" s="13">
        <v>1260</v>
      </c>
      <c r="F158" s="14"/>
      <c r="G158" s="13"/>
      <c r="H158" s="13" t="s">
        <v>391</v>
      </c>
    </row>
    <row r="159" spans="1:8" s="2" customFormat="1" ht="14.25" x14ac:dyDescent="0.2">
      <c r="A159" s="3" t="s">
        <v>73</v>
      </c>
      <c r="E159" s="2">
        <v>1550</v>
      </c>
    </row>
    <row r="160" spans="1:8" s="2" customFormat="1" ht="14.25" x14ac:dyDescent="0.2">
      <c r="A160" s="4" t="s">
        <v>149</v>
      </c>
      <c r="B160" s="20">
        <v>1</v>
      </c>
      <c r="C160" s="20" t="s">
        <v>218</v>
      </c>
      <c r="D160" s="20">
        <v>0</v>
      </c>
      <c r="E160" s="20">
        <v>1105</v>
      </c>
    </row>
    <row r="161" spans="1:8" s="2" customFormat="1" ht="14.25" x14ac:dyDescent="0.2">
      <c r="A161" s="4" t="s">
        <v>150</v>
      </c>
      <c r="B161" s="20">
        <v>1</v>
      </c>
      <c r="C161" s="20" t="s">
        <v>218</v>
      </c>
      <c r="D161" s="20">
        <v>0</v>
      </c>
      <c r="E161" s="20">
        <v>1065</v>
      </c>
    </row>
    <row r="162" spans="1:8" s="2" customFormat="1" ht="14.25" x14ac:dyDescent="0.2">
      <c r="A162" s="4" t="s">
        <v>151</v>
      </c>
      <c r="B162" s="20">
        <v>1</v>
      </c>
      <c r="C162" s="20" t="s">
        <v>218</v>
      </c>
      <c r="D162" s="20">
        <v>0</v>
      </c>
      <c r="E162" s="20">
        <v>1030</v>
      </c>
    </row>
    <row r="163" spans="1:8" s="2" customFormat="1" ht="14.25" x14ac:dyDescent="0.2">
      <c r="A163" s="3" t="s">
        <v>545</v>
      </c>
      <c r="E163" s="2">
        <v>1025</v>
      </c>
    </row>
    <row r="164" spans="1:8" x14ac:dyDescent="0.25">
      <c r="A164" s="173" t="s">
        <v>546</v>
      </c>
      <c r="B164" s="174"/>
      <c r="C164" s="174"/>
      <c r="D164" s="174"/>
      <c r="E164" s="174"/>
      <c r="F164" s="174"/>
      <c r="G164" s="174"/>
      <c r="H164" s="175"/>
    </row>
    <row r="165" spans="1:8" ht="15" customHeight="1" x14ac:dyDescent="0.25">
      <c r="A165" s="223"/>
      <c r="B165" s="224"/>
      <c r="C165" s="224"/>
      <c r="D165" s="224"/>
      <c r="E165" s="224"/>
      <c r="F165" s="224"/>
      <c r="G165" s="224"/>
      <c r="H165" s="225"/>
    </row>
    <row r="166" spans="1:8" x14ac:dyDescent="0.25">
      <c r="A166" s="223"/>
      <c r="B166" s="224"/>
      <c r="C166" s="224"/>
      <c r="D166" s="224"/>
      <c r="E166" s="224"/>
      <c r="F166" s="224"/>
      <c r="G166" s="224"/>
      <c r="H166" s="225"/>
    </row>
    <row r="168" spans="1:8" x14ac:dyDescent="0.25">
      <c r="A168" s="56" t="s">
        <v>547</v>
      </c>
      <c r="B168" s="57"/>
      <c r="C168" s="56" t="s">
        <v>548</v>
      </c>
      <c r="D168" s="58"/>
      <c r="E168" s="58"/>
      <c r="F168" s="57"/>
      <c r="G168" s="56" t="s">
        <v>549</v>
      </c>
      <c r="H168" s="57"/>
    </row>
    <row r="169" spans="1:8" x14ac:dyDescent="0.25">
      <c r="A169" s="56" t="s">
        <v>550</v>
      </c>
      <c r="B169" s="57"/>
      <c r="C169" s="56" t="s">
        <v>551</v>
      </c>
      <c r="D169" s="58"/>
      <c r="E169" s="58"/>
      <c r="F169" s="57"/>
      <c r="G169" s="56" t="s">
        <v>552</v>
      </c>
      <c r="H169" s="57"/>
    </row>
    <row r="170" spans="1:8" x14ac:dyDescent="0.25">
      <c r="A170" s="56" t="s">
        <v>553</v>
      </c>
      <c r="B170" s="57"/>
      <c r="C170" s="56" t="s">
        <v>554</v>
      </c>
      <c r="D170" s="58"/>
      <c r="E170" s="58"/>
      <c r="F170" s="57"/>
      <c r="G170" s="56" t="s">
        <v>555</v>
      </c>
      <c r="H170" s="57"/>
    </row>
    <row r="171" spans="1:8" x14ac:dyDescent="0.25">
      <c r="A171" s="56" t="s">
        <v>556</v>
      </c>
      <c r="B171" s="57"/>
      <c r="C171" s="56" t="s">
        <v>557</v>
      </c>
      <c r="D171" s="58"/>
      <c r="E171" s="58"/>
      <c r="F171" s="57"/>
      <c r="G171" s="56" t="s">
        <v>558</v>
      </c>
      <c r="H171" s="57"/>
    </row>
    <row r="172" spans="1:8" x14ac:dyDescent="0.25">
      <c r="A172" s="56" t="s">
        <v>559</v>
      </c>
      <c r="B172" s="57"/>
      <c r="C172" s="56" t="s">
        <v>560</v>
      </c>
      <c r="D172" s="58"/>
      <c r="E172" s="58"/>
      <c r="F172" s="57"/>
      <c r="G172" s="18"/>
      <c r="H172" s="57"/>
    </row>
    <row r="173" spans="1:8" ht="6.75" customHeight="1" x14ac:dyDescent="0.25"/>
    <row r="174" spans="1:8" x14ac:dyDescent="0.25">
      <c r="A174" s="59" t="s">
        <v>561</v>
      </c>
      <c r="B174" s="60"/>
      <c r="C174" s="60"/>
      <c r="D174" s="60"/>
      <c r="E174" s="60"/>
      <c r="F174" s="60"/>
      <c r="G174" s="60"/>
      <c r="H174" s="61"/>
    </row>
    <row r="175" spans="1:8" x14ac:dyDescent="0.25">
      <c r="A175" s="62" t="s">
        <v>562</v>
      </c>
      <c r="B175" s="63"/>
      <c r="C175" s="63"/>
      <c r="D175" s="63"/>
      <c r="E175" s="63"/>
      <c r="F175" s="63"/>
      <c r="G175" s="63"/>
      <c r="H175" s="64"/>
    </row>
    <row r="176" spans="1:8" ht="12" customHeight="1" x14ac:dyDescent="0.25">
      <c r="A176" s="65" t="s">
        <v>247</v>
      </c>
      <c r="B176" s="66"/>
      <c r="C176" s="65" t="s">
        <v>563</v>
      </c>
      <c r="D176" s="67"/>
      <c r="E176" s="67"/>
      <c r="F176" s="67"/>
      <c r="G176" s="65" t="s">
        <v>267</v>
      </c>
      <c r="H176" s="68"/>
    </row>
    <row r="177" spans="1:8" ht="12" customHeight="1" x14ac:dyDescent="0.25">
      <c r="A177" s="65" t="s">
        <v>253</v>
      </c>
      <c r="B177" s="66"/>
      <c r="C177" s="65" t="s">
        <v>564</v>
      </c>
      <c r="D177" s="67"/>
      <c r="E177" s="67"/>
      <c r="F177" s="67"/>
      <c r="G177" s="65" t="s">
        <v>273</v>
      </c>
      <c r="H177" s="68"/>
    </row>
    <row r="178" spans="1:8" ht="12" customHeight="1" x14ac:dyDescent="0.25">
      <c r="A178" s="65" t="s">
        <v>565</v>
      </c>
      <c r="B178" s="66"/>
      <c r="C178" s="65" t="s">
        <v>269</v>
      </c>
      <c r="D178" s="67"/>
      <c r="E178" s="67"/>
      <c r="F178" s="67"/>
      <c r="G178" s="65" t="s">
        <v>566</v>
      </c>
      <c r="H178" s="68"/>
    </row>
    <row r="179" spans="1:8" ht="12" customHeight="1" x14ac:dyDescent="0.25">
      <c r="A179" s="65" t="s">
        <v>259</v>
      </c>
      <c r="B179" s="66"/>
      <c r="C179" s="65" t="s">
        <v>567</v>
      </c>
      <c r="D179" s="67"/>
      <c r="E179" s="67"/>
      <c r="F179" s="67"/>
      <c r="G179" s="65" t="s">
        <v>568</v>
      </c>
      <c r="H179" s="68"/>
    </row>
    <row r="180" spans="1:8" ht="12" customHeight="1" x14ac:dyDescent="0.25">
      <c r="A180" s="65" t="s">
        <v>265</v>
      </c>
      <c r="B180" s="66"/>
      <c r="C180" s="65" t="s">
        <v>569</v>
      </c>
      <c r="D180" s="67"/>
      <c r="E180" s="67"/>
      <c r="F180" s="67"/>
      <c r="G180" s="65" t="s">
        <v>570</v>
      </c>
      <c r="H180" s="68"/>
    </row>
    <row r="181" spans="1:8" ht="12" customHeight="1" x14ac:dyDescent="0.25">
      <c r="A181" s="65" t="s">
        <v>271</v>
      </c>
      <c r="B181" s="66"/>
      <c r="C181" s="65" t="s">
        <v>281</v>
      </c>
      <c r="D181" s="67"/>
      <c r="E181" s="67"/>
      <c r="F181" s="67"/>
      <c r="G181" s="65" t="s">
        <v>571</v>
      </c>
      <c r="H181" s="68"/>
    </row>
    <row r="182" spans="1:8" ht="12" customHeight="1" x14ac:dyDescent="0.25">
      <c r="A182" s="65" t="s">
        <v>277</v>
      </c>
      <c r="B182" s="66"/>
      <c r="C182" s="65" t="s">
        <v>290</v>
      </c>
      <c r="D182" s="67"/>
      <c r="E182" s="67"/>
      <c r="F182" s="67"/>
      <c r="G182" s="65" t="s">
        <v>282</v>
      </c>
      <c r="H182" s="68"/>
    </row>
    <row r="183" spans="1:8" ht="12" customHeight="1" x14ac:dyDescent="0.25">
      <c r="A183" s="65" t="s">
        <v>572</v>
      </c>
      <c r="B183" s="66"/>
      <c r="C183" s="65" t="s">
        <v>573</v>
      </c>
      <c r="D183" s="67"/>
      <c r="E183" s="67"/>
      <c r="F183" s="67"/>
      <c r="G183" s="65" t="s">
        <v>285</v>
      </c>
      <c r="H183" s="68"/>
    </row>
    <row r="184" spans="1:8" ht="12" customHeight="1" x14ac:dyDescent="0.25">
      <c r="A184" s="65" t="s">
        <v>280</v>
      </c>
      <c r="B184" s="66"/>
      <c r="C184" s="65" t="s">
        <v>574</v>
      </c>
      <c r="D184" s="67"/>
      <c r="E184" s="67"/>
      <c r="F184" s="67"/>
      <c r="G184" s="65" t="s">
        <v>575</v>
      </c>
      <c r="H184" s="68"/>
    </row>
    <row r="185" spans="1:8" ht="12" customHeight="1" x14ac:dyDescent="0.25">
      <c r="A185" s="65" t="s">
        <v>576</v>
      </c>
      <c r="B185" s="66"/>
      <c r="C185" s="65" t="s">
        <v>577</v>
      </c>
      <c r="D185" s="67"/>
      <c r="E185" s="67"/>
      <c r="F185" s="67"/>
      <c r="G185" s="65" t="s">
        <v>288</v>
      </c>
      <c r="H185" s="68"/>
    </row>
    <row r="186" spans="1:8" ht="12" customHeight="1" x14ac:dyDescent="0.25">
      <c r="A186" s="65" t="s">
        <v>286</v>
      </c>
      <c r="B186" s="66"/>
      <c r="C186" s="65" t="s">
        <v>296</v>
      </c>
      <c r="D186" s="67"/>
      <c r="E186" s="67"/>
      <c r="F186" s="67"/>
      <c r="G186" s="65" t="s">
        <v>291</v>
      </c>
      <c r="H186" s="68"/>
    </row>
    <row r="187" spans="1:8" ht="12" customHeight="1" x14ac:dyDescent="0.25">
      <c r="A187" s="65" t="s">
        <v>578</v>
      </c>
      <c r="B187" s="66"/>
      <c r="C187" s="65" t="s">
        <v>579</v>
      </c>
      <c r="D187" s="67"/>
      <c r="E187" s="67"/>
      <c r="F187" s="67"/>
      <c r="G187" s="65" t="s">
        <v>580</v>
      </c>
      <c r="H187" s="68"/>
    </row>
    <row r="188" spans="1:8" ht="12" customHeight="1" x14ac:dyDescent="0.25">
      <c r="A188" s="65" t="s">
        <v>289</v>
      </c>
      <c r="B188" s="66"/>
      <c r="C188" s="65" t="s">
        <v>581</v>
      </c>
      <c r="D188" s="67"/>
      <c r="E188" s="67"/>
      <c r="F188" s="67"/>
      <c r="G188" s="65" t="s">
        <v>294</v>
      </c>
      <c r="H188" s="68"/>
    </row>
    <row r="189" spans="1:8" ht="12" customHeight="1" x14ac:dyDescent="0.25">
      <c r="A189" s="65" t="s">
        <v>292</v>
      </c>
      <c r="B189" s="66"/>
      <c r="C189" s="65" t="s">
        <v>302</v>
      </c>
      <c r="D189" s="67"/>
      <c r="E189" s="67"/>
      <c r="F189" s="67"/>
      <c r="G189" s="65" t="s">
        <v>582</v>
      </c>
      <c r="H189" s="68"/>
    </row>
    <row r="190" spans="1:8" ht="12" customHeight="1" x14ac:dyDescent="0.25">
      <c r="A190" s="65" t="s">
        <v>298</v>
      </c>
      <c r="B190" s="66"/>
      <c r="C190" s="65" t="s">
        <v>311</v>
      </c>
      <c r="D190" s="67"/>
      <c r="E190" s="67"/>
      <c r="F190" s="67"/>
      <c r="G190" s="65" t="s">
        <v>297</v>
      </c>
      <c r="H190" s="68"/>
    </row>
    <row r="191" spans="1:8" ht="12" customHeight="1" x14ac:dyDescent="0.25">
      <c r="A191" s="65" t="s">
        <v>301</v>
      </c>
      <c r="B191" s="66"/>
      <c r="C191" s="65" t="s">
        <v>314</v>
      </c>
      <c r="D191" s="67"/>
      <c r="E191" s="67"/>
      <c r="F191" s="67"/>
      <c r="G191" s="65" t="s">
        <v>583</v>
      </c>
      <c r="H191" s="68"/>
    </row>
    <row r="192" spans="1:8" ht="12" customHeight="1" x14ac:dyDescent="0.25">
      <c r="A192" s="65" t="s">
        <v>584</v>
      </c>
      <c r="B192" s="66"/>
      <c r="C192" s="65" t="s">
        <v>320</v>
      </c>
      <c r="D192" s="67"/>
      <c r="E192" s="67"/>
      <c r="F192" s="67"/>
      <c r="G192" s="65" t="s">
        <v>585</v>
      </c>
      <c r="H192" s="68"/>
    </row>
    <row r="193" spans="1:8" ht="12" customHeight="1" x14ac:dyDescent="0.25">
      <c r="A193" s="65" t="s">
        <v>304</v>
      </c>
      <c r="B193" s="66"/>
      <c r="C193" s="65" t="s">
        <v>323</v>
      </c>
      <c r="D193" s="67"/>
      <c r="E193" s="67"/>
      <c r="F193" s="67"/>
      <c r="G193" s="65" t="s">
        <v>300</v>
      </c>
      <c r="H193" s="68"/>
    </row>
    <row r="194" spans="1:8" ht="12" customHeight="1" x14ac:dyDescent="0.25">
      <c r="A194" s="65" t="s">
        <v>307</v>
      </c>
      <c r="B194" s="66"/>
      <c r="C194" s="65" t="s">
        <v>586</v>
      </c>
      <c r="D194" s="67"/>
      <c r="E194" s="67"/>
      <c r="F194" s="67"/>
      <c r="G194" s="65" t="s">
        <v>587</v>
      </c>
      <c r="H194" s="68"/>
    </row>
    <row r="195" spans="1:8" ht="12" customHeight="1" x14ac:dyDescent="0.25">
      <c r="A195" s="65" t="s">
        <v>588</v>
      </c>
      <c r="B195" s="66"/>
      <c r="C195" s="65" t="s">
        <v>589</v>
      </c>
      <c r="D195" s="67"/>
      <c r="E195" s="67"/>
      <c r="F195" s="67"/>
      <c r="G195" s="65" t="s">
        <v>303</v>
      </c>
      <c r="H195" s="68"/>
    </row>
    <row r="196" spans="1:8" ht="12" customHeight="1" x14ac:dyDescent="0.25">
      <c r="A196" s="65" t="s">
        <v>313</v>
      </c>
      <c r="B196" s="66"/>
      <c r="C196" s="65" t="s">
        <v>590</v>
      </c>
      <c r="D196" s="67"/>
      <c r="E196" s="67"/>
      <c r="F196" s="67"/>
      <c r="G196" s="65" t="s">
        <v>591</v>
      </c>
      <c r="H196" s="68"/>
    </row>
    <row r="197" spans="1:8" ht="12" customHeight="1" x14ac:dyDescent="0.25">
      <c r="A197" s="65" t="s">
        <v>316</v>
      </c>
      <c r="B197" s="66"/>
      <c r="C197" s="65" t="s">
        <v>592</v>
      </c>
      <c r="D197" s="67"/>
      <c r="E197" s="67"/>
      <c r="F197" s="67"/>
      <c r="G197" s="65" t="s">
        <v>593</v>
      </c>
      <c r="H197" s="68"/>
    </row>
    <row r="198" spans="1:8" ht="12" customHeight="1" x14ac:dyDescent="0.25">
      <c r="A198" s="65" t="s">
        <v>594</v>
      </c>
      <c r="B198" s="66"/>
      <c r="C198" s="65" t="s">
        <v>595</v>
      </c>
      <c r="D198" s="67"/>
      <c r="E198" s="67"/>
      <c r="F198" s="67"/>
      <c r="G198" s="65" t="s">
        <v>309</v>
      </c>
      <c r="H198" s="68"/>
    </row>
    <row r="199" spans="1:8" ht="12" customHeight="1" x14ac:dyDescent="0.25">
      <c r="A199" s="65" t="s">
        <v>319</v>
      </c>
      <c r="B199" s="66"/>
      <c r="C199" s="65" t="s">
        <v>596</v>
      </c>
      <c r="D199" s="67"/>
      <c r="E199" s="67"/>
      <c r="F199" s="67"/>
      <c r="G199" s="65" t="s">
        <v>597</v>
      </c>
      <c r="H199" s="68"/>
    </row>
    <row r="200" spans="1:8" ht="12" customHeight="1" x14ac:dyDescent="0.25">
      <c r="A200" s="65" t="s">
        <v>325</v>
      </c>
      <c r="B200" s="66"/>
      <c r="C200" s="65" t="s">
        <v>598</v>
      </c>
      <c r="D200" s="67"/>
      <c r="E200" s="67"/>
      <c r="F200" s="67"/>
      <c r="G200" s="65" t="s">
        <v>315</v>
      </c>
      <c r="H200" s="68"/>
    </row>
    <row r="201" spans="1:8" ht="12" customHeight="1" x14ac:dyDescent="0.25">
      <c r="A201" s="65" t="s">
        <v>599</v>
      </c>
      <c r="B201" s="66"/>
      <c r="C201" s="65" t="s">
        <v>332</v>
      </c>
      <c r="D201" s="67"/>
      <c r="E201" s="67"/>
      <c r="F201" s="67"/>
      <c r="G201" s="65" t="s">
        <v>600</v>
      </c>
      <c r="H201" s="68"/>
    </row>
    <row r="202" spans="1:8" ht="12" customHeight="1" x14ac:dyDescent="0.25">
      <c r="A202" s="65" t="s">
        <v>328</v>
      </c>
      <c r="B202" s="66"/>
      <c r="C202" s="65" t="s">
        <v>335</v>
      </c>
      <c r="D202" s="67"/>
      <c r="E202" s="67"/>
      <c r="F202" s="67"/>
      <c r="G202" s="65" t="s">
        <v>601</v>
      </c>
      <c r="H202" s="68"/>
    </row>
    <row r="203" spans="1:8" ht="12" customHeight="1" x14ac:dyDescent="0.25">
      <c r="A203" s="65" t="s">
        <v>337</v>
      </c>
      <c r="B203" s="66"/>
      <c r="C203" s="65" t="s">
        <v>602</v>
      </c>
      <c r="D203" s="67"/>
      <c r="E203" s="67"/>
      <c r="F203" s="67"/>
      <c r="G203" s="65" t="s">
        <v>603</v>
      </c>
      <c r="H203" s="68"/>
    </row>
    <row r="204" spans="1:8" ht="12" customHeight="1" x14ac:dyDescent="0.25">
      <c r="A204" s="65" t="s">
        <v>604</v>
      </c>
      <c r="B204" s="66"/>
      <c r="C204" s="65" t="s">
        <v>338</v>
      </c>
      <c r="D204" s="67"/>
      <c r="E204" s="67"/>
      <c r="F204" s="67"/>
      <c r="G204" s="65" t="s">
        <v>605</v>
      </c>
      <c r="H204" s="68"/>
    </row>
    <row r="205" spans="1:8" ht="12" customHeight="1" x14ac:dyDescent="0.25">
      <c r="A205" s="65" t="s">
        <v>606</v>
      </c>
      <c r="B205" s="66"/>
      <c r="C205" s="65" t="s">
        <v>607</v>
      </c>
      <c r="D205" s="67"/>
      <c r="E205" s="67"/>
      <c r="F205" s="67"/>
      <c r="G205" s="65" t="s">
        <v>608</v>
      </c>
      <c r="H205" s="68"/>
    </row>
    <row r="206" spans="1:8" ht="12" customHeight="1" x14ac:dyDescent="0.25">
      <c r="A206" s="65" t="s">
        <v>346</v>
      </c>
      <c r="B206" s="66"/>
      <c r="C206" s="65" t="s">
        <v>609</v>
      </c>
      <c r="D206" s="67"/>
      <c r="E206" s="67"/>
      <c r="F206" s="67"/>
      <c r="G206" s="65" t="s">
        <v>610</v>
      </c>
      <c r="H206" s="68"/>
    </row>
    <row r="207" spans="1:8" ht="12" customHeight="1" x14ac:dyDescent="0.25">
      <c r="A207" s="65" t="s">
        <v>611</v>
      </c>
      <c r="B207" s="66"/>
      <c r="C207" s="65" t="s">
        <v>612</v>
      </c>
      <c r="D207" s="67"/>
      <c r="E207" s="67"/>
      <c r="F207" s="67"/>
      <c r="G207" s="65" t="s">
        <v>613</v>
      </c>
      <c r="H207" s="68"/>
    </row>
    <row r="208" spans="1:8" ht="12" customHeight="1" x14ac:dyDescent="0.25">
      <c r="A208" s="65" t="s">
        <v>352</v>
      </c>
      <c r="B208" s="66"/>
      <c r="C208" s="65" t="s">
        <v>614</v>
      </c>
      <c r="D208" s="67"/>
      <c r="E208" s="67"/>
      <c r="F208" s="67"/>
      <c r="G208" s="65" t="s">
        <v>615</v>
      </c>
      <c r="H208" s="68"/>
    </row>
    <row r="209" spans="1:8" ht="12" customHeight="1" x14ac:dyDescent="0.25">
      <c r="A209" s="65" t="s">
        <v>616</v>
      </c>
      <c r="B209" s="66"/>
      <c r="C209" s="65" t="s">
        <v>617</v>
      </c>
      <c r="D209" s="67"/>
      <c r="E209" s="67"/>
      <c r="F209" s="67"/>
      <c r="G209" s="65" t="s">
        <v>618</v>
      </c>
      <c r="H209" s="68"/>
    </row>
    <row r="210" spans="1:8" ht="12" customHeight="1" x14ac:dyDescent="0.25">
      <c r="A210" s="65" t="s">
        <v>619</v>
      </c>
      <c r="B210" s="66"/>
      <c r="C210" s="65" t="s">
        <v>620</v>
      </c>
      <c r="D210" s="67"/>
      <c r="E210" s="67"/>
      <c r="F210" s="67"/>
      <c r="G210" s="65" t="s">
        <v>330</v>
      </c>
      <c r="H210" s="68"/>
    </row>
    <row r="211" spans="1:8" ht="12" customHeight="1" x14ac:dyDescent="0.25">
      <c r="A211" s="65" t="s">
        <v>621</v>
      </c>
      <c r="B211" s="66"/>
      <c r="C211" s="65" t="s">
        <v>350</v>
      </c>
      <c r="D211" s="67"/>
      <c r="E211" s="67"/>
      <c r="F211" s="67"/>
      <c r="G211" s="65" t="s">
        <v>622</v>
      </c>
      <c r="H211" s="68"/>
    </row>
    <row r="212" spans="1:8" ht="12" customHeight="1" x14ac:dyDescent="0.25">
      <c r="A212" s="65" t="s">
        <v>623</v>
      </c>
      <c r="B212" s="66"/>
      <c r="C212" s="65" t="s">
        <v>624</v>
      </c>
      <c r="D212" s="67"/>
      <c r="E212" s="67"/>
      <c r="F212" s="67"/>
      <c r="G212" s="65" t="s">
        <v>625</v>
      </c>
      <c r="H212" s="68"/>
    </row>
    <row r="213" spans="1:8" ht="12" customHeight="1" x14ac:dyDescent="0.25">
      <c r="A213" s="65" t="s">
        <v>626</v>
      </c>
      <c r="B213" s="66"/>
      <c r="C213" s="65" t="s">
        <v>627</v>
      </c>
      <c r="D213" s="67"/>
      <c r="E213" s="67"/>
      <c r="F213" s="67"/>
      <c r="G213" s="65" t="s">
        <v>628</v>
      </c>
      <c r="H213" s="68"/>
    </row>
    <row r="214" spans="1:8" ht="12" customHeight="1" x14ac:dyDescent="0.25">
      <c r="A214" s="65" t="s">
        <v>629</v>
      </c>
      <c r="B214" s="66"/>
      <c r="C214" s="65" t="s">
        <v>630</v>
      </c>
      <c r="D214" s="67"/>
      <c r="E214" s="67"/>
      <c r="F214" s="67"/>
      <c r="G214" s="65" t="s">
        <v>336</v>
      </c>
      <c r="H214" s="68"/>
    </row>
    <row r="215" spans="1:8" ht="12" customHeight="1" x14ac:dyDescent="0.25">
      <c r="A215" s="65" t="s">
        <v>358</v>
      </c>
      <c r="B215" s="66"/>
      <c r="C215" s="65" t="s">
        <v>356</v>
      </c>
      <c r="D215" s="67"/>
      <c r="E215" s="67"/>
      <c r="F215" s="67"/>
      <c r="G215" s="65" t="s">
        <v>631</v>
      </c>
      <c r="H215" s="68"/>
    </row>
    <row r="216" spans="1:8" ht="12" customHeight="1" x14ac:dyDescent="0.25">
      <c r="A216" s="65" t="s">
        <v>251</v>
      </c>
      <c r="B216" s="66"/>
      <c r="C216" s="65" t="s">
        <v>249</v>
      </c>
      <c r="D216" s="67"/>
      <c r="E216" s="67"/>
      <c r="F216" s="67"/>
      <c r="G216" s="65" t="s">
        <v>632</v>
      </c>
      <c r="H216" s="68"/>
    </row>
    <row r="217" spans="1:8" ht="12" customHeight="1" x14ac:dyDescent="0.25">
      <c r="A217" s="65" t="s">
        <v>254</v>
      </c>
      <c r="B217" s="66"/>
      <c r="C217" s="65" t="s">
        <v>633</v>
      </c>
      <c r="D217" s="67"/>
      <c r="E217" s="67"/>
      <c r="F217" s="67"/>
      <c r="G217" s="65" t="s">
        <v>348</v>
      </c>
      <c r="H217" s="68"/>
    </row>
    <row r="218" spans="1:8" ht="12" customHeight="1" x14ac:dyDescent="0.25">
      <c r="A218" s="65" t="s">
        <v>634</v>
      </c>
      <c r="B218" s="66"/>
      <c r="C218" s="65" t="s">
        <v>255</v>
      </c>
      <c r="D218" s="67"/>
      <c r="E218" s="67"/>
      <c r="F218" s="67"/>
      <c r="G218" s="65" t="s">
        <v>635</v>
      </c>
      <c r="H218" s="68"/>
    </row>
    <row r="219" spans="1:8" ht="12" customHeight="1" x14ac:dyDescent="0.25">
      <c r="A219" s="65" t="s">
        <v>636</v>
      </c>
      <c r="B219" s="66"/>
      <c r="C219" s="65" t="s">
        <v>637</v>
      </c>
      <c r="D219" s="67"/>
      <c r="E219" s="67"/>
      <c r="F219" s="67"/>
      <c r="G219" s="65" t="s">
        <v>351</v>
      </c>
      <c r="H219" s="68"/>
    </row>
    <row r="220" spans="1:8" ht="12" customHeight="1" x14ac:dyDescent="0.25">
      <c r="A220" s="65" t="s">
        <v>638</v>
      </c>
      <c r="B220" s="66"/>
      <c r="C220" s="65" t="s">
        <v>264</v>
      </c>
      <c r="D220" s="67"/>
      <c r="E220" s="67"/>
      <c r="F220" s="67"/>
      <c r="G220" s="65" t="s">
        <v>354</v>
      </c>
      <c r="H220" s="68"/>
    </row>
    <row r="221" spans="1:8" ht="12" customHeight="1" x14ac:dyDescent="0.25">
      <c r="A221" s="65" t="s">
        <v>639</v>
      </c>
      <c r="B221" s="66"/>
      <c r="C221" s="65" t="s">
        <v>640</v>
      </c>
      <c r="D221" s="67"/>
      <c r="E221" s="67"/>
      <c r="F221" s="67"/>
      <c r="G221" s="65" t="s">
        <v>641</v>
      </c>
      <c r="H221" s="68"/>
    </row>
    <row r="222" spans="1:8" ht="12" customHeight="1" x14ac:dyDescent="0.25">
      <c r="A222" s="65" t="s">
        <v>260</v>
      </c>
      <c r="B222" s="66"/>
      <c r="C222" s="65" t="s">
        <v>642</v>
      </c>
      <c r="D222" s="67"/>
      <c r="E222" s="67"/>
      <c r="F222" s="67"/>
      <c r="G222" s="65" t="s">
        <v>357</v>
      </c>
      <c r="H222" s="68"/>
    </row>
    <row r="223" spans="1:8" ht="12" customHeight="1" x14ac:dyDescent="0.25">
      <c r="A223" s="65" t="s">
        <v>643</v>
      </c>
      <c r="B223" s="66"/>
      <c r="C223" s="65" t="s">
        <v>644</v>
      </c>
      <c r="D223" s="67"/>
      <c r="E223" s="67"/>
      <c r="F223" s="67"/>
      <c r="G223" s="65" t="s">
        <v>645</v>
      </c>
      <c r="H223" s="68"/>
    </row>
    <row r="224" spans="1:8" ht="12" customHeight="1" x14ac:dyDescent="0.25">
      <c r="A224" s="18"/>
      <c r="B224" s="66"/>
      <c r="C224" s="58"/>
      <c r="D224" s="58"/>
      <c r="E224" s="67"/>
      <c r="F224" s="68"/>
      <c r="G224" s="65" t="s">
        <v>360</v>
      </c>
      <c r="H224" s="68"/>
    </row>
  </sheetData>
  <mergeCells count="5">
    <mergeCell ref="A9:H19"/>
    <mergeCell ref="A21:H24"/>
    <mergeCell ref="A26:H29"/>
    <mergeCell ref="A137:H141"/>
    <mergeCell ref="A164:H166"/>
  </mergeCells>
  <pageMargins left="3.937007874015748E-2" right="3.937007874015748E-2" top="0.74803149606299213" bottom="0.74803149606299213" header="0.31496062992125984" footer="0.31496062992125984"/>
  <pageSetup paperSize="9" orientation="portrait" r:id="rId1"/>
  <rowBreaks count="1" manualBreakCount="1">
    <brk id="22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C4680-CAB3-4F94-9BC4-EF8E2AB4E7E8}">
  <dimension ref="A3:E51"/>
  <sheetViews>
    <sheetView workbookViewId="0">
      <selection activeCell="C3" sqref="C3"/>
    </sheetView>
  </sheetViews>
  <sheetFormatPr defaultRowHeight="15" x14ac:dyDescent="0.25"/>
  <cols>
    <col min="1" max="1" width="17.85546875" bestFit="1" customWidth="1"/>
    <col min="2" max="2" width="13.5703125" bestFit="1" customWidth="1"/>
    <col min="3" max="3" width="17.85546875" bestFit="1" customWidth="1"/>
    <col min="4" max="4" width="13.5703125" bestFit="1" customWidth="1"/>
    <col min="5" max="5" width="13.42578125" bestFit="1" customWidth="1"/>
    <col min="6" max="6" width="8.85546875" bestFit="1" customWidth="1"/>
    <col min="7" max="7" width="11.5703125" bestFit="1" customWidth="1"/>
    <col min="8" max="8" width="12" bestFit="1" customWidth="1"/>
    <col min="9" max="9" width="10.42578125" bestFit="1" customWidth="1"/>
    <col min="10" max="10" width="10.140625" bestFit="1" customWidth="1"/>
    <col min="11" max="11" width="7.5703125" bestFit="1" customWidth="1"/>
    <col min="12" max="12" width="7.7109375" bestFit="1" customWidth="1"/>
    <col min="13" max="13" width="6.7109375" bestFit="1" customWidth="1"/>
    <col min="14" max="14" width="9.42578125" bestFit="1" customWidth="1"/>
    <col min="15" max="15" width="5.5703125" bestFit="1" customWidth="1"/>
    <col min="16" max="16" width="10" bestFit="1" customWidth="1"/>
    <col min="17" max="17" width="9.28515625" bestFit="1" customWidth="1"/>
    <col min="18" max="18" width="9.85546875" bestFit="1" customWidth="1"/>
    <col min="19" max="19" width="11.42578125" bestFit="1" customWidth="1"/>
    <col min="20" max="20" width="12.140625" bestFit="1" customWidth="1"/>
    <col min="21" max="21" width="7.140625" bestFit="1" customWidth="1"/>
    <col min="22" max="22" width="9.140625" bestFit="1" customWidth="1"/>
    <col min="23" max="23" width="13.5703125" bestFit="1" customWidth="1"/>
    <col min="24" max="24" width="7.7109375" bestFit="1" customWidth="1"/>
    <col min="25" max="25" width="9" bestFit="1" customWidth="1"/>
    <col min="26" max="26" width="5.140625" bestFit="1" customWidth="1"/>
    <col min="27" max="27" width="6.42578125" bestFit="1" customWidth="1"/>
    <col min="28" max="28" width="6.5703125" bestFit="1" customWidth="1"/>
    <col min="29" max="31" width="9.28515625" bestFit="1" customWidth="1"/>
    <col min="32" max="32" width="6.140625" bestFit="1" customWidth="1"/>
    <col min="33" max="33" width="4.85546875" bestFit="1" customWidth="1"/>
    <col min="34" max="34" width="7.28515625" bestFit="1" customWidth="1"/>
    <col min="35" max="35" width="4.42578125" bestFit="1" customWidth="1"/>
    <col min="36" max="36" width="6.28515625" bestFit="1" customWidth="1"/>
    <col min="37" max="37" width="10" bestFit="1" customWidth="1"/>
    <col min="38" max="38" width="7.28515625" bestFit="1" customWidth="1"/>
    <col min="39" max="39" width="11.28515625" bestFit="1" customWidth="1"/>
    <col min="40" max="40" width="18" bestFit="1" customWidth="1"/>
    <col min="41" max="41" width="19.7109375" bestFit="1" customWidth="1"/>
    <col min="42" max="42" width="22.85546875" bestFit="1" customWidth="1"/>
    <col min="43" max="43" width="12.7109375" bestFit="1" customWidth="1"/>
    <col min="44" max="44" width="15.85546875" bestFit="1" customWidth="1"/>
    <col min="45" max="45" width="11.42578125" bestFit="1" customWidth="1"/>
    <col min="46" max="46" width="14.5703125" bestFit="1" customWidth="1"/>
    <col min="47" max="47" width="11.42578125" bestFit="1" customWidth="1"/>
    <col min="48" max="48" width="13.28515625" bestFit="1" customWidth="1"/>
    <col min="49" max="49" width="12.28515625" bestFit="1" customWidth="1"/>
    <col min="50" max="50" width="15.42578125" bestFit="1" customWidth="1"/>
    <col min="51" max="51" width="9.5703125" bestFit="1" customWidth="1"/>
    <col min="52" max="52" width="12.5703125" bestFit="1" customWidth="1"/>
    <col min="53" max="53" width="15.42578125" bestFit="1" customWidth="1"/>
    <col min="54" max="54" width="18.5703125" bestFit="1" customWidth="1"/>
    <col min="55" max="55" width="13.85546875" bestFit="1" customWidth="1"/>
    <col min="56" max="56" width="17" bestFit="1" customWidth="1"/>
    <col min="57" max="57" width="14.28515625" bestFit="1" customWidth="1"/>
    <col min="58" max="58" width="17.5703125" bestFit="1" customWidth="1"/>
    <col min="59" max="59" width="13.5703125" bestFit="1" customWidth="1"/>
    <col min="60" max="60" width="16.42578125" bestFit="1" customWidth="1"/>
    <col min="61" max="61" width="15.85546875" bestFit="1" customWidth="1"/>
    <col min="62" max="62" width="19" bestFit="1" customWidth="1"/>
    <col min="63" max="63" width="16.42578125" bestFit="1" customWidth="1"/>
    <col min="64" max="64" width="19.5703125" bestFit="1" customWidth="1"/>
    <col min="65" max="65" width="10.85546875" bestFit="1" customWidth="1"/>
    <col min="66" max="66" width="14" bestFit="1" customWidth="1"/>
    <col min="67" max="67" width="15.5703125" bestFit="1" customWidth="1"/>
    <col min="68" max="68" width="18.7109375" bestFit="1" customWidth="1"/>
    <col min="69" max="69" width="14.5703125" bestFit="1" customWidth="1"/>
    <col min="70" max="70" width="17.85546875" bestFit="1" customWidth="1"/>
    <col min="71" max="71" width="10.42578125" bestFit="1" customWidth="1"/>
    <col min="72" max="72" width="13.5703125" bestFit="1" customWidth="1"/>
    <col min="73" max="73" width="11" bestFit="1" customWidth="1"/>
    <col min="74" max="74" width="14.140625" bestFit="1" customWidth="1"/>
    <col min="75" max="75" width="13" bestFit="1" customWidth="1"/>
    <col min="76" max="76" width="16.140625" bestFit="1" customWidth="1"/>
    <col min="77" max="77" width="15.5703125" bestFit="1" customWidth="1"/>
    <col min="78" max="78" width="18.7109375" bestFit="1" customWidth="1"/>
    <col min="79" max="79" width="15.42578125" bestFit="1" customWidth="1"/>
    <col min="80" max="80" width="18.5703125" bestFit="1" customWidth="1"/>
    <col min="81" max="81" width="11.7109375" bestFit="1" customWidth="1"/>
    <col min="82" max="82" width="14.85546875" bestFit="1" customWidth="1"/>
    <col min="83" max="84" width="12.7109375" bestFit="1" customWidth="1"/>
    <col min="85" max="85" width="15.85546875" bestFit="1" customWidth="1"/>
    <col min="86" max="86" width="17.85546875" bestFit="1" customWidth="1"/>
    <col min="87" max="87" width="21" bestFit="1" customWidth="1"/>
    <col min="88" max="89" width="16.42578125" bestFit="1" customWidth="1"/>
    <col min="90" max="90" width="19.5703125" bestFit="1" customWidth="1"/>
    <col min="91" max="92" width="13.28515625" bestFit="1" customWidth="1"/>
    <col min="93" max="93" width="16.42578125" bestFit="1" customWidth="1"/>
    <col min="94" max="96" width="15.42578125" bestFit="1" customWidth="1"/>
    <col min="97" max="97" width="18.5703125" bestFit="1" customWidth="1"/>
    <col min="98" max="98" width="15.28515625" bestFit="1" customWidth="1"/>
    <col min="99" max="99" width="18.42578125" bestFit="1" customWidth="1"/>
    <col min="100" max="100" width="18.140625" bestFit="1" customWidth="1"/>
    <col min="101" max="101" width="21.42578125" bestFit="1" customWidth="1"/>
    <col min="102" max="102" width="13.42578125" bestFit="1" customWidth="1"/>
    <col min="103" max="103" width="16.5703125" bestFit="1" customWidth="1"/>
    <col min="104" max="104" width="17.28515625" bestFit="1" customWidth="1"/>
    <col min="105" max="105" width="20.42578125" bestFit="1" customWidth="1"/>
    <col min="107" max="107" width="12.140625" bestFit="1" customWidth="1"/>
    <col min="108" max="108" width="11.28515625" bestFit="1" customWidth="1"/>
  </cols>
  <sheetData>
    <row r="3" spans="1:5" x14ac:dyDescent="0.25">
      <c r="A3" s="142" t="s">
        <v>0</v>
      </c>
      <c r="B3" t="s">
        <v>1</v>
      </c>
      <c r="C3" s="142" t="s">
        <v>0</v>
      </c>
      <c r="D3" t="s">
        <v>1</v>
      </c>
      <c r="E3" t="s">
        <v>2</v>
      </c>
    </row>
    <row r="4" spans="1:5" x14ac:dyDescent="0.25">
      <c r="A4" s="143" t="s">
        <v>3</v>
      </c>
      <c r="B4" s="162"/>
      <c r="C4" s="143" t="s">
        <v>3</v>
      </c>
      <c r="D4" s="162"/>
      <c r="E4" s="162"/>
    </row>
    <row r="5" spans="1:5" x14ac:dyDescent="0.25">
      <c r="A5" s="143" t="s">
        <v>4</v>
      </c>
      <c r="B5" s="162">
        <v>2</v>
      </c>
      <c r="C5" s="143" t="s">
        <v>4</v>
      </c>
      <c r="D5" s="162">
        <v>2</v>
      </c>
      <c r="E5" s="162">
        <v>142037</v>
      </c>
    </row>
    <row r="6" spans="1:5" x14ac:dyDescent="0.25">
      <c r="A6" s="143" t="s">
        <v>5</v>
      </c>
      <c r="B6" s="162">
        <v>1</v>
      </c>
      <c r="C6" s="143" t="s">
        <v>5</v>
      </c>
      <c r="D6" s="162">
        <v>1</v>
      </c>
      <c r="E6" s="162">
        <v>926</v>
      </c>
    </row>
    <row r="7" spans="1:5" x14ac:dyDescent="0.25">
      <c r="A7" s="143" t="s">
        <v>6</v>
      </c>
      <c r="B7" s="162">
        <v>1</v>
      </c>
      <c r="C7" s="143" t="s">
        <v>6</v>
      </c>
      <c r="D7" s="162">
        <v>1</v>
      </c>
      <c r="E7" s="162">
        <v>137338</v>
      </c>
    </row>
    <row r="8" spans="1:5" x14ac:dyDescent="0.25">
      <c r="A8" s="143" t="s">
        <v>7</v>
      </c>
      <c r="B8" s="162">
        <v>1</v>
      </c>
      <c r="C8" s="143" t="s">
        <v>7</v>
      </c>
      <c r="D8" s="162">
        <v>1</v>
      </c>
      <c r="E8" s="162">
        <v>56155</v>
      </c>
    </row>
    <row r="9" spans="1:5" x14ac:dyDescent="0.25">
      <c r="A9" s="143" t="s">
        <v>8</v>
      </c>
      <c r="B9" s="162">
        <v>2</v>
      </c>
      <c r="C9" s="143" t="s">
        <v>8</v>
      </c>
      <c r="D9" s="162">
        <v>2</v>
      </c>
      <c r="E9" s="162">
        <v>208484</v>
      </c>
    </row>
    <row r="10" spans="1:5" x14ac:dyDescent="0.25">
      <c r="A10" s="143" t="s">
        <v>9</v>
      </c>
      <c r="B10" s="162">
        <v>1</v>
      </c>
      <c r="C10" s="143" t="s">
        <v>9</v>
      </c>
      <c r="D10" s="162">
        <v>1</v>
      </c>
      <c r="E10" s="162">
        <v>2242</v>
      </c>
    </row>
    <row r="11" spans="1:5" x14ac:dyDescent="0.25">
      <c r="A11" s="143" t="s">
        <v>10</v>
      </c>
      <c r="B11" s="162">
        <v>2</v>
      </c>
      <c r="C11" s="143" t="s">
        <v>10</v>
      </c>
      <c r="D11" s="162">
        <v>2</v>
      </c>
      <c r="E11" s="162">
        <v>131876</v>
      </c>
    </row>
    <row r="12" spans="1:5" x14ac:dyDescent="0.25">
      <c r="A12" s="143" t="s">
        <v>11</v>
      </c>
      <c r="B12" s="162">
        <v>1</v>
      </c>
      <c r="C12" s="143" t="s">
        <v>11</v>
      </c>
      <c r="D12" s="162">
        <v>1</v>
      </c>
      <c r="E12" s="162">
        <v>2242</v>
      </c>
    </row>
    <row r="13" spans="1:5" x14ac:dyDescent="0.25">
      <c r="A13" s="143" t="s">
        <v>12</v>
      </c>
      <c r="B13" s="162">
        <v>3</v>
      </c>
      <c r="C13" s="143" t="s">
        <v>12</v>
      </c>
      <c r="D13" s="162">
        <v>3</v>
      </c>
      <c r="E13" s="162">
        <v>48293</v>
      </c>
    </row>
    <row r="14" spans="1:5" x14ac:dyDescent="0.25">
      <c r="A14" s="143" t="s">
        <v>13</v>
      </c>
      <c r="B14" s="162">
        <v>2</v>
      </c>
      <c r="C14" s="143" t="s">
        <v>13</v>
      </c>
      <c r="D14" s="162">
        <v>2</v>
      </c>
      <c r="E14" s="162">
        <v>192256</v>
      </c>
    </row>
    <row r="15" spans="1:5" x14ac:dyDescent="0.25">
      <c r="A15" s="143" t="s">
        <v>14</v>
      </c>
      <c r="B15" s="162">
        <v>1</v>
      </c>
      <c r="C15" s="143" t="s">
        <v>14</v>
      </c>
      <c r="D15" s="162">
        <v>1</v>
      </c>
      <c r="E15" s="162">
        <v>3621</v>
      </c>
    </row>
    <row r="16" spans="1:5" x14ac:dyDescent="0.25">
      <c r="A16" s="143" t="s">
        <v>15</v>
      </c>
      <c r="B16" s="162">
        <v>1</v>
      </c>
      <c r="C16" s="143" t="s">
        <v>15</v>
      </c>
      <c r="D16" s="162">
        <v>1</v>
      </c>
      <c r="E16" s="162">
        <v>45776</v>
      </c>
    </row>
    <row r="17" spans="1:5" x14ac:dyDescent="0.25">
      <c r="A17" s="143" t="s">
        <v>16</v>
      </c>
      <c r="B17" s="162">
        <v>1</v>
      </c>
      <c r="C17" s="143" t="s">
        <v>16</v>
      </c>
      <c r="D17" s="162">
        <v>1</v>
      </c>
      <c r="E17" s="162">
        <v>13486</v>
      </c>
    </row>
    <row r="18" spans="1:5" x14ac:dyDescent="0.25">
      <c r="A18" s="143" t="s">
        <v>17</v>
      </c>
      <c r="B18" s="162">
        <v>1</v>
      </c>
      <c r="C18" s="143" t="s">
        <v>17</v>
      </c>
      <c r="D18" s="162">
        <v>1</v>
      </c>
      <c r="E18" s="162">
        <v>2402</v>
      </c>
    </row>
    <row r="19" spans="1:5" x14ac:dyDescent="0.25">
      <c r="A19" s="143" t="s">
        <v>18</v>
      </c>
      <c r="B19" s="162">
        <v>1</v>
      </c>
      <c r="C19" s="143" t="s">
        <v>18</v>
      </c>
      <c r="D19" s="162">
        <v>1</v>
      </c>
      <c r="E19" s="162">
        <v>3400</v>
      </c>
    </row>
    <row r="20" spans="1:5" x14ac:dyDescent="0.25">
      <c r="A20" s="143" t="s">
        <v>19</v>
      </c>
      <c r="B20" s="162">
        <v>1</v>
      </c>
      <c r="C20" s="143" t="s">
        <v>19</v>
      </c>
      <c r="D20" s="162">
        <v>1</v>
      </c>
      <c r="E20" s="162">
        <v>100196</v>
      </c>
    </row>
    <row r="21" spans="1:5" x14ac:dyDescent="0.25">
      <c r="A21" s="143" t="s">
        <v>20</v>
      </c>
      <c r="B21" s="162">
        <v>1</v>
      </c>
      <c r="C21" s="143" t="s">
        <v>20</v>
      </c>
      <c r="D21" s="162">
        <v>1</v>
      </c>
      <c r="E21" s="162">
        <v>1741</v>
      </c>
    </row>
    <row r="22" spans="1:5" x14ac:dyDescent="0.25">
      <c r="A22" s="143" t="s">
        <v>21</v>
      </c>
      <c r="B22" s="162">
        <v>1</v>
      </c>
      <c r="C22" s="143" t="s">
        <v>21</v>
      </c>
      <c r="D22" s="162">
        <v>1</v>
      </c>
      <c r="E22" s="162">
        <v>127</v>
      </c>
    </row>
    <row r="23" spans="1:5" x14ac:dyDescent="0.25">
      <c r="A23" s="143" t="s">
        <v>22</v>
      </c>
      <c r="B23" s="162">
        <v>1</v>
      </c>
      <c r="C23" s="143" t="s">
        <v>22</v>
      </c>
      <c r="D23" s="162">
        <v>1</v>
      </c>
      <c r="E23" s="162">
        <v>157555</v>
      </c>
    </row>
    <row r="24" spans="1:5" x14ac:dyDescent="0.25">
      <c r="A24" s="143" t="s">
        <v>23</v>
      </c>
      <c r="B24" s="162">
        <v>1</v>
      </c>
      <c r="C24" s="143" t="s">
        <v>23</v>
      </c>
      <c r="D24" s="162">
        <v>1</v>
      </c>
      <c r="E24" s="162">
        <v>1473</v>
      </c>
    </row>
    <row r="25" spans="1:5" x14ac:dyDescent="0.25">
      <c r="A25" s="143" t="s">
        <v>24</v>
      </c>
      <c r="B25" s="162">
        <v>1</v>
      </c>
      <c r="C25" s="143" t="s">
        <v>24</v>
      </c>
      <c r="D25" s="162">
        <v>1</v>
      </c>
      <c r="E25" s="162">
        <v>115373</v>
      </c>
    </row>
    <row r="26" spans="1:5" x14ac:dyDescent="0.25">
      <c r="A26" s="143" t="s">
        <v>25</v>
      </c>
      <c r="B26" s="162">
        <v>1</v>
      </c>
      <c r="C26" s="143" t="s">
        <v>25</v>
      </c>
      <c r="D26" s="162">
        <v>1</v>
      </c>
      <c r="E26" s="162">
        <v>630</v>
      </c>
    </row>
    <row r="27" spans="1:5" x14ac:dyDescent="0.25">
      <c r="A27" s="143" t="s">
        <v>26</v>
      </c>
      <c r="B27" s="162">
        <v>1</v>
      </c>
      <c r="C27" s="143" t="s">
        <v>26</v>
      </c>
      <c r="D27" s="162">
        <v>1</v>
      </c>
      <c r="E27" s="162">
        <v>3439</v>
      </c>
    </row>
    <row r="28" spans="1:5" x14ac:dyDescent="0.25">
      <c r="A28" s="143" t="s">
        <v>27</v>
      </c>
      <c r="B28" s="162">
        <v>1</v>
      </c>
      <c r="C28" s="143" t="s">
        <v>27</v>
      </c>
      <c r="D28" s="162">
        <v>1</v>
      </c>
      <c r="E28" s="162">
        <v>199</v>
      </c>
    </row>
    <row r="29" spans="1:5" x14ac:dyDescent="0.25">
      <c r="A29" s="143" t="s">
        <v>28</v>
      </c>
      <c r="B29" s="162">
        <v>1</v>
      </c>
      <c r="C29" s="143" t="s">
        <v>28</v>
      </c>
      <c r="D29" s="162">
        <v>1</v>
      </c>
      <c r="E29" s="162">
        <v>3478</v>
      </c>
    </row>
    <row r="30" spans="1:5" x14ac:dyDescent="0.25">
      <c r="A30" s="143" t="s">
        <v>29</v>
      </c>
      <c r="B30" s="162">
        <v>1</v>
      </c>
      <c r="C30" s="143" t="s">
        <v>29</v>
      </c>
      <c r="D30" s="162">
        <v>1</v>
      </c>
      <c r="E30" s="162">
        <v>4172</v>
      </c>
    </row>
    <row r="31" spans="1:5" x14ac:dyDescent="0.25">
      <c r="A31" s="143" t="s">
        <v>30</v>
      </c>
      <c r="B31" s="162">
        <v>1</v>
      </c>
      <c r="C31" s="143" t="s">
        <v>30</v>
      </c>
      <c r="D31" s="162">
        <v>1</v>
      </c>
      <c r="E31" s="162">
        <v>162872</v>
      </c>
    </row>
    <row r="32" spans="1:5" x14ac:dyDescent="0.25">
      <c r="A32" s="143" t="s">
        <v>31</v>
      </c>
      <c r="B32" s="162">
        <v>1</v>
      </c>
      <c r="C32" s="143" t="s">
        <v>31</v>
      </c>
      <c r="D32" s="162">
        <v>1</v>
      </c>
      <c r="E32" s="162">
        <v>161864</v>
      </c>
    </row>
    <row r="33" spans="1:5" x14ac:dyDescent="0.25">
      <c r="A33" s="143" t="s">
        <v>32</v>
      </c>
      <c r="B33" s="162">
        <v>1</v>
      </c>
      <c r="C33" s="143" t="s">
        <v>32</v>
      </c>
      <c r="D33" s="162">
        <v>1</v>
      </c>
      <c r="E33" s="162">
        <v>432</v>
      </c>
    </row>
    <row r="34" spans="1:5" x14ac:dyDescent="0.25">
      <c r="A34" s="143" t="s">
        <v>33</v>
      </c>
      <c r="B34" s="162">
        <v>1</v>
      </c>
      <c r="C34" s="143" t="s">
        <v>33</v>
      </c>
      <c r="D34" s="162">
        <v>1</v>
      </c>
      <c r="E34" s="162">
        <v>67200</v>
      </c>
    </row>
    <row r="35" spans="1:5" x14ac:dyDescent="0.25">
      <c r="A35" s="143" t="s">
        <v>34</v>
      </c>
      <c r="B35" s="162">
        <v>1</v>
      </c>
      <c r="C35" s="143" t="s">
        <v>34</v>
      </c>
      <c r="D35" s="162">
        <v>1</v>
      </c>
      <c r="E35" s="162">
        <v>2113</v>
      </c>
    </row>
    <row r="36" spans="1:5" x14ac:dyDescent="0.25">
      <c r="A36" s="143" t="s">
        <v>35</v>
      </c>
      <c r="B36" s="162">
        <v>1</v>
      </c>
      <c r="C36" s="143" t="s">
        <v>35</v>
      </c>
      <c r="D36" s="162">
        <v>1</v>
      </c>
      <c r="E36" s="162">
        <v>4749</v>
      </c>
    </row>
    <row r="37" spans="1:5" x14ac:dyDescent="0.25">
      <c r="A37" s="143" t="s">
        <v>36</v>
      </c>
      <c r="B37" s="162">
        <v>1</v>
      </c>
      <c r="C37" s="143" t="s">
        <v>36</v>
      </c>
      <c r="D37" s="162">
        <v>1</v>
      </c>
      <c r="E37" s="162">
        <v>1772</v>
      </c>
    </row>
    <row r="38" spans="1:5" x14ac:dyDescent="0.25">
      <c r="A38" s="143" t="s">
        <v>37</v>
      </c>
      <c r="B38" s="162">
        <v>1</v>
      </c>
      <c r="C38" s="143" t="s">
        <v>37</v>
      </c>
      <c r="D38" s="162">
        <v>1</v>
      </c>
      <c r="E38" s="162">
        <v>3101</v>
      </c>
    </row>
    <row r="39" spans="1:5" x14ac:dyDescent="0.25">
      <c r="A39" s="143" t="s">
        <v>38</v>
      </c>
      <c r="B39" s="162">
        <v>1</v>
      </c>
      <c r="C39" s="143" t="s">
        <v>38</v>
      </c>
      <c r="D39" s="162">
        <v>1</v>
      </c>
      <c r="E39" s="162">
        <v>112</v>
      </c>
    </row>
    <row r="40" spans="1:5" x14ac:dyDescent="0.25">
      <c r="A40" s="143" t="s">
        <v>39</v>
      </c>
      <c r="B40" s="162">
        <v>1</v>
      </c>
      <c r="C40" s="143" t="s">
        <v>39</v>
      </c>
      <c r="D40" s="162">
        <v>1</v>
      </c>
      <c r="E40" s="162">
        <v>164396</v>
      </c>
    </row>
    <row r="41" spans="1:5" x14ac:dyDescent="0.25">
      <c r="A41" s="143" t="s">
        <v>40</v>
      </c>
      <c r="B41" s="162">
        <v>2</v>
      </c>
      <c r="C41" s="143" t="s">
        <v>40</v>
      </c>
      <c r="D41" s="162">
        <v>2</v>
      </c>
      <c r="E41" s="162">
        <v>3546</v>
      </c>
    </row>
    <row r="42" spans="1:5" x14ac:dyDescent="0.25">
      <c r="A42" s="143" t="s">
        <v>41</v>
      </c>
      <c r="B42" s="162">
        <v>1</v>
      </c>
      <c r="C42" s="143" t="s">
        <v>41</v>
      </c>
      <c r="D42" s="162">
        <v>1</v>
      </c>
      <c r="E42" s="162">
        <v>1036</v>
      </c>
    </row>
    <row r="43" spans="1:5" x14ac:dyDescent="0.25">
      <c r="A43" s="143" t="s">
        <v>42</v>
      </c>
      <c r="B43" s="162">
        <v>2</v>
      </c>
      <c r="C43" s="143" t="s">
        <v>42</v>
      </c>
      <c r="D43" s="162">
        <v>2</v>
      </c>
      <c r="E43" s="162">
        <v>2736</v>
      </c>
    </row>
    <row r="44" spans="1:5" x14ac:dyDescent="0.25">
      <c r="A44" s="143" t="s">
        <v>43</v>
      </c>
      <c r="B44" s="162">
        <v>2</v>
      </c>
      <c r="C44" s="143" t="s">
        <v>43</v>
      </c>
      <c r="D44" s="162">
        <v>2</v>
      </c>
      <c r="E44" s="162">
        <v>23609</v>
      </c>
    </row>
    <row r="45" spans="1:5" x14ac:dyDescent="0.25">
      <c r="A45" s="143" t="s">
        <v>44</v>
      </c>
      <c r="B45" s="162">
        <v>3</v>
      </c>
      <c r="C45" s="143" t="s">
        <v>44</v>
      </c>
      <c r="D45" s="162">
        <v>3</v>
      </c>
      <c r="E45" s="162">
        <v>14098</v>
      </c>
    </row>
    <row r="46" spans="1:5" x14ac:dyDescent="0.25">
      <c r="A46" s="143" t="s">
        <v>45</v>
      </c>
      <c r="B46" s="162">
        <v>1</v>
      </c>
      <c r="C46" s="143" t="s">
        <v>45</v>
      </c>
      <c r="D46" s="162">
        <v>1</v>
      </c>
      <c r="E46" s="162">
        <v>113981</v>
      </c>
    </row>
    <row r="47" spans="1:5" x14ac:dyDescent="0.25">
      <c r="A47" s="143" t="s">
        <v>46</v>
      </c>
      <c r="B47" s="162">
        <v>1</v>
      </c>
      <c r="C47" s="143" t="s">
        <v>46</v>
      </c>
      <c r="D47" s="162">
        <v>1</v>
      </c>
      <c r="E47" s="162">
        <v>258</v>
      </c>
    </row>
    <row r="48" spans="1:5" x14ac:dyDescent="0.25">
      <c r="A48" s="143" t="s">
        <v>47</v>
      </c>
      <c r="B48" s="162">
        <v>1</v>
      </c>
      <c r="C48" s="143" t="s">
        <v>47</v>
      </c>
      <c r="D48" s="162">
        <v>1</v>
      </c>
      <c r="E48" s="162">
        <v>174465</v>
      </c>
    </row>
    <row r="49" spans="1:5" x14ac:dyDescent="0.25">
      <c r="A49" s="143" t="s">
        <v>48</v>
      </c>
      <c r="B49" s="162">
        <v>1</v>
      </c>
      <c r="C49" s="143" t="s">
        <v>48</v>
      </c>
      <c r="D49" s="162">
        <v>1</v>
      </c>
      <c r="E49" s="162"/>
    </row>
    <row r="50" spans="1:5" x14ac:dyDescent="0.25">
      <c r="A50" s="143" t="s">
        <v>49</v>
      </c>
      <c r="B50" s="162"/>
      <c r="C50" s="143" t="s">
        <v>49</v>
      </c>
      <c r="D50" s="162"/>
      <c r="E50" s="162"/>
    </row>
    <row r="51" spans="1:5" x14ac:dyDescent="0.25">
      <c r="A51" s="143" t="s">
        <v>50</v>
      </c>
      <c r="B51" s="162">
        <v>56</v>
      </c>
      <c r="C51" s="143" t="s">
        <v>50</v>
      </c>
      <c r="D51" s="162">
        <v>56</v>
      </c>
      <c r="E51" s="162">
        <v>2281257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2"/>
  <sheetViews>
    <sheetView workbookViewId="0">
      <selection activeCell="L9" sqref="L9"/>
    </sheetView>
  </sheetViews>
  <sheetFormatPr defaultRowHeight="15" x14ac:dyDescent="0.25"/>
  <cols>
    <col min="1" max="1" width="31.28515625" style="108" customWidth="1"/>
    <col min="2" max="2" width="9.7109375" style="108" customWidth="1"/>
    <col min="3" max="3" width="21" style="108" customWidth="1"/>
    <col min="4" max="4" width="14.140625" style="108" bestFit="1" customWidth="1"/>
    <col min="5" max="5" width="36.85546875" customWidth="1"/>
    <col min="8" max="8" width="17.85546875" bestFit="1" customWidth="1"/>
    <col min="11" max="11" width="17.85546875" bestFit="1" customWidth="1"/>
  </cols>
  <sheetData>
    <row r="1" spans="1:11" ht="15.75" thickBot="1" x14ac:dyDescent="0.3">
      <c r="A1" s="102" t="s">
        <v>51</v>
      </c>
      <c r="B1" s="89" t="s">
        <v>52</v>
      </c>
      <c r="C1" s="89" t="s">
        <v>53</v>
      </c>
      <c r="D1" s="101" t="s">
        <v>54</v>
      </c>
      <c r="E1" s="139" t="s">
        <v>55</v>
      </c>
      <c r="H1" t="s">
        <v>56</v>
      </c>
      <c r="K1" s="142" t="s">
        <v>0</v>
      </c>
    </row>
    <row r="2" spans="1:11" ht="16.5" thickTop="1" thickBot="1" x14ac:dyDescent="0.3">
      <c r="A2" s="103" t="s">
        <v>4</v>
      </c>
      <c r="B2" s="104">
        <v>4649</v>
      </c>
      <c r="C2" s="104" t="s">
        <v>57</v>
      </c>
      <c r="D2" s="105" t="s">
        <v>58</v>
      </c>
      <c r="E2" s="108" t="str">
        <f>Table1[[#This Row],[HelmName]] &amp; " : " &amp; Table1[[#This Row],[Class]]</f>
        <v>A Robinson : Feva XL</v>
      </c>
      <c r="H2" t="str">
        <f>IF(K4="","-",K4)</f>
        <v>A Robinson</v>
      </c>
      <c r="K2" s="143" t="s">
        <v>49</v>
      </c>
    </row>
    <row r="3" spans="1:11" ht="16.5" thickTop="1" thickBot="1" x14ac:dyDescent="0.3">
      <c r="A3" s="103" t="s">
        <v>4</v>
      </c>
      <c r="B3" s="104">
        <v>137388</v>
      </c>
      <c r="C3" s="104" t="s">
        <v>59</v>
      </c>
      <c r="D3" s="105" t="s">
        <v>60</v>
      </c>
      <c r="E3" s="108" t="str">
        <f>Table1[[#This Row],[HelmName]] &amp; " : " &amp; Table1[[#This Row],[Class]]</f>
        <v>A Robinson : Radial</v>
      </c>
      <c r="H3" t="str">
        <f t="shared" ref="H3:H66" si="0">IF(K5="","-",K5)</f>
        <v>Adrian Stanislaus</v>
      </c>
      <c r="K3" s="143" t="s">
        <v>3</v>
      </c>
    </row>
    <row r="4" spans="1:11" ht="16.5" thickTop="1" thickBot="1" x14ac:dyDescent="0.3">
      <c r="A4" s="103" t="s">
        <v>5</v>
      </c>
      <c r="B4" s="104">
        <v>926</v>
      </c>
      <c r="C4" s="104" t="s">
        <v>61</v>
      </c>
      <c r="D4" s="105" t="s">
        <v>58</v>
      </c>
      <c r="E4" s="108" t="str">
        <f>Table1[[#This Row],[HelmName]] &amp; " : " &amp; Table1[[#This Row],[Class]]</f>
        <v>Adrian Stanislaus : Laser Stratos</v>
      </c>
      <c r="H4" t="str">
        <f t="shared" si="0"/>
        <v>Bea Jefferis</v>
      </c>
      <c r="K4" s="143" t="s">
        <v>4</v>
      </c>
    </row>
    <row r="5" spans="1:11" ht="16.5" thickTop="1" thickBot="1" x14ac:dyDescent="0.3">
      <c r="A5" s="103" t="s">
        <v>6</v>
      </c>
      <c r="B5" s="104">
        <v>137338</v>
      </c>
      <c r="C5" s="104" t="s">
        <v>62</v>
      </c>
      <c r="D5" s="105" t="s">
        <v>60</v>
      </c>
      <c r="E5" s="108" t="str">
        <f>Table1[[#This Row],[HelmName]] &amp; " : " &amp; Table1[[#This Row],[Class]]</f>
        <v>Bea Jefferis : Laser Radial</v>
      </c>
      <c r="H5" t="str">
        <f t="shared" si="0"/>
        <v>Ben Heppenstall</v>
      </c>
      <c r="K5" s="143" t="s">
        <v>5</v>
      </c>
    </row>
    <row r="6" spans="1:11" ht="16.5" thickTop="1" thickBot="1" x14ac:dyDescent="0.3">
      <c r="A6" s="103" t="s">
        <v>7</v>
      </c>
      <c r="B6" s="104">
        <v>56155</v>
      </c>
      <c r="C6" s="104" t="s">
        <v>60</v>
      </c>
      <c r="D6" s="105" t="s">
        <v>60</v>
      </c>
      <c r="E6" s="108" t="str">
        <f>Table1[[#This Row],[HelmName]] &amp; " : " &amp; Table1[[#This Row],[Class]]</f>
        <v>Ben Heppenstall : Laser</v>
      </c>
      <c r="H6" t="str">
        <f t="shared" si="0"/>
        <v>Ben Jefferis</v>
      </c>
      <c r="K6" s="143" t="s">
        <v>6</v>
      </c>
    </row>
    <row r="7" spans="1:11" ht="16.5" thickTop="1" thickBot="1" x14ac:dyDescent="0.3">
      <c r="A7" s="103" t="s">
        <v>8</v>
      </c>
      <c r="B7" s="104">
        <v>1596</v>
      </c>
      <c r="C7" s="104" t="s">
        <v>63</v>
      </c>
      <c r="D7" s="105" t="s">
        <v>64</v>
      </c>
      <c r="E7" s="108" t="str">
        <f>Table1[[#This Row],[HelmName]] &amp; " : " &amp; Table1[[#This Row],[Class]]</f>
        <v>Ben Jefferis : Wanderer</v>
      </c>
      <c r="H7" t="str">
        <f t="shared" si="0"/>
        <v>C Freeman</v>
      </c>
      <c r="K7" s="143" t="s">
        <v>7</v>
      </c>
    </row>
    <row r="8" spans="1:11" ht="16.5" thickTop="1" thickBot="1" x14ac:dyDescent="0.3">
      <c r="A8" s="103" t="s">
        <v>8</v>
      </c>
      <c r="B8" s="113">
        <v>206888</v>
      </c>
      <c r="C8" s="104" t="s">
        <v>60</v>
      </c>
      <c r="D8" s="105" t="s">
        <v>60</v>
      </c>
      <c r="E8" s="108" t="str">
        <f>Table1[[#This Row],[HelmName]] &amp; " : " &amp; Table1[[#This Row],[Class]]</f>
        <v>Ben Jefferis : Laser</v>
      </c>
      <c r="H8" t="str">
        <f t="shared" si="0"/>
        <v>C JOHNSON</v>
      </c>
      <c r="K8" s="143" t="s">
        <v>8</v>
      </c>
    </row>
    <row r="9" spans="1:11" ht="16.5" thickTop="1" thickBot="1" x14ac:dyDescent="0.3">
      <c r="A9" s="103" t="s">
        <v>9</v>
      </c>
      <c r="B9" s="104">
        <v>2242</v>
      </c>
      <c r="C9" s="104" t="s">
        <v>65</v>
      </c>
      <c r="D9" s="105" t="s">
        <v>58</v>
      </c>
      <c r="E9" s="108" t="str">
        <f>Table1[[#This Row],[HelmName]] &amp; " : " &amp; Table1[[#This Row],[Class]]</f>
        <v>C Freeman : Laser 2000</v>
      </c>
      <c r="H9" t="str">
        <f t="shared" si="0"/>
        <v>Charles Freeman</v>
      </c>
      <c r="K9" s="143" t="s">
        <v>9</v>
      </c>
    </row>
    <row r="10" spans="1:11" ht="16.5" thickTop="1" thickBot="1" x14ac:dyDescent="0.3">
      <c r="A10" s="103" t="s">
        <v>10</v>
      </c>
      <c r="B10" s="104">
        <v>1123</v>
      </c>
      <c r="C10" s="104" t="s">
        <v>66</v>
      </c>
      <c r="D10" s="105" t="s">
        <v>58</v>
      </c>
      <c r="E10" s="108" t="str">
        <f>Table1[[#This Row],[HelmName]] &amp; " : " &amp; Table1[[#This Row],[Class]]</f>
        <v>C JOHNSON : RS 200</v>
      </c>
      <c r="H10" t="str">
        <f t="shared" si="0"/>
        <v>Charlie Whelan</v>
      </c>
      <c r="K10" s="143" t="s">
        <v>10</v>
      </c>
    </row>
    <row r="11" spans="1:11" ht="16.5" thickTop="1" thickBot="1" x14ac:dyDescent="0.3">
      <c r="A11" s="103" t="s">
        <v>10</v>
      </c>
      <c r="B11" s="104">
        <v>130753</v>
      </c>
      <c r="C11" s="104" t="s">
        <v>60</v>
      </c>
      <c r="D11" s="105" t="s">
        <v>60</v>
      </c>
      <c r="E11" s="108" t="str">
        <f>Table1[[#This Row],[HelmName]] &amp; " : " &amp; Table1[[#This Row],[Class]]</f>
        <v>C JOHNSON : Laser</v>
      </c>
      <c r="H11" t="str">
        <f t="shared" si="0"/>
        <v>Colin Burgess</v>
      </c>
      <c r="K11" s="143" t="s">
        <v>11</v>
      </c>
    </row>
    <row r="12" spans="1:11" ht="16.5" thickTop="1" thickBot="1" x14ac:dyDescent="0.3">
      <c r="A12" s="103" t="s">
        <v>11</v>
      </c>
      <c r="B12" s="104">
        <v>2242</v>
      </c>
      <c r="C12" s="104" t="s">
        <v>65</v>
      </c>
      <c r="D12" s="105" t="s">
        <v>58</v>
      </c>
      <c r="E12" s="108" t="str">
        <f>Table1[[#This Row],[HelmName]] &amp; " : " &amp; Table1[[#This Row],[Class]]</f>
        <v>Charles Freeman : Laser 2000</v>
      </c>
      <c r="H12" t="str">
        <f t="shared" si="0"/>
        <v>D Butterworth</v>
      </c>
      <c r="K12" s="143" t="s">
        <v>12</v>
      </c>
    </row>
    <row r="13" spans="1:11" ht="16.5" thickTop="1" thickBot="1" x14ac:dyDescent="0.3">
      <c r="A13" s="103" t="s">
        <v>12</v>
      </c>
      <c r="B13" s="104">
        <v>1473</v>
      </c>
      <c r="C13" s="104" t="s">
        <v>57</v>
      </c>
      <c r="D13" s="105" t="s">
        <v>58</v>
      </c>
      <c r="E13" s="108" t="str">
        <f>Table1[[#This Row],[HelmName]] &amp; " : " &amp; Table1[[#This Row],[Class]]</f>
        <v>Charlie Whelan : Feva XL</v>
      </c>
      <c r="H13" t="str">
        <f t="shared" si="0"/>
        <v>D ROWSON</v>
      </c>
      <c r="K13" s="143" t="s">
        <v>13</v>
      </c>
    </row>
    <row r="14" spans="1:11" ht="16.5" thickTop="1" thickBot="1" x14ac:dyDescent="0.3">
      <c r="A14" s="103" t="s">
        <v>12</v>
      </c>
      <c r="B14" s="104">
        <v>2324</v>
      </c>
      <c r="C14" s="104" t="s">
        <v>67</v>
      </c>
      <c r="D14" s="105" t="s">
        <v>64</v>
      </c>
      <c r="E14" s="108" t="str">
        <f>Table1[[#This Row],[HelmName]] &amp; " : " &amp; Table1[[#This Row],[Class]]</f>
        <v>Charlie Whelan : Firefly</v>
      </c>
      <c r="H14" t="str">
        <f t="shared" si="0"/>
        <v>Dai Williams</v>
      </c>
      <c r="K14" s="143" t="s">
        <v>14</v>
      </c>
    </row>
    <row r="15" spans="1:11" ht="16.5" thickTop="1" thickBot="1" x14ac:dyDescent="0.3">
      <c r="A15" s="103" t="s">
        <v>12</v>
      </c>
      <c r="B15" s="104">
        <v>44496</v>
      </c>
      <c r="C15" s="104" t="s">
        <v>68</v>
      </c>
      <c r="D15" s="105" t="s">
        <v>64</v>
      </c>
      <c r="E15" s="108" t="str">
        <f>Table1[[#This Row],[HelmName]] &amp; " : " &amp; Table1[[#This Row],[Class]]</f>
        <v>Charlie Whelan : Topper</v>
      </c>
      <c r="H15" t="str">
        <f t="shared" si="0"/>
        <v>Dave Durston</v>
      </c>
      <c r="K15" s="143" t="s">
        <v>15</v>
      </c>
    </row>
    <row r="16" spans="1:11" ht="16.5" thickTop="1" thickBot="1" x14ac:dyDescent="0.3">
      <c r="A16" s="103" t="s">
        <v>13</v>
      </c>
      <c r="B16" s="104">
        <v>191329</v>
      </c>
      <c r="C16" s="104" t="s">
        <v>60</v>
      </c>
      <c r="D16" s="105" t="s">
        <v>60</v>
      </c>
      <c r="E16" s="108" t="str">
        <f>Table1[[#This Row],[HelmName]] &amp; " : " &amp; Table1[[#This Row],[Class]]</f>
        <v>Colin Burgess : Laser</v>
      </c>
      <c r="H16" t="str">
        <f t="shared" si="0"/>
        <v>Dave Rowson</v>
      </c>
      <c r="K16" s="143" t="s">
        <v>16</v>
      </c>
    </row>
    <row r="17" spans="1:11" ht="16.5" thickTop="1" thickBot="1" x14ac:dyDescent="0.3">
      <c r="A17" s="103" t="s">
        <v>13</v>
      </c>
      <c r="B17" s="104">
        <v>927</v>
      </c>
      <c r="C17" s="104" t="s">
        <v>69</v>
      </c>
      <c r="D17" s="105" t="s">
        <v>58</v>
      </c>
      <c r="E17" s="108" t="str">
        <f>Table1[[#This Row],[HelmName]] &amp; " : " &amp; Table1[[#This Row],[Class]]</f>
        <v>Colin Burgess : RS400</v>
      </c>
      <c r="H17" t="str">
        <f t="shared" si="0"/>
        <v>Fiona Chamberlain</v>
      </c>
      <c r="K17" s="143" t="s">
        <v>17</v>
      </c>
    </row>
    <row r="18" spans="1:11" ht="16.5" thickTop="1" thickBot="1" x14ac:dyDescent="0.3">
      <c r="A18" s="103" t="s">
        <v>14</v>
      </c>
      <c r="B18" s="104">
        <v>3621</v>
      </c>
      <c r="C18" s="104" t="s">
        <v>70</v>
      </c>
      <c r="D18" s="105" t="s">
        <v>64</v>
      </c>
      <c r="E18" s="108" t="str">
        <f>Table1[[#This Row],[HelmName]] &amp; " : " &amp; Table1[[#This Row],[Class]]</f>
        <v>D Butterworth : Miracle</v>
      </c>
      <c r="H18" t="str">
        <f t="shared" si="0"/>
        <v>Ivor Keates</v>
      </c>
      <c r="K18" s="143" t="s">
        <v>18</v>
      </c>
    </row>
    <row r="19" spans="1:11" ht="16.5" thickTop="1" thickBot="1" x14ac:dyDescent="0.3">
      <c r="A19" s="103" t="s">
        <v>15</v>
      </c>
      <c r="B19" s="104">
        <v>45776</v>
      </c>
      <c r="C19" s="138" t="s">
        <v>71</v>
      </c>
      <c r="D19" s="105" t="s">
        <v>64</v>
      </c>
      <c r="E19" s="108" t="str">
        <f>Table1[[#This Row],[HelmName]] &amp; " : " &amp; Table1[[#This Row],[Class]]</f>
        <v>D ROWSON : 420</v>
      </c>
      <c r="H19" t="str">
        <f t="shared" si="0"/>
        <v>J CODNER</v>
      </c>
      <c r="K19" s="143" t="s">
        <v>19</v>
      </c>
    </row>
    <row r="20" spans="1:11" ht="16.5" thickTop="1" thickBot="1" x14ac:dyDescent="0.3">
      <c r="A20" s="103" t="s">
        <v>16</v>
      </c>
      <c r="B20" s="104">
        <v>13486</v>
      </c>
      <c r="C20" s="104" t="s">
        <v>72</v>
      </c>
      <c r="D20" s="105" t="s">
        <v>64</v>
      </c>
      <c r="E20" s="108" t="str">
        <f>Table1[[#This Row],[HelmName]] &amp; " : " &amp; Table1[[#This Row],[Class]]</f>
        <v>Dai Williams : Fireball</v>
      </c>
      <c r="H20" t="str">
        <f t="shared" si="0"/>
        <v>J Horton</v>
      </c>
      <c r="K20" s="143" t="s">
        <v>20</v>
      </c>
    </row>
    <row r="21" spans="1:11" ht="16.5" thickTop="1" thickBot="1" x14ac:dyDescent="0.3">
      <c r="A21" s="103" t="s">
        <v>17</v>
      </c>
      <c r="B21" s="104">
        <v>2402</v>
      </c>
      <c r="C21" s="104" t="s">
        <v>73</v>
      </c>
      <c r="D21" s="105" t="s">
        <v>64</v>
      </c>
      <c r="E21" s="108" t="str">
        <f>Table1[[#This Row],[HelmName]] &amp; " : " &amp; Table1[[#This Row],[Class]]</f>
        <v>Dave Durston : Liberty</v>
      </c>
      <c r="H21" t="str">
        <f t="shared" si="0"/>
        <v>J Robinson</v>
      </c>
      <c r="K21" s="143" t="s">
        <v>21</v>
      </c>
    </row>
    <row r="22" spans="1:11" ht="16.5" thickTop="1" thickBot="1" x14ac:dyDescent="0.3">
      <c r="A22" s="103" t="s">
        <v>18</v>
      </c>
      <c r="B22" s="104">
        <v>3400</v>
      </c>
      <c r="C22" s="104" t="s">
        <v>74</v>
      </c>
      <c r="D22" s="105" t="s">
        <v>64</v>
      </c>
      <c r="E22" s="108" t="str">
        <f>Table1[[#This Row],[HelmName]] &amp; " : " &amp; Table1[[#This Row],[Class]]</f>
        <v>Dave Rowson : Solo</v>
      </c>
      <c r="H22" t="str">
        <f t="shared" si="0"/>
        <v>J WRAY</v>
      </c>
      <c r="K22" s="143" t="s">
        <v>22</v>
      </c>
    </row>
    <row r="23" spans="1:11" ht="16.5" thickTop="1" thickBot="1" x14ac:dyDescent="0.3">
      <c r="A23" s="103" t="s">
        <v>19</v>
      </c>
      <c r="B23" s="104">
        <v>100196</v>
      </c>
      <c r="C23" s="104" t="s">
        <v>60</v>
      </c>
      <c r="D23" s="105" t="s">
        <v>60</v>
      </c>
      <c r="E23" s="108" t="str">
        <f>Table1[[#This Row],[HelmName]] &amp; " : " &amp; Table1[[#This Row],[Class]]</f>
        <v>Fiona Chamberlain : Laser</v>
      </c>
      <c r="H23" t="str">
        <f t="shared" si="0"/>
        <v>John Andrews</v>
      </c>
      <c r="K23" s="143" t="s">
        <v>23</v>
      </c>
    </row>
    <row r="24" spans="1:11" ht="16.5" thickTop="1" thickBot="1" x14ac:dyDescent="0.3">
      <c r="A24" s="103" t="s">
        <v>20</v>
      </c>
      <c r="B24" s="104">
        <v>1741</v>
      </c>
      <c r="C24" s="104" t="s">
        <v>75</v>
      </c>
      <c r="D24" s="105" t="s">
        <v>64</v>
      </c>
      <c r="E24" s="108" t="str">
        <f>Table1[[#This Row],[HelmName]] &amp; " : " &amp; Table1[[#This Row],[Class]]</f>
        <v>Ivor Keates : RS Aero 7</v>
      </c>
      <c r="H24" t="str">
        <f t="shared" si="0"/>
        <v>John Codner</v>
      </c>
      <c r="K24" s="143" t="s">
        <v>24</v>
      </c>
    </row>
    <row r="25" spans="1:11" ht="16.5" thickTop="1" thickBot="1" x14ac:dyDescent="0.3">
      <c r="A25" s="103" t="s">
        <v>21</v>
      </c>
      <c r="B25" s="104">
        <v>127</v>
      </c>
      <c r="C25" s="104" t="s">
        <v>76</v>
      </c>
      <c r="D25" s="105" t="s">
        <v>64</v>
      </c>
      <c r="E25" s="108" t="str">
        <f>Table1[[#This Row],[HelmName]] &amp; " : " &amp; Table1[[#This Row],[Class]]</f>
        <v>J CODNER : LASER EPS</v>
      </c>
      <c r="H25" t="str">
        <f t="shared" si="0"/>
        <v>John Fellows</v>
      </c>
      <c r="K25" s="143" t="s">
        <v>25</v>
      </c>
    </row>
    <row r="26" spans="1:11" ht="16.5" thickTop="1" thickBot="1" x14ac:dyDescent="0.3">
      <c r="A26" s="103" t="s">
        <v>22</v>
      </c>
      <c r="B26" s="104">
        <v>157555</v>
      </c>
      <c r="C26" s="104" t="s">
        <v>62</v>
      </c>
      <c r="D26" s="105" t="s">
        <v>60</v>
      </c>
      <c r="E26" s="108" t="str">
        <f>Table1[[#This Row],[HelmName]] &amp; " : " &amp; Table1[[#This Row],[Class]]</f>
        <v>J Horton : Laser Radial</v>
      </c>
      <c r="H26" t="str">
        <f t="shared" si="0"/>
        <v>John Turner</v>
      </c>
      <c r="K26" s="143" t="s">
        <v>26</v>
      </c>
    </row>
    <row r="27" spans="1:11" ht="16.5" thickTop="1" thickBot="1" x14ac:dyDescent="0.3">
      <c r="A27" s="103" t="s">
        <v>23</v>
      </c>
      <c r="B27" s="104">
        <v>1473</v>
      </c>
      <c r="C27" s="104" t="s">
        <v>57</v>
      </c>
      <c r="D27" s="105" t="s">
        <v>58</v>
      </c>
      <c r="E27" s="108" t="str">
        <f>Table1[[#This Row],[HelmName]] &amp; " : " &amp; Table1[[#This Row],[Class]]</f>
        <v>J Robinson : Feva XL</v>
      </c>
      <c r="H27" t="str">
        <f t="shared" si="0"/>
        <v>Kelvin Garnett</v>
      </c>
      <c r="K27" s="143" t="s">
        <v>27</v>
      </c>
    </row>
    <row r="28" spans="1:11" ht="16.5" thickTop="1" thickBot="1" x14ac:dyDescent="0.3">
      <c r="A28" s="103" t="s">
        <v>24</v>
      </c>
      <c r="B28" s="104">
        <v>115373</v>
      </c>
      <c r="C28" s="104" t="s">
        <v>60</v>
      </c>
      <c r="D28" s="105" t="s">
        <v>60</v>
      </c>
      <c r="E28" s="108" t="str">
        <f>Table1[[#This Row],[HelmName]] &amp; " : " &amp; Table1[[#This Row],[Class]]</f>
        <v>J WRAY : Laser</v>
      </c>
      <c r="H28" t="str">
        <f t="shared" si="0"/>
        <v>Luke Stanislaus</v>
      </c>
      <c r="K28" s="143" t="s">
        <v>28</v>
      </c>
    </row>
    <row r="29" spans="1:11" ht="16.5" thickTop="1" thickBot="1" x14ac:dyDescent="0.3">
      <c r="A29" s="106" t="s">
        <v>25</v>
      </c>
      <c r="B29" s="107">
        <v>630</v>
      </c>
      <c r="C29" s="107" t="s">
        <v>77</v>
      </c>
      <c r="D29" s="105" t="s">
        <v>64</v>
      </c>
      <c r="E29" s="108" t="str">
        <f>Table1[[#This Row],[HelmName]] &amp; " : " &amp; Table1[[#This Row],[Class]]</f>
        <v>John Andrews : British Moth</v>
      </c>
      <c r="H29" t="str">
        <f t="shared" si="0"/>
        <v>M Steger</v>
      </c>
      <c r="K29" s="143" t="s">
        <v>29</v>
      </c>
    </row>
    <row r="30" spans="1:11" ht="16.5" thickTop="1" thickBot="1" x14ac:dyDescent="0.3">
      <c r="A30" s="103" t="s">
        <v>26</v>
      </c>
      <c r="B30" s="104">
        <v>3439</v>
      </c>
      <c r="C30" s="104" t="s">
        <v>78</v>
      </c>
      <c r="D30" s="105" t="s">
        <v>64</v>
      </c>
      <c r="E30" s="108" t="str">
        <f>Table1[[#This Row],[HelmName]] &amp; " : " &amp; Table1[[#This Row],[Class]]</f>
        <v>John Codner : Merlin Rocket</v>
      </c>
      <c r="H30" t="str">
        <f t="shared" si="0"/>
        <v>Matt Andrews</v>
      </c>
      <c r="K30" s="143" t="s">
        <v>30</v>
      </c>
    </row>
    <row r="31" spans="1:11" ht="16.5" thickTop="1" thickBot="1" x14ac:dyDescent="0.3">
      <c r="A31" s="103" t="s">
        <v>27</v>
      </c>
      <c r="B31" s="104">
        <v>199</v>
      </c>
      <c r="C31" s="104" t="s">
        <v>79</v>
      </c>
      <c r="D31" s="105" t="s">
        <v>58</v>
      </c>
      <c r="E31" s="108" t="str">
        <f>Table1[[#This Row],[HelmName]] &amp; " : " &amp; Table1[[#This Row],[Class]]</f>
        <v>John Fellows : Vareo</v>
      </c>
      <c r="H31" t="str">
        <f t="shared" si="0"/>
        <v>Mike Cardew</v>
      </c>
      <c r="K31" s="143" t="s">
        <v>31</v>
      </c>
    </row>
    <row r="32" spans="1:11" ht="16.5" thickTop="1" thickBot="1" x14ac:dyDescent="0.3">
      <c r="A32" s="103" t="s">
        <v>28</v>
      </c>
      <c r="B32" s="104">
        <v>3478</v>
      </c>
      <c r="C32" s="104" t="s">
        <v>78</v>
      </c>
      <c r="D32" s="105" t="s">
        <v>64</v>
      </c>
      <c r="E32" s="108" t="str">
        <f>Table1[[#This Row],[HelmName]] &amp; " : " &amp; Table1[[#This Row],[Class]]</f>
        <v>John Turner : Merlin Rocket</v>
      </c>
      <c r="H32" t="str">
        <f t="shared" si="0"/>
        <v>P GREEN</v>
      </c>
      <c r="K32" s="143" t="s">
        <v>32</v>
      </c>
    </row>
    <row r="33" spans="1:23" ht="16.5" thickTop="1" thickBot="1" x14ac:dyDescent="0.3">
      <c r="A33" s="103" t="s">
        <v>29</v>
      </c>
      <c r="B33" s="104">
        <v>4172</v>
      </c>
      <c r="C33" s="104" t="s">
        <v>74</v>
      </c>
      <c r="D33" s="105" t="s">
        <v>64</v>
      </c>
      <c r="E33" s="108" t="str">
        <f>Table1[[#This Row],[HelmName]] &amp; " : " &amp; Table1[[#This Row],[Class]]</f>
        <v>Kelvin Garnett : Solo</v>
      </c>
      <c r="H33" t="str">
        <f t="shared" si="0"/>
        <v>Pat Ward</v>
      </c>
      <c r="K33" s="143" t="s">
        <v>33</v>
      </c>
    </row>
    <row r="34" spans="1:23" ht="16.5" thickTop="1" thickBot="1" x14ac:dyDescent="0.3">
      <c r="A34" s="103" t="s">
        <v>30</v>
      </c>
      <c r="B34" s="104">
        <v>162872</v>
      </c>
      <c r="C34" s="104" t="s">
        <v>60</v>
      </c>
      <c r="D34" s="105" t="s">
        <v>60</v>
      </c>
      <c r="E34" s="108" t="str">
        <f>Table1[[#This Row],[HelmName]] &amp; " : " &amp; Table1[[#This Row],[Class]]</f>
        <v>Luke Stanislaus : Laser</v>
      </c>
      <c r="H34" t="str">
        <f t="shared" si="0"/>
        <v>Paul Aggett</v>
      </c>
      <c r="K34" s="143" t="s">
        <v>34</v>
      </c>
    </row>
    <row r="35" spans="1:23" ht="16.5" thickTop="1" thickBot="1" x14ac:dyDescent="0.3">
      <c r="A35" s="103" t="s">
        <v>31</v>
      </c>
      <c r="B35" s="104">
        <v>161864</v>
      </c>
      <c r="C35" s="104" t="s">
        <v>60</v>
      </c>
      <c r="D35" s="105" t="s">
        <v>60</v>
      </c>
      <c r="E35" s="108" t="str">
        <f>Table1[[#This Row],[HelmName]] &amp; " : " &amp; Table1[[#This Row],[Class]]</f>
        <v>M Steger : Laser</v>
      </c>
      <c r="H35" t="str">
        <f t="shared" si="0"/>
        <v>Paul Robinson</v>
      </c>
      <c r="K35" s="143" t="s">
        <v>35</v>
      </c>
    </row>
    <row r="36" spans="1:23" ht="16.5" thickTop="1" thickBot="1" x14ac:dyDescent="0.3">
      <c r="A36" s="103" t="s">
        <v>32</v>
      </c>
      <c r="B36" s="104">
        <v>432</v>
      </c>
      <c r="C36" s="104" t="s">
        <v>80</v>
      </c>
      <c r="D36" s="105" t="s">
        <v>64</v>
      </c>
      <c r="E36" s="108" t="str">
        <f>Table1[[#This Row],[HelmName]] &amp; " : " &amp; Table1[[#This Row],[Class]]</f>
        <v>Matt Andrews : Contender</v>
      </c>
      <c r="H36" t="str">
        <f t="shared" si="0"/>
        <v>Pippa Whelan</v>
      </c>
      <c r="K36" s="143" t="s">
        <v>36</v>
      </c>
    </row>
    <row r="37" spans="1:23" ht="16.5" thickTop="1" thickBot="1" x14ac:dyDescent="0.3">
      <c r="A37" s="103" t="s">
        <v>33</v>
      </c>
      <c r="B37" s="104">
        <v>67200</v>
      </c>
      <c r="C37" s="104" t="s">
        <v>60</v>
      </c>
      <c r="D37" s="105" t="s">
        <v>60</v>
      </c>
      <c r="E37" s="108" t="str">
        <f>Table1[[#This Row],[HelmName]] &amp; " : " &amp; Table1[[#This Row],[Class]]</f>
        <v>Mike Cardew : Laser</v>
      </c>
      <c r="H37" t="str">
        <f t="shared" si="0"/>
        <v>R DALTON</v>
      </c>
      <c r="K37" s="143" t="s">
        <v>37</v>
      </c>
    </row>
    <row r="38" spans="1:23" ht="16.5" thickTop="1" thickBot="1" x14ac:dyDescent="0.3">
      <c r="A38" s="103" t="s">
        <v>34</v>
      </c>
      <c r="B38" s="104">
        <v>2113</v>
      </c>
      <c r="C38" s="138" t="s">
        <v>81</v>
      </c>
      <c r="D38" s="105" t="s">
        <v>58</v>
      </c>
      <c r="E38" s="108" t="str">
        <f>Table1[[#This Row],[HelmName]] &amp; " : " &amp; Table1[[#This Row],[Class]]</f>
        <v>P GREEN : 2000</v>
      </c>
      <c r="H38" t="str">
        <f t="shared" si="0"/>
        <v>R Dillworth</v>
      </c>
      <c r="K38" s="143" t="s">
        <v>38</v>
      </c>
    </row>
    <row r="39" spans="1:23" ht="16.5" thickTop="1" thickBot="1" x14ac:dyDescent="0.3">
      <c r="A39" s="103" t="s">
        <v>35</v>
      </c>
      <c r="B39" s="104">
        <v>4749</v>
      </c>
      <c r="C39" s="104" t="s">
        <v>74</v>
      </c>
      <c r="D39" s="105" t="s">
        <v>64</v>
      </c>
      <c r="E39" s="108" t="str">
        <f>Table1[[#This Row],[HelmName]] &amp; " : " &amp; Table1[[#This Row],[Class]]</f>
        <v>Pat Ward : Solo</v>
      </c>
      <c r="H39" t="str">
        <f t="shared" si="0"/>
        <v>Richard Gimmler</v>
      </c>
      <c r="K39" s="143" t="s">
        <v>39</v>
      </c>
    </row>
    <row r="40" spans="1:23" ht="16.5" thickTop="1" thickBot="1" x14ac:dyDescent="0.3">
      <c r="A40" s="103" t="s">
        <v>36</v>
      </c>
      <c r="B40" s="104">
        <v>1772</v>
      </c>
      <c r="C40" s="104" t="s">
        <v>75</v>
      </c>
      <c r="D40" s="105" t="s">
        <v>64</v>
      </c>
      <c r="E40" s="108" t="str">
        <f>Table1[[#This Row],[HelmName]] &amp; " : " &amp; Table1[[#This Row],[Class]]</f>
        <v>Paul Aggett : RS Aero 7</v>
      </c>
      <c r="H40" t="str">
        <f t="shared" si="0"/>
        <v>Rupert Whelan</v>
      </c>
      <c r="K40" s="143" t="s">
        <v>40</v>
      </c>
    </row>
    <row r="41" spans="1:23" ht="16.5" thickTop="1" thickBot="1" x14ac:dyDescent="0.3">
      <c r="A41" s="106" t="s">
        <v>37</v>
      </c>
      <c r="B41" s="107">
        <v>3101</v>
      </c>
      <c r="C41" s="107" t="s">
        <v>70</v>
      </c>
      <c r="D41" s="105" t="s">
        <v>64</v>
      </c>
      <c r="E41" s="108" t="str">
        <f>Table1[[#This Row],[HelmName]] &amp; " : " &amp; Table1[[#This Row],[Class]]</f>
        <v>Paul Robinson : Miracle</v>
      </c>
      <c r="H41" t="str">
        <f t="shared" si="0"/>
        <v>Simon Clark</v>
      </c>
      <c r="K41" s="143" t="s">
        <v>41</v>
      </c>
    </row>
    <row r="42" spans="1:23" ht="16.5" thickTop="1" thickBot="1" x14ac:dyDescent="0.3">
      <c r="A42" s="103" t="s">
        <v>38</v>
      </c>
      <c r="B42" s="104">
        <v>112</v>
      </c>
      <c r="C42" s="104" t="s">
        <v>82</v>
      </c>
      <c r="D42" s="105" t="s">
        <v>64</v>
      </c>
      <c r="E42" s="108" t="str">
        <f>Table1[[#This Row],[HelmName]] &amp; " : " &amp; Table1[[#This Row],[Class]]</f>
        <v>Pippa Whelan : Lightning</v>
      </c>
      <c r="F42" s="97"/>
      <c r="H42" t="str">
        <f t="shared" si="0"/>
        <v>Steve Ashford</v>
      </c>
      <c r="J42" s="88"/>
      <c r="K42" s="143" t="s">
        <v>42</v>
      </c>
      <c r="L42" s="88"/>
      <c r="M42" s="88"/>
      <c r="N42" s="88"/>
      <c r="O42" s="88"/>
      <c r="P42" s="88"/>
      <c r="Q42" s="88"/>
      <c r="R42" s="88"/>
      <c r="S42" s="88"/>
      <c r="T42" s="88"/>
      <c r="U42" s="88"/>
      <c r="V42" s="88"/>
      <c r="W42" s="98"/>
    </row>
    <row r="43" spans="1:23" ht="16.5" thickTop="1" thickBot="1" x14ac:dyDescent="0.3">
      <c r="A43" s="103" t="s">
        <v>39</v>
      </c>
      <c r="B43" s="104">
        <v>164396</v>
      </c>
      <c r="C43" s="104" t="s">
        <v>83</v>
      </c>
      <c r="D43" s="105" t="s">
        <v>60</v>
      </c>
      <c r="E43" s="108" t="str">
        <f>Table1[[#This Row],[HelmName]] &amp; " : " &amp; Table1[[#This Row],[Class]]</f>
        <v>R DALTON : LASER 4.7</v>
      </c>
      <c r="F43" s="97"/>
      <c r="H43" t="str">
        <f t="shared" si="0"/>
        <v>Steve Marlow</v>
      </c>
      <c r="J43" s="88"/>
      <c r="K43" s="143" t="s">
        <v>43</v>
      </c>
      <c r="L43" s="88"/>
      <c r="M43" s="88"/>
      <c r="N43" s="88"/>
      <c r="O43" s="88"/>
      <c r="P43" s="88"/>
      <c r="Q43" s="88"/>
      <c r="R43" s="88"/>
      <c r="S43" s="88"/>
      <c r="T43" s="88"/>
      <c r="U43" s="88"/>
      <c r="V43" s="88"/>
      <c r="W43" s="98"/>
    </row>
    <row r="44" spans="1:23" ht="16.5" thickTop="1" thickBot="1" x14ac:dyDescent="0.3">
      <c r="A44" s="103" t="s">
        <v>40</v>
      </c>
      <c r="B44" s="104">
        <v>1773</v>
      </c>
      <c r="C44" s="104" t="s">
        <v>75</v>
      </c>
      <c r="D44" s="105" t="s">
        <v>64</v>
      </c>
      <c r="E44" s="108" t="str">
        <f>Table1[[#This Row],[HelmName]] &amp; " : " &amp; Table1[[#This Row],[Class]]</f>
        <v>R Dillworth : RS Aero 7</v>
      </c>
      <c r="F44" s="97"/>
      <c r="H44" t="str">
        <f t="shared" si="0"/>
        <v>Struan McDonald</v>
      </c>
      <c r="J44" s="88"/>
      <c r="K44" s="143" t="s">
        <v>44</v>
      </c>
      <c r="L44" s="88"/>
      <c r="M44" s="88"/>
      <c r="N44" s="88"/>
      <c r="O44" s="88"/>
      <c r="P44" s="88"/>
      <c r="Q44" s="88"/>
      <c r="R44" s="88"/>
      <c r="S44" s="88"/>
      <c r="T44" s="88"/>
      <c r="U44" s="88"/>
      <c r="V44" s="88"/>
      <c r="W44" s="98"/>
    </row>
    <row r="45" spans="1:23" ht="16.5" thickTop="1" thickBot="1" x14ac:dyDescent="0.3">
      <c r="A45" s="103" t="s">
        <v>40</v>
      </c>
      <c r="B45" s="104">
        <v>1773</v>
      </c>
      <c r="C45" s="104" t="s">
        <v>84</v>
      </c>
      <c r="D45" s="105" t="s">
        <v>64</v>
      </c>
      <c r="E45" s="108" t="str">
        <f>Table1[[#This Row],[HelmName]] &amp; " : " &amp; Table1[[#This Row],[Class]]</f>
        <v>R Dillworth : RS Aero 5</v>
      </c>
      <c r="F45" s="97"/>
      <c r="H45" t="str">
        <f t="shared" si="0"/>
        <v>W BURGESS</v>
      </c>
      <c r="J45" s="88"/>
      <c r="K45" s="143" t="s">
        <v>45</v>
      </c>
      <c r="L45" s="88"/>
      <c r="M45" s="88"/>
      <c r="N45" s="88"/>
      <c r="O45" s="88"/>
      <c r="P45" s="88"/>
      <c r="Q45" s="88"/>
      <c r="R45" s="88"/>
      <c r="S45" s="88"/>
      <c r="T45" s="88"/>
      <c r="U45" s="88"/>
      <c r="V45" s="88"/>
      <c r="W45" s="98"/>
    </row>
    <row r="46" spans="1:23" ht="16.5" thickTop="1" thickBot="1" x14ac:dyDescent="0.3">
      <c r="A46" s="103" t="s">
        <v>41</v>
      </c>
      <c r="B46" s="104">
        <v>1036</v>
      </c>
      <c r="C46" s="104" t="s">
        <v>85</v>
      </c>
      <c r="D46" s="105" t="s">
        <v>64</v>
      </c>
      <c r="E46" s="108" t="str">
        <f>Table1[[#This Row],[HelmName]] &amp; " : " &amp; Table1[[#This Row],[Class]]</f>
        <v>Richard Gimmler : RS Aero 9</v>
      </c>
      <c r="F46" s="97"/>
      <c r="H46" t="str">
        <f t="shared" si="0"/>
        <v>Wolly Merchant</v>
      </c>
      <c r="J46" s="88"/>
      <c r="K46" s="143" t="s">
        <v>46</v>
      </c>
      <c r="L46" s="88"/>
      <c r="M46" s="88"/>
      <c r="N46" s="88"/>
      <c r="O46" s="88"/>
      <c r="P46" s="88"/>
      <c r="Q46" s="88"/>
      <c r="R46" s="88"/>
      <c r="S46" s="88"/>
      <c r="T46" s="88"/>
      <c r="U46" s="88"/>
      <c r="V46" s="88"/>
      <c r="W46" s="98"/>
    </row>
    <row r="47" spans="1:23" ht="16.5" thickTop="1" thickBot="1" x14ac:dyDescent="0.3">
      <c r="A47" s="103" t="s">
        <v>42</v>
      </c>
      <c r="B47" s="104">
        <v>2324</v>
      </c>
      <c r="C47" s="104" t="s">
        <v>86</v>
      </c>
      <c r="D47" s="105" t="s">
        <v>64</v>
      </c>
      <c r="E47" s="108" t="str">
        <f>Table1[[#This Row],[HelmName]] &amp; " : " &amp; Table1[[#This Row],[Class]]</f>
        <v>Rupert Whelan : Firefly SH</v>
      </c>
      <c r="F47" s="97"/>
      <c r="H47" t="str">
        <f t="shared" si="0"/>
        <v>Grand Total</v>
      </c>
      <c r="J47" s="88"/>
      <c r="K47" s="143" t="s">
        <v>47</v>
      </c>
      <c r="L47" s="88"/>
      <c r="M47" s="88"/>
      <c r="N47" s="88"/>
      <c r="O47" s="88"/>
      <c r="P47" s="88"/>
      <c r="Q47" s="88"/>
      <c r="R47" s="88"/>
      <c r="S47" s="88"/>
      <c r="T47" s="88"/>
      <c r="U47" s="88"/>
      <c r="V47" s="88"/>
      <c r="W47" s="98"/>
    </row>
    <row r="48" spans="1:23" ht="16.5" thickTop="1" thickBot="1" x14ac:dyDescent="0.3">
      <c r="A48" s="103" t="s">
        <v>42</v>
      </c>
      <c r="B48" s="104">
        <v>412</v>
      </c>
      <c r="C48" s="104" t="s">
        <v>82</v>
      </c>
      <c r="D48" s="105" t="s">
        <v>64</v>
      </c>
      <c r="E48" s="108" t="str">
        <f>Table1[[#This Row],[HelmName]] &amp; " : " &amp; Table1[[#This Row],[Class]]</f>
        <v>Rupert Whelan : Lightning</v>
      </c>
      <c r="F48" s="97"/>
      <c r="H48" t="str">
        <f t="shared" si="0"/>
        <v>-</v>
      </c>
      <c r="J48" s="88"/>
      <c r="K48" s="143" t="s">
        <v>48</v>
      </c>
      <c r="L48" s="88"/>
      <c r="M48" s="88"/>
      <c r="N48" s="88"/>
      <c r="O48" s="88"/>
      <c r="P48" s="88"/>
      <c r="Q48" s="88"/>
      <c r="R48" s="88"/>
      <c r="S48" s="88"/>
      <c r="T48" s="88"/>
      <c r="U48" s="88"/>
      <c r="V48" s="88"/>
      <c r="W48" s="98"/>
    </row>
    <row r="49" spans="1:23" ht="16.5" thickTop="1" thickBot="1" x14ac:dyDescent="0.3">
      <c r="A49" s="103" t="s">
        <v>43</v>
      </c>
      <c r="B49" s="104">
        <v>22400</v>
      </c>
      <c r="C49" s="104" t="s">
        <v>87</v>
      </c>
      <c r="D49" s="105" t="s">
        <v>64</v>
      </c>
      <c r="E49" s="108" t="str">
        <f>Table1[[#This Row],[HelmName]] &amp; " : " &amp; Table1[[#This Row],[Class]]</f>
        <v>Simon Clark : Enterprise</v>
      </c>
      <c r="F49" s="97"/>
      <c r="H49" t="str">
        <f t="shared" si="0"/>
        <v>-</v>
      </c>
      <c r="J49" s="88"/>
      <c r="K49" s="143" t="s">
        <v>50</v>
      </c>
      <c r="L49" s="88"/>
      <c r="M49" s="88"/>
      <c r="N49" s="88"/>
      <c r="O49" s="88"/>
      <c r="P49" s="88"/>
      <c r="Q49" s="88"/>
      <c r="R49" s="88"/>
      <c r="S49" s="88"/>
      <c r="T49" s="88"/>
      <c r="U49" s="88"/>
      <c r="V49" s="88"/>
      <c r="W49" s="98"/>
    </row>
    <row r="50" spans="1:23" ht="16.5" thickTop="1" thickBot="1" x14ac:dyDescent="0.3">
      <c r="A50" s="103" t="s">
        <v>43</v>
      </c>
      <c r="B50" s="104">
        <v>1209</v>
      </c>
      <c r="C50" s="104" t="s">
        <v>88</v>
      </c>
      <c r="D50" s="105" t="s">
        <v>64</v>
      </c>
      <c r="E50" s="108" t="str">
        <f>Table1[[#This Row],[HelmName]] &amp; " : " &amp; Table1[[#This Row],[Class]]</f>
        <v>Simon Clark : Phantom</v>
      </c>
      <c r="F50" s="97"/>
      <c r="H50" t="str">
        <f t="shared" si="0"/>
        <v>-</v>
      </c>
      <c r="J50" s="88"/>
      <c r="L50" s="88"/>
      <c r="M50" s="88"/>
      <c r="N50" s="88"/>
      <c r="O50" s="88"/>
      <c r="P50" s="88"/>
      <c r="Q50" s="88"/>
      <c r="R50" s="88"/>
      <c r="S50" s="88"/>
      <c r="T50" s="88"/>
      <c r="U50" s="88"/>
      <c r="V50" s="88"/>
      <c r="W50" s="98"/>
    </row>
    <row r="51" spans="1:23" ht="16.5" thickTop="1" thickBot="1" x14ac:dyDescent="0.3">
      <c r="A51" s="103" t="s">
        <v>44</v>
      </c>
      <c r="B51" s="104">
        <v>6811</v>
      </c>
      <c r="C51" s="104" t="s">
        <v>89</v>
      </c>
      <c r="D51" s="105" t="s">
        <v>64</v>
      </c>
      <c r="E51" s="108" t="str">
        <f>Table1[[#This Row],[HelmName]] &amp; " : " &amp; Table1[[#This Row],[Class]]</f>
        <v>Steve Ashford : Albacore SH</v>
      </c>
      <c r="F51" s="97"/>
      <c r="H51" t="str">
        <f t="shared" si="0"/>
        <v>-</v>
      </c>
      <c r="J51" s="88"/>
      <c r="K51" s="88"/>
      <c r="L51" s="88"/>
      <c r="M51" s="88"/>
      <c r="N51" s="88"/>
      <c r="O51" s="88"/>
      <c r="P51" s="88"/>
      <c r="Q51" s="88"/>
      <c r="R51" s="88"/>
      <c r="S51" s="88"/>
      <c r="T51" s="88"/>
      <c r="U51" s="88"/>
      <c r="V51" s="88"/>
      <c r="W51" s="98"/>
    </row>
    <row r="52" spans="1:23" ht="16.5" thickTop="1" thickBot="1" x14ac:dyDescent="0.3">
      <c r="A52" s="103" t="s">
        <v>44</v>
      </c>
      <c r="B52" s="104">
        <v>476</v>
      </c>
      <c r="C52" s="104" t="s">
        <v>90</v>
      </c>
      <c r="D52" s="105" t="s">
        <v>58</v>
      </c>
      <c r="E52" s="108" t="str">
        <f>Table1[[#This Row],[HelmName]] &amp; " : " &amp; Table1[[#This Row],[Class]]</f>
        <v>Steve Ashford : Trio</v>
      </c>
      <c r="F52" s="97"/>
      <c r="H52" t="str">
        <f t="shared" si="0"/>
        <v>-</v>
      </c>
      <c r="J52" s="88"/>
      <c r="K52" s="88"/>
      <c r="L52" s="88"/>
      <c r="M52" s="88"/>
      <c r="N52" s="88"/>
      <c r="O52" s="88"/>
      <c r="P52" s="88"/>
      <c r="Q52" s="88"/>
      <c r="R52" s="88"/>
      <c r="S52" s="88"/>
      <c r="T52" s="88"/>
      <c r="U52" s="88"/>
      <c r="V52" s="88"/>
      <c r="W52" s="98"/>
    </row>
    <row r="53" spans="1:23" ht="16.5" thickTop="1" thickBot="1" x14ac:dyDescent="0.3">
      <c r="A53" s="103" t="s">
        <v>44</v>
      </c>
      <c r="B53" s="104">
        <v>6811</v>
      </c>
      <c r="C53" s="104" t="s">
        <v>91</v>
      </c>
      <c r="D53" s="123" t="s">
        <v>64</v>
      </c>
      <c r="E53" s="108" t="str">
        <f>Table1[[#This Row],[HelmName]] &amp; " : " &amp; Table1[[#This Row],[Class]]</f>
        <v>Steve Ashford : Albacore</v>
      </c>
      <c r="F53" s="97"/>
      <c r="H53" t="str">
        <f t="shared" si="0"/>
        <v>-</v>
      </c>
      <c r="J53" s="88"/>
      <c r="K53" s="88"/>
      <c r="L53" s="88"/>
      <c r="M53" s="88"/>
      <c r="N53" s="88"/>
      <c r="O53" s="88"/>
      <c r="P53" s="88"/>
      <c r="Q53" s="88"/>
      <c r="R53" s="88"/>
      <c r="S53" s="88"/>
      <c r="T53" s="88"/>
      <c r="U53" s="88"/>
      <c r="V53" s="88"/>
      <c r="W53" s="98"/>
    </row>
    <row r="54" spans="1:23" ht="16.5" thickTop="1" thickBot="1" x14ac:dyDescent="0.3">
      <c r="A54" s="103" t="s">
        <v>45</v>
      </c>
      <c r="B54" s="104">
        <v>113981</v>
      </c>
      <c r="C54" s="104" t="s">
        <v>60</v>
      </c>
      <c r="D54" s="105" t="s">
        <v>60</v>
      </c>
      <c r="E54" s="108" t="str">
        <f>Table1[[#This Row],[HelmName]] &amp; " : " &amp; Table1[[#This Row],[Class]]</f>
        <v>Steve Marlow : Laser</v>
      </c>
      <c r="F54" s="97"/>
      <c r="H54" t="str">
        <f t="shared" si="0"/>
        <v>-</v>
      </c>
      <c r="J54" s="88"/>
      <c r="K54" s="88"/>
      <c r="L54" s="88"/>
      <c r="M54" s="88"/>
      <c r="N54" s="88"/>
      <c r="O54" s="88"/>
      <c r="P54" s="88"/>
      <c r="Q54" s="88"/>
      <c r="R54" s="88"/>
      <c r="S54" s="88"/>
      <c r="T54" s="88"/>
      <c r="U54" s="88"/>
      <c r="V54" s="88"/>
      <c r="W54" s="98"/>
    </row>
    <row r="55" spans="1:23" ht="16.5" thickTop="1" thickBot="1" x14ac:dyDescent="0.3">
      <c r="A55" s="106" t="s">
        <v>46</v>
      </c>
      <c r="B55" s="107">
        <v>258</v>
      </c>
      <c r="C55" s="107" t="s">
        <v>79</v>
      </c>
      <c r="D55" s="105" t="s">
        <v>58</v>
      </c>
      <c r="E55" s="108" t="str">
        <f>Table1[[#This Row],[HelmName]] &amp; " : " &amp; Table1[[#This Row],[Class]]</f>
        <v>Struan McDonald : Vareo</v>
      </c>
      <c r="F55" s="99"/>
      <c r="H55" t="str">
        <f t="shared" si="0"/>
        <v>-</v>
      </c>
      <c r="J55" s="90"/>
      <c r="K55" s="90"/>
      <c r="L55" s="90"/>
      <c r="M55" s="90"/>
      <c r="N55" s="90"/>
      <c r="O55" s="90"/>
      <c r="P55" s="90"/>
      <c r="Q55" s="90"/>
      <c r="R55" s="90"/>
      <c r="S55" s="90"/>
      <c r="T55" s="90"/>
      <c r="U55" s="90"/>
      <c r="V55" s="90"/>
      <c r="W55" s="100"/>
    </row>
    <row r="56" spans="1:23" ht="16.5" thickTop="1" thickBot="1" x14ac:dyDescent="0.3">
      <c r="A56" s="121" t="s">
        <v>47</v>
      </c>
      <c r="B56" s="122">
        <v>174465</v>
      </c>
      <c r="C56" s="122" t="s">
        <v>60</v>
      </c>
      <c r="D56" s="105" t="s">
        <v>60</v>
      </c>
      <c r="E56" s="108" t="str">
        <f>Table1[[#This Row],[HelmName]] &amp; " : " &amp; Table1[[#This Row],[Class]]</f>
        <v>W BURGESS : Laser</v>
      </c>
      <c r="F56" s="97"/>
      <c r="H56" t="str">
        <f t="shared" si="0"/>
        <v>-</v>
      </c>
      <c r="J56" s="88"/>
      <c r="K56" s="88"/>
      <c r="L56" s="88"/>
      <c r="M56" s="88"/>
      <c r="N56" s="88"/>
      <c r="O56" s="88"/>
      <c r="P56" s="88"/>
      <c r="Q56" s="88"/>
      <c r="R56" s="88"/>
      <c r="S56" s="88"/>
      <c r="T56" s="88"/>
      <c r="U56" s="88"/>
      <c r="V56" s="88"/>
      <c r="W56" s="98"/>
    </row>
    <row r="57" spans="1:23" ht="16.5" thickTop="1" thickBot="1" x14ac:dyDescent="0.3">
      <c r="A57" s="121" t="s">
        <v>48</v>
      </c>
      <c r="B57" s="140"/>
      <c r="C57" s="104" t="s">
        <v>92</v>
      </c>
      <c r="D57" s="105" t="s">
        <v>64</v>
      </c>
      <c r="E57" s="108" t="str">
        <f>Table1[[#This Row],[HelmName]] &amp; " : " &amp; Table1[[#This Row],[Class]]</f>
        <v>Wolly Merchant : Q'ba</v>
      </c>
      <c r="H57" t="str">
        <f t="shared" si="0"/>
        <v>-</v>
      </c>
    </row>
    <row r="58" spans="1:23" ht="16.5" thickTop="1" thickBot="1" x14ac:dyDescent="0.3">
      <c r="A58" s="121"/>
      <c r="B58" s="122"/>
      <c r="C58" s="122"/>
      <c r="D58" s="123"/>
      <c r="E58" s="141" t="str">
        <f>Table1[[#This Row],[HelmName]] &amp; " : " &amp; Table1[[#This Row],[Class]]</f>
        <v xml:space="preserve"> : </v>
      </c>
      <c r="H58" t="str">
        <f t="shared" si="0"/>
        <v>-</v>
      </c>
    </row>
    <row r="59" spans="1:23" ht="16.5" thickTop="1" thickBot="1" x14ac:dyDescent="0.3">
      <c r="A59" s="121" t="s">
        <v>3</v>
      </c>
      <c r="B59" s="122"/>
      <c r="C59" s="122"/>
      <c r="D59" s="123"/>
      <c r="E59" s="141" t="str">
        <f>Table1[[#This Row],[HelmName]] &amp; " : " &amp; Table1[[#This Row],[Class]]</f>
        <v xml:space="preserve">- : </v>
      </c>
      <c r="H59" t="str">
        <f t="shared" si="0"/>
        <v>-</v>
      </c>
    </row>
    <row r="60" spans="1:23" ht="16.5" thickTop="1" thickBot="1" x14ac:dyDescent="0.3">
      <c r="A60" s="103" t="s">
        <v>3</v>
      </c>
      <c r="B60" s="104"/>
      <c r="C60" s="104"/>
      <c r="D60" s="123"/>
      <c r="E60" s="141" t="str">
        <f>Table1[[#This Row],[HelmName]] &amp; " : " &amp; Table1[[#This Row],[Class]]</f>
        <v xml:space="preserve">- : </v>
      </c>
      <c r="H60" t="str">
        <f t="shared" si="0"/>
        <v>-</v>
      </c>
    </row>
    <row r="61" spans="1:23" ht="16.5" thickTop="1" thickBot="1" x14ac:dyDescent="0.3">
      <c r="A61" s="103" t="s">
        <v>3</v>
      </c>
      <c r="B61" s="104"/>
      <c r="C61" s="104"/>
      <c r="D61" s="123"/>
      <c r="E61" s="141" t="str">
        <f>Table1[[#This Row],[HelmName]] &amp; " : " &amp; Table1[[#This Row],[Class]]</f>
        <v xml:space="preserve">- : </v>
      </c>
      <c r="H61" t="str">
        <f t="shared" si="0"/>
        <v>-</v>
      </c>
    </row>
    <row r="62" spans="1:23" ht="16.5" thickTop="1" thickBot="1" x14ac:dyDescent="0.3">
      <c r="A62" s="103" t="s">
        <v>3</v>
      </c>
      <c r="B62" s="104"/>
      <c r="C62" s="104"/>
      <c r="D62" s="123"/>
      <c r="E62" s="141" t="str">
        <f>Table1[[#This Row],[HelmName]] &amp; " : " &amp; Table1[[#This Row],[Class]]</f>
        <v xml:space="preserve">- : </v>
      </c>
      <c r="H62" t="str">
        <f t="shared" si="0"/>
        <v>-</v>
      </c>
    </row>
    <row r="63" spans="1:23" ht="16.5" thickTop="1" thickBot="1" x14ac:dyDescent="0.3">
      <c r="A63" s="103" t="s">
        <v>3</v>
      </c>
      <c r="B63" s="104"/>
      <c r="C63" s="104"/>
      <c r="D63" s="123"/>
      <c r="E63" s="141" t="str">
        <f>Table1[[#This Row],[HelmName]] &amp; " : " &amp; Table1[[#This Row],[Class]]</f>
        <v xml:space="preserve">- : </v>
      </c>
      <c r="H63" t="str">
        <f t="shared" si="0"/>
        <v>-</v>
      </c>
    </row>
    <row r="64" spans="1:23" ht="16.5" thickTop="1" thickBot="1" x14ac:dyDescent="0.3">
      <c r="A64" s="103" t="s">
        <v>3</v>
      </c>
      <c r="B64" s="104"/>
      <c r="C64" s="104"/>
      <c r="D64" s="123"/>
      <c r="E64" s="141" t="str">
        <f>Table1[[#This Row],[HelmName]] &amp; " : " &amp; Table1[[#This Row],[Class]]</f>
        <v xml:space="preserve">- : </v>
      </c>
      <c r="H64" t="str">
        <f t="shared" si="0"/>
        <v>-</v>
      </c>
    </row>
    <row r="65" spans="1:8" ht="16.5" thickTop="1" thickBot="1" x14ac:dyDescent="0.3">
      <c r="A65" s="103" t="s">
        <v>3</v>
      </c>
      <c r="B65" s="104"/>
      <c r="C65" s="104"/>
      <c r="D65" s="123"/>
      <c r="E65" s="141" t="str">
        <f>Table1[[#This Row],[HelmName]] &amp; " : " &amp; Table1[[#This Row],[Class]]</f>
        <v xml:space="preserve">- : </v>
      </c>
      <c r="H65" t="str">
        <f t="shared" si="0"/>
        <v>-</v>
      </c>
    </row>
    <row r="66" spans="1:8" ht="16.5" thickTop="1" thickBot="1" x14ac:dyDescent="0.3">
      <c r="A66" s="103" t="s">
        <v>3</v>
      </c>
      <c r="B66" s="104"/>
      <c r="C66" s="104"/>
      <c r="D66" s="123"/>
      <c r="E66" s="141" t="str">
        <f>Table1[[#This Row],[HelmName]] &amp; " : " &amp; Table1[[#This Row],[Class]]</f>
        <v xml:space="preserve">- : </v>
      </c>
      <c r="H66" t="str">
        <f t="shared" si="0"/>
        <v>-</v>
      </c>
    </row>
    <row r="67" spans="1:8" ht="16.5" thickTop="1" thickBot="1" x14ac:dyDescent="0.3">
      <c r="A67" s="103" t="s">
        <v>3</v>
      </c>
      <c r="B67" s="104"/>
      <c r="C67" s="104"/>
      <c r="D67" s="123"/>
      <c r="E67" s="141" t="str">
        <f>Table1[[#This Row],[HelmName]] &amp; " : " &amp; Table1[[#This Row],[Class]]</f>
        <v xml:space="preserve">- : </v>
      </c>
      <c r="H67" t="str">
        <f t="shared" ref="H67:H130" si="1">IF(K69="","-",K69)</f>
        <v>-</v>
      </c>
    </row>
    <row r="68" spans="1:8" ht="16.5" thickTop="1" thickBot="1" x14ac:dyDescent="0.3">
      <c r="A68" s="103" t="s">
        <v>3</v>
      </c>
      <c r="B68" s="104"/>
      <c r="C68" s="104"/>
      <c r="D68" s="123"/>
      <c r="E68" s="141" t="str">
        <f>Table1[[#This Row],[HelmName]] &amp; " : " &amp; Table1[[#This Row],[Class]]</f>
        <v xml:space="preserve">- : </v>
      </c>
      <c r="H68" t="str">
        <f t="shared" si="1"/>
        <v>-</v>
      </c>
    </row>
    <row r="69" spans="1:8" ht="16.5" thickTop="1" thickBot="1" x14ac:dyDescent="0.3">
      <c r="A69" s="103" t="s">
        <v>3</v>
      </c>
      <c r="B69" s="104"/>
      <c r="C69" s="104"/>
      <c r="D69" s="123"/>
      <c r="E69" s="141" t="str">
        <f>Table1[[#This Row],[HelmName]] &amp; " : " &amp; Table1[[#This Row],[Class]]</f>
        <v xml:space="preserve">- : </v>
      </c>
      <c r="H69" t="str">
        <f t="shared" si="1"/>
        <v>-</v>
      </c>
    </row>
    <row r="70" spans="1:8" ht="16.5" thickTop="1" thickBot="1" x14ac:dyDescent="0.3">
      <c r="A70" s="103" t="s">
        <v>3</v>
      </c>
      <c r="B70" s="104"/>
      <c r="C70" s="104"/>
      <c r="D70" s="123"/>
      <c r="E70" s="141" t="str">
        <f>Table1[[#This Row],[HelmName]] &amp; " : " &amp; Table1[[#This Row],[Class]]</f>
        <v xml:space="preserve">- : </v>
      </c>
      <c r="H70" t="str">
        <f t="shared" si="1"/>
        <v>-</v>
      </c>
    </row>
    <row r="71" spans="1:8" ht="16.5" thickTop="1" thickBot="1" x14ac:dyDescent="0.3">
      <c r="A71" s="103" t="s">
        <v>3</v>
      </c>
      <c r="B71" s="104"/>
      <c r="C71" s="104"/>
      <c r="D71" s="123"/>
      <c r="E71" s="141" t="str">
        <f>Table1[[#This Row],[HelmName]] &amp; " : " &amp; Table1[[#This Row],[Class]]</f>
        <v xml:space="preserve">- : </v>
      </c>
      <c r="H71" t="str">
        <f t="shared" si="1"/>
        <v>-</v>
      </c>
    </row>
    <row r="72" spans="1:8" ht="16.5" thickTop="1" thickBot="1" x14ac:dyDescent="0.3">
      <c r="A72" s="103" t="s">
        <v>3</v>
      </c>
      <c r="B72" s="104"/>
      <c r="C72" s="104"/>
      <c r="D72" s="123"/>
      <c r="E72" s="141" t="str">
        <f>Table1[[#This Row],[HelmName]] &amp; " : " &amp; Table1[[#This Row],[Class]]</f>
        <v xml:space="preserve">- : </v>
      </c>
      <c r="H72" t="str">
        <f t="shared" si="1"/>
        <v>-</v>
      </c>
    </row>
    <row r="73" spans="1:8" ht="16.5" thickTop="1" thickBot="1" x14ac:dyDescent="0.3">
      <c r="A73" s="103" t="s">
        <v>3</v>
      </c>
      <c r="B73" s="104"/>
      <c r="C73" s="104"/>
      <c r="D73" s="123"/>
      <c r="E73" s="141" t="str">
        <f>Table1[[#This Row],[HelmName]] &amp; " : " &amp; Table1[[#This Row],[Class]]</f>
        <v xml:space="preserve">- : </v>
      </c>
      <c r="H73" t="str">
        <f t="shared" si="1"/>
        <v>-</v>
      </c>
    </row>
    <row r="74" spans="1:8" ht="16.5" thickTop="1" thickBot="1" x14ac:dyDescent="0.3">
      <c r="A74" s="103" t="s">
        <v>3</v>
      </c>
      <c r="B74" s="104"/>
      <c r="C74" s="104"/>
      <c r="D74" s="123"/>
      <c r="E74" s="141" t="str">
        <f>Table1[[#This Row],[HelmName]] &amp; " : " &amp; Table1[[#This Row],[Class]]</f>
        <v xml:space="preserve">- : </v>
      </c>
      <c r="H74" t="str">
        <f t="shared" si="1"/>
        <v>-</v>
      </c>
    </row>
    <row r="75" spans="1:8" ht="16.5" thickTop="1" thickBot="1" x14ac:dyDescent="0.3">
      <c r="A75" s="103" t="s">
        <v>3</v>
      </c>
      <c r="B75" s="104"/>
      <c r="C75" s="104"/>
      <c r="D75" s="123"/>
      <c r="E75" s="141" t="str">
        <f>Table1[[#This Row],[HelmName]] &amp; " : " &amp; Table1[[#This Row],[Class]]</f>
        <v xml:space="preserve">- : </v>
      </c>
      <c r="H75" t="str">
        <f t="shared" si="1"/>
        <v>-</v>
      </c>
    </row>
    <row r="76" spans="1:8" ht="16.5" thickTop="1" thickBot="1" x14ac:dyDescent="0.3">
      <c r="A76" s="103" t="s">
        <v>3</v>
      </c>
      <c r="B76" s="104"/>
      <c r="C76" s="104"/>
      <c r="D76" s="123"/>
      <c r="E76" s="141" t="str">
        <f>Table1[[#This Row],[HelmName]] &amp; " : " &amp; Table1[[#This Row],[Class]]</f>
        <v xml:space="preserve">- : </v>
      </c>
      <c r="H76" t="str">
        <f t="shared" si="1"/>
        <v>-</v>
      </c>
    </row>
    <row r="77" spans="1:8" ht="16.5" thickTop="1" thickBot="1" x14ac:dyDescent="0.3">
      <c r="A77" s="103" t="s">
        <v>3</v>
      </c>
      <c r="B77" s="104"/>
      <c r="C77" s="104"/>
      <c r="D77" s="123"/>
      <c r="E77" s="141" t="str">
        <f>Table1[[#This Row],[HelmName]] &amp; " : " &amp; Table1[[#This Row],[Class]]</f>
        <v xml:space="preserve">- : </v>
      </c>
      <c r="H77" t="str">
        <f t="shared" si="1"/>
        <v>-</v>
      </c>
    </row>
    <row r="78" spans="1:8" ht="16.5" thickTop="1" thickBot="1" x14ac:dyDescent="0.3">
      <c r="A78" s="103" t="s">
        <v>3</v>
      </c>
      <c r="B78" s="104"/>
      <c r="C78" s="104"/>
      <c r="D78" s="123"/>
      <c r="E78" s="141" t="str">
        <f>Table1[[#This Row],[HelmName]] &amp; " : " &amp; Table1[[#This Row],[Class]]</f>
        <v xml:space="preserve">- : </v>
      </c>
      <c r="H78" t="str">
        <f t="shared" si="1"/>
        <v>-</v>
      </c>
    </row>
    <row r="79" spans="1:8" ht="16.5" thickTop="1" thickBot="1" x14ac:dyDescent="0.3">
      <c r="A79" s="103" t="s">
        <v>3</v>
      </c>
      <c r="B79" s="104"/>
      <c r="C79" s="104"/>
      <c r="D79" s="123"/>
      <c r="E79" s="141" t="str">
        <f>Table1[[#This Row],[HelmName]] &amp; " : " &amp; Table1[[#This Row],[Class]]</f>
        <v xml:space="preserve">- : </v>
      </c>
      <c r="H79" t="str">
        <f t="shared" si="1"/>
        <v>-</v>
      </c>
    </row>
    <row r="80" spans="1:8" ht="16.5" thickTop="1" thickBot="1" x14ac:dyDescent="0.3">
      <c r="A80" s="103" t="s">
        <v>3</v>
      </c>
      <c r="B80" s="104"/>
      <c r="C80" s="104"/>
      <c r="D80" s="123"/>
      <c r="E80" s="141" t="str">
        <f>Table1[[#This Row],[HelmName]] &amp; " : " &amp; Table1[[#This Row],[Class]]</f>
        <v xml:space="preserve">- : </v>
      </c>
      <c r="H80" t="str">
        <f t="shared" si="1"/>
        <v>-</v>
      </c>
    </row>
    <row r="81" spans="1:8" ht="16.5" thickTop="1" thickBot="1" x14ac:dyDescent="0.3">
      <c r="A81" s="103" t="s">
        <v>3</v>
      </c>
      <c r="B81" s="104"/>
      <c r="C81" s="104"/>
      <c r="D81" s="123"/>
      <c r="E81" s="141" t="str">
        <f>Table1[[#This Row],[HelmName]] &amp; " : " &amp; Table1[[#This Row],[Class]]</f>
        <v xml:space="preserve">- : </v>
      </c>
      <c r="H81" t="str">
        <f t="shared" si="1"/>
        <v>-</v>
      </c>
    </row>
    <row r="82" spans="1:8" ht="16.5" thickTop="1" thickBot="1" x14ac:dyDescent="0.3">
      <c r="A82" s="103" t="s">
        <v>3</v>
      </c>
      <c r="B82" s="104"/>
      <c r="C82" s="104"/>
      <c r="D82" s="123"/>
      <c r="E82" s="141" t="str">
        <f>Table1[[#This Row],[HelmName]] &amp; " : " &amp; Table1[[#This Row],[Class]]</f>
        <v xml:space="preserve">- : </v>
      </c>
      <c r="H82" t="str">
        <f t="shared" si="1"/>
        <v>-</v>
      </c>
    </row>
    <row r="83" spans="1:8" ht="16.5" thickTop="1" thickBot="1" x14ac:dyDescent="0.3">
      <c r="A83" s="103" t="s">
        <v>3</v>
      </c>
      <c r="B83" s="104"/>
      <c r="C83" s="104"/>
      <c r="D83" s="123"/>
      <c r="E83" s="141" t="str">
        <f>Table1[[#This Row],[HelmName]] &amp; " : " &amp; Table1[[#This Row],[Class]]</f>
        <v xml:space="preserve">- : </v>
      </c>
      <c r="H83" t="str">
        <f t="shared" si="1"/>
        <v>-</v>
      </c>
    </row>
    <row r="84" spans="1:8" ht="16.5" thickTop="1" thickBot="1" x14ac:dyDescent="0.3">
      <c r="A84" s="103" t="s">
        <v>3</v>
      </c>
      <c r="B84" s="104"/>
      <c r="C84" s="104"/>
      <c r="D84" s="123"/>
      <c r="E84" s="141" t="str">
        <f>Table1[[#This Row],[HelmName]] &amp; " : " &amp; Table1[[#This Row],[Class]]</f>
        <v xml:space="preserve">- : </v>
      </c>
      <c r="H84" t="str">
        <f t="shared" si="1"/>
        <v>-</v>
      </c>
    </row>
    <row r="85" spans="1:8" ht="16.5" thickTop="1" thickBot="1" x14ac:dyDescent="0.3">
      <c r="A85" s="103" t="s">
        <v>3</v>
      </c>
      <c r="B85" s="104"/>
      <c r="C85" s="104"/>
      <c r="D85" s="123"/>
      <c r="E85" s="141" t="str">
        <f>Table1[[#This Row],[HelmName]] &amp; " : " &amp; Table1[[#This Row],[Class]]</f>
        <v xml:space="preserve">- : </v>
      </c>
      <c r="H85" t="str">
        <f t="shared" si="1"/>
        <v>-</v>
      </c>
    </row>
    <row r="86" spans="1:8" ht="16.5" thickTop="1" thickBot="1" x14ac:dyDescent="0.3">
      <c r="A86" s="103" t="s">
        <v>3</v>
      </c>
      <c r="B86" s="104"/>
      <c r="C86" s="104"/>
      <c r="D86" s="123"/>
      <c r="E86" s="141" t="str">
        <f>Table1[[#This Row],[HelmName]] &amp; " : " &amp; Table1[[#This Row],[Class]]</f>
        <v xml:space="preserve">- : </v>
      </c>
      <c r="H86" t="str">
        <f t="shared" si="1"/>
        <v>-</v>
      </c>
    </row>
    <row r="87" spans="1:8" ht="16.5" thickTop="1" thickBot="1" x14ac:dyDescent="0.3">
      <c r="A87" s="103" t="s">
        <v>3</v>
      </c>
      <c r="B87" s="104"/>
      <c r="C87" s="104"/>
      <c r="D87" s="123"/>
      <c r="E87" s="141" t="str">
        <f>Table1[[#This Row],[HelmName]] &amp; " : " &amp; Table1[[#This Row],[Class]]</f>
        <v xml:space="preserve">- : </v>
      </c>
      <c r="H87" t="str">
        <f t="shared" si="1"/>
        <v>-</v>
      </c>
    </row>
    <row r="88" spans="1:8" ht="16.5" thickTop="1" thickBot="1" x14ac:dyDescent="0.3">
      <c r="A88" s="103" t="s">
        <v>3</v>
      </c>
      <c r="B88" s="104"/>
      <c r="C88" s="104"/>
      <c r="D88" s="123"/>
      <c r="E88" s="141" t="str">
        <f>Table1[[#This Row],[HelmName]] &amp; " : " &amp; Table1[[#This Row],[Class]]</f>
        <v xml:space="preserve">- : </v>
      </c>
      <c r="H88" t="str">
        <f t="shared" si="1"/>
        <v>-</v>
      </c>
    </row>
    <row r="89" spans="1:8" ht="16.5" thickTop="1" thickBot="1" x14ac:dyDescent="0.3">
      <c r="A89" s="103" t="s">
        <v>3</v>
      </c>
      <c r="B89" s="104"/>
      <c r="C89" s="104"/>
      <c r="D89" s="123"/>
      <c r="E89" s="141" t="str">
        <f>Table1[[#This Row],[HelmName]] &amp; " : " &amp; Table1[[#This Row],[Class]]</f>
        <v xml:space="preserve">- : </v>
      </c>
      <c r="H89" t="str">
        <f t="shared" si="1"/>
        <v>-</v>
      </c>
    </row>
    <row r="90" spans="1:8" ht="16.5" thickTop="1" thickBot="1" x14ac:dyDescent="0.3">
      <c r="A90" s="103" t="s">
        <v>3</v>
      </c>
      <c r="B90" s="104"/>
      <c r="C90" s="104"/>
      <c r="D90" s="123"/>
      <c r="E90" s="141" t="str">
        <f>Table1[[#This Row],[HelmName]] &amp; " : " &amp; Table1[[#This Row],[Class]]</f>
        <v xml:space="preserve">- : </v>
      </c>
      <c r="H90" t="str">
        <f t="shared" si="1"/>
        <v>-</v>
      </c>
    </row>
    <row r="91" spans="1:8" ht="16.5" thickTop="1" thickBot="1" x14ac:dyDescent="0.3">
      <c r="A91" s="103" t="s">
        <v>3</v>
      </c>
      <c r="B91" s="104"/>
      <c r="C91" s="104"/>
      <c r="D91" s="123"/>
      <c r="E91" s="141" t="str">
        <f>Table1[[#This Row],[HelmName]] &amp; " : " &amp; Table1[[#This Row],[Class]]</f>
        <v xml:space="preserve">- : </v>
      </c>
      <c r="H91" t="str">
        <f t="shared" si="1"/>
        <v>-</v>
      </c>
    </row>
    <row r="92" spans="1:8" ht="16.5" thickTop="1" thickBot="1" x14ac:dyDescent="0.3">
      <c r="A92" s="103" t="s">
        <v>3</v>
      </c>
      <c r="B92" s="104"/>
      <c r="C92" s="104"/>
      <c r="D92" s="123"/>
      <c r="E92" s="141" t="str">
        <f>Table1[[#This Row],[HelmName]] &amp; " : " &amp; Table1[[#This Row],[Class]]</f>
        <v xml:space="preserve">- : </v>
      </c>
      <c r="H92" t="str">
        <f t="shared" si="1"/>
        <v>-</v>
      </c>
    </row>
    <row r="93" spans="1:8" ht="16.5" thickTop="1" thickBot="1" x14ac:dyDescent="0.3">
      <c r="A93" s="103" t="s">
        <v>3</v>
      </c>
      <c r="B93" s="104"/>
      <c r="C93" s="104"/>
      <c r="D93" s="123"/>
      <c r="E93" s="141" t="str">
        <f>Table1[[#This Row],[HelmName]] &amp; " : " &amp; Table1[[#This Row],[Class]]</f>
        <v xml:space="preserve">- : </v>
      </c>
      <c r="H93" t="str">
        <f t="shared" si="1"/>
        <v>-</v>
      </c>
    </row>
    <row r="94" spans="1:8" ht="16.5" thickTop="1" thickBot="1" x14ac:dyDescent="0.3">
      <c r="A94" s="103" t="s">
        <v>3</v>
      </c>
      <c r="B94" s="104"/>
      <c r="C94" s="104"/>
      <c r="D94" s="123"/>
      <c r="E94" s="141" t="str">
        <f>Table1[[#This Row],[HelmName]] &amp; " : " &amp; Table1[[#This Row],[Class]]</f>
        <v xml:space="preserve">- : </v>
      </c>
      <c r="H94" t="str">
        <f t="shared" si="1"/>
        <v>-</v>
      </c>
    </row>
    <row r="95" spans="1:8" ht="16.5" thickTop="1" thickBot="1" x14ac:dyDescent="0.3">
      <c r="A95" s="103" t="s">
        <v>3</v>
      </c>
      <c r="B95" s="104"/>
      <c r="C95" s="104"/>
      <c r="D95" s="123"/>
      <c r="E95" s="141" t="str">
        <f>Table1[[#This Row],[HelmName]] &amp; " : " &amp; Table1[[#This Row],[Class]]</f>
        <v xml:space="preserve">- : </v>
      </c>
      <c r="H95" t="str">
        <f t="shared" si="1"/>
        <v>-</v>
      </c>
    </row>
    <row r="96" spans="1:8" ht="16.5" thickTop="1" thickBot="1" x14ac:dyDescent="0.3">
      <c r="A96" s="103" t="s">
        <v>3</v>
      </c>
      <c r="B96" s="104"/>
      <c r="C96" s="104"/>
      <c r="D96" s="123"/>
      <c r="E96" s="141" t="str">
        <f>Table1[[#This Row],[HelmName]] &amp; " : " &amp; Table1[[#This Row],[Class]]</f>
        <v xml:space="preserve">- : </v>
      </c>
      <c r="H96" t="str">
        <f t="shared" si="1"/>
        <v>-</v>
      </c>
    </row>
    <row r="97" spans="1:8" ht="16.5" thickTop="1" thickBot="1" x14ac:dyDescent="0.3">
      <c r="A97" s="103" t="s">
        <v>3</v>
      </c>
      <c r="B97" s="104"/>
      <c r="C97" s="104"/>
      <c r="D97" s="123"/>
      <c r="E97" s="141" t="str">
        <f>Table1[[#This Row],[HelmName]] &amp; " : " &amp; Table1[[#This Row],[Class]]</f>
        <v xml:space="preserve">- : </v>
      </c>
      <c r="H97" t="str">
        <f t="shared" si="1"/>
        <v>-</v>
      </c>
    </row>
    <row r="98" spans="1:8" ht="16.5" thickTop="1" thickBot="1" x14ac:dyDescent="0.3">
      <c r="A98" s="103" t="s">
        <v>3</v>
      </c>
      <c r="B98" s="104"/>
      <c r="C98" s="104"/>
      <c r="D98" s="123"/>
      <c r="E98" s="141" t="str">
        <f>Table1[[#This Row],[HelmName]] &amp; " : " &amp; Table1[[#This Row],[Class]]</f>
        <v xml:space="preserve">- : </v>
      </c>
      <c r="H98" t="str">
        <f t="shared" si="1"/>
        <v>-</v>
      </c>
    </row>
    <row r="99" spans="1:8" ht="16.5" thickTop="1" thickBot="1" x14ac:dyDescent="0.3">
      <c r="A99" s="103" t="s">
        <v>3</v>
      </c>
      <c r="B99" s="104"/>
      <c r="C99" s="104"/>
      <c r="D99" s="123"/>
      <c r="E99" s="141" t="str">
        <f>Table1[[#This Row],[HelmName]] &amp; " : " &amp; Table1[[#This Row],[Class]]</f>
        <v xml:space="preserve">- : </v>
      </c>
      <c r="H99" t="str">
        <f t="shared" si="1"/>
        <v>-</v>
      </c>
    </row>
    <row r="100" spans="1:8" ht="16.5" thickTop="1" thickBot="1" x14ac:dyDescent="0.3">
      <c r="A100" s="103" t="s">
        <v>3</v>
      </c>
      <c r="B100" s="104"/>
      <c r="C100" s="104"/>
      <c r="D100" s="123"/>
      <c r="E100" s="141" t="str">
        <f>Table1[[#This Row],[HelmName]] &amp; " : " &amp; Table1[[#This Row],[Class]]</f>
        <v xml:space="preserve">- : </v>
      </c>
      <c r="H100" t="str">
        <f t="shared" si="1"/>
        <v>-</v>
      </c>
    </row>
    <row r="101" spans="1:8" ht="16.5" thickTop="1" thickBot="1" x14ac:dyDescent="0.3">
      <c r="A101" s="103" t="s">
        <v>3</v>
      </c>
      <c r="B101" s="104"/>
      <c r="C101" s="104"/>
      <c r="D101" s="123"/>
      <c r="E101" s="141" t="str">
        <f>Table1[[#This Row],[HelmName]] &amp; " : " &amp; Table1[[#This Row],[Class]]</f>
        <v xml:space="preserve">- : </v>
      </c>
      <c r="H101" t="str">
        <f t="shared" si="1"/>
        <v>-</v>
      </c>
    </row>
    <row r="102" spans="1:8" ht="16.5" thickTop="1" thickBot="1" x14ac:dyDescent="0.3">
      <c r="A102" s="103" t="s">
        <v>3</v>
      </c>
      <c r="B102" s="104"/>
      <c r="C102" s="104"/>
      <c r="D102" s="123"/>
      <c r="E102" s="141" t="str">
        <f>Table1[[#This Row],[HelmName]] &amp; " : " &amp; Table1[[#This Row],[Class]]</f>
        <v xml:space="preserve">- : </v>
      </c>
      <c r="H102" t="str">
        <f t="shared" si="1"/>
        <v>-</v>
      </c>
    </row>
    <row r="103" spans="1:8" ht="16.5" thickTop="1" thickBot="1" x14ac:dyDescent="0.3">
      <c r="A103" s="103" t="s">
        <v>3</v>
      </c>
      <c r="B103" s="104"/>
      <c r="C103" s="104"/>
      <c r="D103" s="123"/>
      <c r="E103" s="141" t="str">
        <f>Table1[[#This Row],[HelmName]] &amp; " : " &amp; Table1[[#This Row],[Class]]</f>
        <v xml:space="preserve">- : </v>
      </c>
      <c r="H103" t="str">
        <f t="shared" si="1"/>
        <v>-</v>
      </c>
    </row>
    <row r="104" spans="1:8" ht="16.5" thickTop="1" thickBot="1" x14ac:dyDescent="0.3">
      <c r="A104" s="103" t="s">
        <v>3</v>
      </c>
      <c r="B104" s="104"/>
      <c r="C104" s="104"/>
      <c r="D104" s="123"/>
      <c r="E104" s="141" t="str">
        <f>Table1[[#This Row],[HelmName]] &amp; " : " &amp; Table1[[#This Row],[Class]]</f>
        <v xml:space="preserve">- : </v>
      </c>
      <c r="H104" t="str">
        <f t="shared" si="1"/>
        <v>-</v>
      </c>
    </row>
    <row r="105" spans="1:8" ht="16.5" thickTop="1" thickBot="1" x14ac:dyDescent="0.3">
      <c r="A105" s="103" t="s">
        <v>3</v>
      </c>
      <c r="B105" s="104"/>
      <c r="C105" s="104"/>
      <c r="D105" s="123"/>
      <c r="E105" s="141" t="str">
        <f>Table1[[#This Row],[HelmName]] &amp; " : " &amp; Table1[[#This Row],[Class]]</f>
        <v xml:space="preserve">- : </v>
      </c>
      <c r="H105" t="str">
        <f t="shared" si="1"/>
        <v>-</v>
      </c>
    </row>
    <row r="106" spans="1:8" ht="16.5" thickTop="1" thickBot="1" x14ac:dyDescent="0.3">
      <c r="A106" s="103" t="s">
        <v>3</v>
      </c>
      <c r="B106" s="104"/>
      <c r="C106" s="104"/>
      <c r="D106" s="123"/>
      <c r="E106" s="141" t="str">
        <f>Table1[[#This Row],[HelmName]] &amp; " : " &amp; Table1[[#This Row],[Class]]</f>
        <v xml:space="preserve">- : </v>
      </c>
      <c r="H106" t="str">
        <f t="shared" si="1"/>
        <v>-</v>
      </c>
    </row>
    <row r="107" spans="1:8" ht="16.5" thickTop="1" thickBot="1" x14ac:dyDescent="0.3">
      <c r="A107" s="103" t="s">
        <v>3</v>
      </c>
      <c r="B107" s="104"/>
      <c r="C107" s="104"/>
      <c r="D107" s="123"/>
      <c r="E107" s="141" t="str">
        <f>Table1[[#This Row],[HelmName]] &amp; " : " &amp; Table1[[#This Row],[Class]]</f>
        <v xml:space="preserve">- : </v>
      </c>
      <c r="H107" t="str">
        <f t="shared" si="1"/>
        <v>-</v>
      </c>
    </row>
    <row r="108" spans="1:8" ht="16.5" thickTop="1" thickBot="1" x14ac:dyDescent="0.3">
      <c r="A108" s="103" t="s">
        <v>3</v>
      </c>
      <c r="B108" s="104"/>
      <c r="C108" s="104"/>
      <c r="D108" s="123"/>
      <c r="E108" s="141" t="str">
        <f>Table1[[#This Row],[HelmName]] &amp; " : " &amp; Table1[[#This Row],[Class]]</f>
        <v xml:space="preserve">- : </v>
      </c>
      <c r="H108" t="str">
        <f t="shared" si="1"/>
        <v>-</v>
      </c>
    </row>
    <row r="109" spans="1:8" ht="16.5" thickTop="1" thickBot="1" x14ac:dyDescent="0.3">
      <c r="A109" s="103" t="s">
        <v>3</v>
      </c>
      <c r="B109" s="104"/>
      <c r="C109" s="104"/>
      <c r="D109" s="123"/>
      <c r="E109" s="141" t="str">
        <f>Table1[[#This Row],[HelmName]] &amp; " : " &amp; Table1[[#This Row],[Class]]</f>
        <v xml:space="preserve">- : </v>
      </c>
      <c r="H109" t="str">
        <f t="shared" si="1"/>
        <v>-</v>
      </c>
    </row>
    <row r="110" spans="1:8" ht="16.5" thickTop="1" thickBot="1" x14ac:dyDescent="0.3">
      <c r="A110" s="103" t="s">
        <v>3</v>
      </c>
      <c r="B110" s="104"/>
      <c r="C110" s="104"/>
      <c r="D110" s="123"/>
      <c r="E110" s="141" t="str">
        <f>Table1[[#This Row],[HelmName]] &amp; " : " &amp; Table1[[#This Row],[Class]]</f>
        <v xml:space="preserve">- : </v>
      </c>
      <c r="H110" t="str">
        <f t="shared" si="1"/>
        <v>-</v>
      </c>
    </row>
    <row r="111" spans="1:8" ht="16.5" thickTop="1" thickBot="1" x14ac:dyDescent="0.3">
      <c r="A111" s="103" t="s">
        <v>3</v>
      </c>
      <c r="B111" s="104"/>
      <c r="C111" s="104"/>
      <c r="D111" s="123"/>
      <c r="E111" s="141" t="str">
        <f>Table1[[#This Row],[HelmName]] &amp; " : " &amp; Table1[[#This Row],[Class]]</f>
        <v xml:space="preserve">- : </v>
      </c>
      <c r="H111" t="str">
        <f t="shared" si="1"/>
        <v>-</v>
      </c>
    </row>
    <row r="112" spans="1:8" ht="16.5" thickTop="1" thickBot="1" x14ac:dyDescent="0.3">
      <c r="A112" s="103" t="s">
        <v>3</v>
      </c>
      <c r="B112" s="104"/>
      <c r="C112" s="104"/>
      <c r="D112" s="123"/>
      <c r="E112" s="141" t="str">
        <f>Table1[[#This Row],[HelmName]] &amp; " : " &amp; Table1[[#This Row],[Class]]</f>
        <v xml:space="preserve">- : </v>
      </c>
      <c r="H112" t="str">
        <f t="shared" si="1"/>
        <v>-</v>
      </c>
    </row>
    <row r="113" spans="1:8" ht="16.5" thickTop="1" thickBot="1" x14ac:dyDescent="0.3">
      <c r="A113" s="103" t="s">
        <v>3</v>
      </c>
      <c r="B113" s="104"/>
      <c r="C113" s="104"/>
      <c r="D113" s="123"/>
      <c r="E113" s="141" t="str">
        <f>Table1[[#This Row],[HelmName]] &amp; " : " &amp; Table1[[#This Row],[Class]]</f>
        <v xml:space="preserve">- : </v>
      </c>
      <c r="H113" t="str">
        <f t="shared" si="1"/>
        <v>-</v>
      </c>
    </row>
    <row r="114" spans="1:8" ht="16.5" thickTop="1" thickBot="1" x14ac:dyDescent="0.3">
      <c r="A114" s="103" t="s">
        <v>3</v>
      </c>
      <c r="B114" s="104"/>
      <c r="C114" s="104"/>
      <c r="D114" s="123"/>
      <c r="E114" s="141" t="str">
        <f>Table1[[#This Row],[HelmName]] &amp; " : " &amp; Table1[[#This Row],[Class]]</f>
        <v xml:space="preserve">- : </v>
      </c>
      <c r="H114" t="str">
        <f t="shared" si="1"/>
        <v>-</v>
      </c>
    </row>
    <row r="115" spans="1:8" ht="16.5" thickTop="1" thickBot="1" x14ac:dyDescent="0.3">
      <c r="A115" s="103" t="s">
        <v>3</v>
      </c>
      <c r="B115" s="104"/>
      <c r="C115" s="104"/>
      <c r="D115" s="123"/>
      <c r="E115" s="141" t="str">
        <f>Table1[[#This Row],[HelmName]] &amp; " : " &amp; Table1[[#This Row],[Class]]</f>
        <v xml:space="preserve">- : </v>
      </c>
      <c r="H115" t="str">
        <f t="shared" si="1"/>
        <v>-</v>
      </c>
    </row>
    <row r="116" spans="1:8" ht="16.5" thickTop="1" thickBot="1" x14ac:dyDescent="0.3">
      <c r="A116" s="103" t="s">
        <v>3</v>
      </c>
      <c r="B116" s="104"/>
      <c r="C116" s="104"/>
      <c r="D116" s="123"/>
      <c r="E116" s="141" t="str">
        <f>Table1[[#This Row],[HelmName]] &amp; " : " &amp; Table1[[#This Row],[Class]]</f>
        <v xml:space="preserve">- : </v>
      </c>
      <c r="H116" t="str">
        <f t="shared" si="1"/>
        <v>-</v>
      </c>
    </row>
    <row r="117" spans="1:8" ht="16.5" thickTop="1" thickBot="1" x14ac:dyDescent="0.3">
      <c r="A117" s="103" t="s">
        <v>3</v>
      </c>
      <c r="B117" s="104"/>
      <c r="C117" s="104"/>
      <c r="D117" s="123"/>
      <c r="E117" s="141" t="str">
        <f>Table1[[#This Row],[HelmName]] &amp; " : " &amp; Table1[[#This Row],[Class]]</f>
        <v xml:space="preserve">- : </v>
      </c>
      <c r="H117" t="str">
        <f t="shared" si="1"/>
        <v>-</v>
      </c>
    </row>
    <row r="118" spans="1:8" ht="16.5" thickTop="1" thickBot="1" x14ac:dyDescent="0.3">
      <c r="A118" s="103" t="s">
        <v>3</v>
      </c>
      <c r="B118" s="104"/>
      <c r="C118" s="104"/>
      <c r="D118" s="123"/>
      <c r="E118" s="141" t="str">
        <f>Table1[[#This Row],[HelmName]] &amp; " : " &amp; Table1[[#This Row],[Class]]</f>
        <v xml:space="preserve">- : </v>
      </c>
      <c r="H118" t="str">
        <f t="shared" si="1"/>
        <v>-</v>
      </c>
    </row>
    <row r="119" spans="1:8" ht="16.5" thickTop="1" thickBot="1" x14ac:dyDescent="0.3">
      <c r="A119" s="103" t="s">
        <v>3</v>
      </c>
      <c r="B119" s="104"/>
      <c r="C119" s="104"/>
      <c r="D119" s="123"/>
      <c r="E119" s="141" t="str">
        <f>Table1[[#This Row],[HelmName]] &amp; " : " &amp; Table1[[#This Row],[Class]]</f>
        <v xml:space="preserve">- : </v>
      </c>
      <c r="H119" t="str">
        <f t="shared" si="1"/>
        <v>-</v>
      </c>
    </row>
    <row r="120" spans="1:8" ht="16.5" thickTop="1" thickBot="1" x14ac:dyDescent="0.3">
      <c r="A120" s="103" t="s">
        <v>3</v>
      </c>
      <c r="B120" s="104"/>
      <c r="C120" s="104"/>
      <c r="D120" s="123"/>
      <c r="E120" s="141" t="str">
        <f>Table1[[#This Row],[HelmName]] &amp; " : " &amp; Table1[[#This Row],[Class]]</f>
        <v xml:space="preserve">- : </v>
      </c>
      <c r="H120" t="str">
        <f t="shared" si="1"/>
        <v>-</v>
      </c>
    </row>
    <row r="121" spans="1:8" ht="16.5" thickTop="1" thickBot="1" x14ac:dyDescent="0.3">
      <c r="A121" s="103" t="s">
        <v>3</v>
      </c>
      <c r="B121" s="104"/>
      <c r="C121" s="104"/>
      <c r="D121" s="123"/>
      <c r="E121" s="141" t="str">
        <f>Table1[[#This Row],[HelmName]] &amp; " : " &amp; Table1[[#This Row],[Class]]</f>
        <v xml:space="preserve">- : </v>
      </c>
      <c r="H121" t="str">
        <f t="shared" si="1"/>
        <v>-</v>
      </c>
    </row>
    <row r="122" spans="1:8" ht="16.5" thickTop="1" thickBot="1" x14ac:dyDescent="0.3">
      <c r="A122" s="103" t="s">
        <v>3</v>
      </c>
      <c r="B122" s="104"/>
      <c r="C122" s="104"/>
      <c r="D122" s="123"/>
      <c r="E122" s="141" t="str">
        <f>Table1[[#This Row],[HelmName]] &amp; " : " &amp; Table1[[#This Row],[Class]]</f>
        <v xml:space="preserve">- : </v>
      </c>
      <c r="H122" t="str">
        <f t="shared" si="1"/>
        <v>-</v>
      </c>
    </row>
    <row r="123" spans="1:8" ht="16.5" thickTop="1" thickBot="1" x14ac:dyDescent="0.3">
      <c r="A123" s="103" t="s">
        <v>3</v>
      </c>
      <c r="B123" s="104"/>
      <c r="C123" s="104"/>
      <c r="D123" s="123"/>
      <c r="E123" s="141" t="str">
        <f>Table1[[#This Row],[HelmName]] &amp; " : " &amp; Table1[[#This Row],[Class]]</f>
        <v xml:space="preserve">- : </v>
      </c>
      <c r="H123" t="str">
        <f t="shared" si="1"/>
        <v>-</v>
      </c>
    </row>
    <row r="124" spans="1:8" ht="16.5" thickTop="1" thickBot="1" x14ac:dyDescent="0.3">
      <c r="A124" s="103" t="s">
        <v>3</v>
      </c>
      <c r="B124" s="104"/>
      <c r="C124" s="104"/>
      <c r="D124" s="123"/>
      <c r="E124" s="141" t="str">
        <f>Table1[[#This Row],[HelmName]] &amp; " : " &amp; Table1[[#This Row],[Class]]</f>
        <v xml:space="preserve">- : </v>
      </c>
      <c r="H124" t="str">
        <f t="shared" si="1"/>
        <v>-</v>
      </c>
    </row>
    <row r="125" spans="1:8" ht="16.5" thickTop="1" thickBot="1" x14ac:dyDescent="0.3">
      <c r="A125" s="103" t="s">
        <v>3</v>
      </c>
      <c r="B125" s="104"/>
      <c r="C125" s="104"/>
      <c r="D125" s="123"/>
      <c r="E125" s="141" t="str">
        <f>Table1[[#This Row],[HelmName]] &amp; " : " &amp; Table1[[#This Row],[Class]]</f>
        <v xml:space="preserve">- : </v>
      </c>
      <c r="H125" t="str">
        <f t="shared" si="1"/>
        <v>-</v>
      </c>
    </row>
    <row r="126" spans="1:8" ht="16.5" thickTop="1" thickBot="1" x14ac:dyDescent="0.3">
      <c r="A126" s="103" t="s">
        <v>3</v>
      </c>
      <c r="B126" s="104"/>
      <c r="C126" s="104"/>
      <c r="D126" s="123"/>
      <c r="E126" s="141" t="str">
        <f>Table1[[#This Row],[HelmName]] &amp; " : " &amp; Table1[[#This Row],[Class]]</f>
        <v xml:space="preserve">- : </v>
      </c>
      <c r="H126" t="str">
        <f t="shared" si="1"/>
        <v>-</v>
      </c>
    </row>
    <row r="127" spans="1:8" ht="16.5" thickTop="1" thickBot="1" x14ac:dyDescent="0.3">
      <c r="A127" s="103" t="s">
        <v>3</v>
      </c>
      <c r="B127" s="104"/>
      <c r="C127" s="104"/>
      <c r="D127" s="123"/>
      <c r="E127" s="141" t="str">
        <f>Table1[[#This Row],[HelmName]] &amp; " : " &amp; Table1[[#This Row],[Class]]</f>
        <v xml:space="preserve">- : </v>
      </c>
      <c r="H127" t="str">
        <f t="shared" si="1"/>
        <v>-</v>
      </c>
    </row>
    <row r="128" spans="1:8" ht="16.5" thickTop="1" thickBot="1" x14ac:dyDescent="0.3">
      <c r="A128" s="103" t="s">
        <v>3</v>
      </c>
      <c r="B128" s="104"/>
      <c r="C128" s="104"/>
      <c r="D128" s="123"/>
      <c r="E128" s="141" t="str">
        <f>Table1[[#This Row],[HelmName]] &amp; " : " &amp; Table1[[#This Row],[Class]]</f>
        <v xml:space="preserve">- : </v>
      </c>
      <c r="H128" t="str">
        <f t="shared" si="1"/>
        <v>-</v>
      </c>
    </row>
    <row r="129" spans="1:8" ht="16.5" thickTop="1" thickBot="1" x14ac:dyDescent="0.3">
      <c r="A129" s="103" t="s">
        <v>3</v>
      </c>
      <c r="B129" s="104"/>
      <c r="C129" s="104"/>
      <c r="D129" s="123"/>
      <c r="E129" s="141" t="str">
        <f>Table1[[#This Row],[HelmName]] &amp; " : " &amp; Table1[[#This Row],[Class]]</f>
        <v xml:space="preserve">- : </v>
      </c>
      <c r="H129" t="str">
        <f t="shared" si="1"/>
        <v>-</v>
      </c>
    </row>
    <row r="130" spans="1:8" ht="16.5" thickTop="1" thickBot="1" x14ac:dyDescent="0.3">
      <c r="A130" s="103" t="s">
        <v>3</v>
      </c>
      <c r="B130" s="104"/>
      <c r="C130" s="104"/>
      <c r="D130" s="123"/>
      <c r="E130" s="141" t="str">
        <f>Table1[[#This Row],[HelmName]] &amp; " : " &amp; Table1[[#This Row],[Class]]</f>
        <v xml:space="preserve">- : </v>
      </c>
      <c r="H130" t="str">
        <f t="shared" si="1"/>
        <v>-</v>
      </c>
    </row>
    <row r="131" spans="1:8" ht="16.5" thickTop="1" thickBot="1" x14ac:dyDescent="0.3">
      <c r="A131" s="103" t="s">
        <v>3</v>
      </c>
      <c r="B131" s="104"/>
      <c r="C131" s="104"/>
      <c r="D131" s="123"/>
      <c r="E131" s="141" t="str">
        <f>Table1[[#This Row],[HelmName]] &amp; " : " &amp; Table1[[#This Row],[Class]]</f>
        <v xml:space="preserve">- : </v>
      </c>
      <c r="H131" t="str">
        <f t="shared" ref="H131:H194" si="2">IF(K133="","-",K133)</f>
        <v>-</v>
      </c>
    </row>
    <row r="132" spans="1:8" ht="16.5" thickTop="1" thickBot="1" x14ac:dyDescent="0.3">
      <c r="A132" s="103" t="s">
        <v>3</v>
      </c>
      <c r="B132" s="104"/>
      <c r="C132" s="104"/>
      <c r="D132" s="123"/>
      <c r="E132" s="141" t="str">
        <f>Table1[[#This Row],[HelmName]] &amp; " : " &amp; Table1[[#This Row],[Class]]</f>
        <v xml:space="preserve">- : </v>
      </c>
      <c r="H132" t="str">
        <f t="shared" si="2"/>
        <v>-</v>
      </c>
    </row>
    <row r="133" spans="1:8" ht="16.5" thickTop="1" thickBot="1" x14ac:dyDescent="0.3">
      <c r="A133" s="103" t="s">
        <v>3</v>
      </c>
      <c r="B133" s="104"/>
      <c r="C133" s="104"/>
      <c r="D133" s="123"/>
      <c r="E133" s="141" t="str">
        <f>Table1[[#This Row],[HelmName]] &amp; " : " &amp; Table1[[#This Row],[Class]]</f>
        <v xml:space="preserve">- : </v>
      </c>
      <c r="H133" t="str">
        <f t="shared" si="2"/>
        <v>-</v>
      </c>
    </row>
    <row r="134" spans="1:8" ht="16.5" thickTop="1" thickBot="1" x14ac:dyDescent="0.3">
      <c r="A134" s="103" t="s">
        <v>3</v>
      </c>
      <c r="B134" s="104"/>
      <c r="C134" s="104"/>
      <c r="D134" s="123"/>
      <c r="E134" s="141" t="str">
        <f>Table1[[#This Row],[HelmName]] &amp; " : " &amp; Table1[[#This Row],[Class]]</f>
        <v xml:space="preserve">- : </v>
      </c>
      <c r="H134" t="str">
        <f t="shared" si="2"/>
        <v>-</v>
      </c>
    </row>
    <row r="135" spans="1:8" ht="16.5" thickTop="1" thickBot="1" x14ac:dyDescent="0.3">
      <c r="A135" s="103" t="s">
        <v>3</v>
      </c>
      <c r="B135" s="104"/>
      <c r="C135" s="104"/>
      <c r="D135" s="123"/>
      <c r="E135" s="141" t="str">
        <f>Table1[[#This Row],[HelmName]] &amp; " : " &amp; Table1[[#This Row],[Class]]</f>
        <v xml:space="preserve">- : </v>
      </c>
      <c r="H135" t="str">
        <f t="shared" si="2"/>
        <v>-</v>
      </c>
    </row>
    <row r="136" spans="1:8" ht="16.5" thickTop="1" thickBot="1" x14ac:dyDescent="0.3">
      <c r="A136" s="103" t="s">
        <v>3</v>
      </c>
      <c r="B136" s="104"/>
      <c r="C136" s="104"/>
      <c r="D136" s="123"/>
      <c r="E136" s="141" t="str">
        <f>Table1[[#This Row],[HelmName]] &amp; " : " &amp; Table1[[#This Row],[Class]]</f>
        <v xml:space="preserve">- : </v>
      </c>
      <c r="H136" t="str">
        <f t="shared" si="2"/>
        <v>-</v>
      </c>
    </row>
    <row r="137" spans="1:8" ht="16.5" thickTop="1" thickBot="1" x14ac:dyDescent="0.3">
      <c r="A137" s="103" t="s">
        <v>3</v>
      </c>
      <c r="B137" s="104"/>
      <c r="C137" s="104"/>
      <c r="D137" s="123"/>
      <c r="E137" s="141" t="str">
        <f>Table1[[#This Row],[HelmName]] &amp; " : " &amp; Table1[[#This Row],[Class]]</f>
        <v xml:space="preserve">- : </v>
      </c>
      <c r="H137" t="str">
        <f t="shared" si="2"/>
        <v>-</v>
      </c>
    </row>
    <row r="138" spans="1:8" ht="16.5" thickTop="1" thickBot="1" x14ac:dyDescent="0.3">
      <c r="A138" s="103" t="s">
        <v>3</v>
      </c>
      <c r="B138" s="104"/>
      <c r="C138" s="104"/>
      <c r="D138" s="123"/>
      <c r="E138" s="141" t="str">
        <f>Table1[[#This Row],[HelmName]] &amp; " : " &amp; Table1[[#This Row],[Class]]</f>
        <v xml:space="preserve">- : </v>
      </c>
      <c r="H138" t="str">
        <f t="shared" si="2"/>
        <v>-</v>
      </c>
    </row>
    <row r="139" spans="1:8" ht="16.5" thickTop="1" thickBot="1" x14ac:dyDescent="0.3">
      <c r="A139" s="103" t="s">
        <v>3</v>
      </c>
      <c r="B139" s="104"/>
      <c r="C139" s="104"/>
      <c r="D139" s="123"/>
      <c r="E139" s="141" t="str">
        <f>Table1[[#This Row],[HelmName]] &amp; " : " &amp; Table1[[#This Row],[Class]]</f>
        <v xml:space="preserve">- : </v>
      </c>
      <c r="H139" t="str">
        <f t="shared" si="2"/>
        <v>-</v>
      </c>
    </row>
    <row r="140" spans="1:8" ht="16.5" thickTop="1" thickBot="1" x14ac:dyDescent="0.3">
      <c r="A140" s="103" t="s">
        <v>3</v>
      </c>
      <c r="B140" s="104"/>
      <c r="C140" s="104"/>
      <c r="D140" s="123"/>
      <c r="E140" s="141" t="str">
        <f>Table1[[#This Row],[HelmName]] &amp; " : " &amp; Table1[[#This Row],[Class]]</f>
        <v xml:space="preserve">- : </v>
      </c>
      <c r="H140" t="str">
        <f t="shared" si="2"/>
        <v>-</v>
      </c>
    </row>
    <row r="141" spans="1:8" ht="16.5" thickTop="1" thickBot="1" x14ac:dyDescent="0.3">
      <c r="A141" s="103" t="s">
        <v>3</v>
      </c>
      <c r="B141" s="104"/>
      <c r="C141" s="104"/>
      <c r="D141" s="123"/>
      <c r="E141" s="141" t="str">
        <f>Table1[[#This Row],[HelmName]] &amp; " : " &amp; Table1[[#This Row],[Class]]</f>
        <v xml:space="preserve">- : </v>
      </c>
      <c r="H141" t="str">
        <f t="shared" si="2"/>
        <v>-</v>
      </c>
    </row>
    <row r="142" spans="1:8" ht="16.5" thickTop="1" thickBot="1" x14ac:dyDescent="0.3">
      <c r="A142" s="103" t="s">
        <v>3</v>
      </c>
      <c r="B142" s="104"/>
      <c r="C142" s="104"/>
      <c r="D142" s="123"/>
      <c r="E142" s="141" t="str">
        <f>Table1[[#This Row],[HelmName]] &amp; " : " &amp; Table1[[#This Row],[Class]]</f>
        <v xml:space="preserve">- : </v>
      </c>
      <c r="H142" t="str">
        <f t="shared" si="2"/>
        <v>-</v>
      </c>
    </row>
    <row r="143" spans="1:8" ht="16.5" thickTop="1" thickBot="1" x14ac:dyDescent="0.3">
      <c r="A143" s="103" t="s">
        <v>3</v>
      </c>
      <c r="B143" s="104"/>
      <c r="C143" s="104"/>
      <c r="D143" s="123"/>
      <c r="E143" s="141" t="str">
        <f>Table1[[#This Row],[HelmName]] &amp; " : " &amp; Table1[[#This Row],[Class]]</f>
        <v xml:space="preserve">- : </v>
      </c>
      <c r="H143" t="str">
        <f t="shared" si="2"/>
        <v>-</v>
      </c>
    </row>
    <row r="144" spans="1:8" ht="16.5" thickTop="1" thickBot="1" x14ac:dyDescent="0.3">
      <c r="A144" s="103" t="s">
        <v>3</v>
      </c>
      <c r="B144" s="104"/>
      <c r="C144" s="104"/>
      <c r="D144" s="123"/>
      <c r="E144" s="141" t="str">
        <f>Table1[[#This Row],[HelmName]] &amp; " : " &amp; Table1[[#This Row],[Class]]</f>
        <v xml:space="preserve">- : </v>
      </c>
      <c r="H144" t="str">
        <f t="shared" si="2"/>
        <v>-</v>
      </c>
    </row>
    <row r="145" spans="1:8" ht="16.5" thickTop="1" thickBot="1" x14ac:dyDescent="0.3">
      <c r="A145" s="103" t="s">
        <v>3</v>
      </c>
      <c r="B145" s="104"/>
      <c r="C145" s="104"/>
      <c r="D145" s="123"/>
      <c r="E145" s="141" t="str">
        <f>Table1[[#This Row],[HelmName]] &amp; " : " &amp; Table1[[#This Row],[Class]]</f>
        <v xml:space="preserve">- : </v>
      </c>
      <c r="H145" t="str">
        <f t="shared" si="2"/>
        <v>-</v>
      </c>
    </row>
    <row r="146" spans="1:8" ht="16.5" thickTop="1" thickBot="1" x14ac:dyDescent="0.3">
      <c r="A146" s="103" t="s">
        <v>3</v>
      </c>
      <c r="B146" s="104"/>
      <c r="C146" s="104"/>
      <c r="D146" s="123"/>
      <c r="E146" s="141" t="str">
        <f>Table1[[#This Row],[HelmName]] &amp; " : " &amp; Table1[[#This Row],[Class]]</f>
        <v xml:space="preserve">- : </v>
      </c>
      <c r="H146" t="str">
        <f t="shared" si="2"/>
        <v>-</v>
      </c>
    </row>
    <row r="147" spans="1:8" ht="16.5" thickTop="1" thickBot="1" x14ac:dyDescent="0.3">
      <c r="A147" s="103" t="s">
        <v>3</v>
      </c>
      <c r="B147" s="104"/>
      <c r="C147" s="104"/>
      <c r="D147" s="123"/>
      <c r="E147" s="141" t="str">
        <f>Table1[[#This Row],[HelmName]] &amp; " : " &amp; Table1[[#This Row],[Class]]</f>
        <v xml:space="preserve">- : </v>
      </c>
      <c r="H147" t="str">
        <f t="shared" si="2"/>
        <v>-</v>
      </c>
    </row>
    <row r="148" spans="1:8" ht="16.5" thickTop="1" thickBot="1" x14ac:dyDescent="0.3">
      <c r="A148" s="103" t="s">
        <v>3</v>
      </c>
      <c r="B148" s="104"/>
      <c r="C148" s="104"/>
      <c r="D148" s="123"/>
      <c r="E148" s="141" t="str">
        <f>Table1[[#This Row],[HelmName]] &amp; " : " &amp; Table1[[#This Row],[Class]]</f>
        <v xml:space="preserve">- : </v>
      </c>
      <c r="H148" t="str">
        <f t="shared" si="2"/>
        <v>-</v>
      </c>
    </row>
    <row r="149" spans="1:8" ht="16.5" thickTop="1" thickBot="1" x14ac:dyDescent="0.3">
      <c r="A149" s="103" t="s">
        <v>3</v>
      </c>
      <c r="B149" s="104"/>
      <c r="C149" s="104"/>
      <c r="D149" s="123"/>
      <c r="E149" s="141" t="str">
        <f>Table1[[#This Row],[HelmName]] &amp; " : " &amp; Table1[[#This Row],[Class]]</f>
        <v xml:space="preserve">- : </v>
      </c>
      <c r="H149" t="str">
        <f t="shared" si="2"/>
        <v>-</v>
      </c>
    </row>
    <row r="150" spans="1:8" ht="16.5" thickTop="1" thickBot="1" x14ac:dyDescent="0.3">
      <c r="A150" s="103" t="s">
        <v>3</v>
      </c>
      <c r="B150" s="104"/>
      <c r="C150" s="104"/>
      <c r="D150" s="123"/>
      <c r="E150" s="141" t="str">
        <f>Table1[[#This Row],[HelmName]] &amp; " : " &amp; Table1[[#This Row],[Class]]</f>
        <v xml:space="preserve">- : </v>
      </c>
      <c r="H150" t="str">
        <f t="shared" si="2"/>
        <v>-</v>
      </c>
    </row>
    <row r="151" spans="1:8" ht="16.5" thickTop="1" thickBot="1" x14ac:dyDescent="0.3">
      <c r="A151" s="103" t="s">
        <v>3</v>
      </c>
      <c r="B151" s="104"/>
      <c r="C151" s="104"/>
      <c r="D151" s="123"/>
      <c r="E151" s="141" t="str">
        <f>Table1[[#This Row],[HelmName]] &amp; " : " &amp; Table1[[#This Row],[Class]]</f>
        <v xml:space="preserve">- : </v>
      </c>
      <c r="H151" t="str">
        <f t="shared" si="2"/>
        <v>-</v>
      </c>
    </row>
    <row r="152" spans="1:8" ht="16.5" thickTop="1" thickBot="1" x14ac:dyDescent="0.3">
      <c r="A152" s="103" t="s">
        <v>3</v>
      </c>
      <c r="B152" s="104"/>
      <c r="C152" s="104"/>
      <c r="D152" s="123"/>
      <c r="E152" s="141" t="str">
        <f>Table1[[#This Row],[HelmName]] &amp; " : " &amp; Table1[[#This Row],[Class]]</f>
        <v xml:space="preserve">- : </v>
      </c>
      <c r="H152" t="str">
        <f t="shared" si="2"/>
        <v>-</v>
      </c>
    </row>
    <row r="153" spans="1:8" ht="16.5" thickTop="1" thickBot="1" x14ac:dyDescent="0.3">
      <c r="A153" s="103" t="s">
        <v>3</v>
      </c>
      <c r="B153" s="104"/>
      <c r="C153" s="104"/>
      <c r="D153" s="123"/>
      <c r="E153" s="141" t="str">
        <f>Table1[[#This Row],[HelmName]] &amp; " : " &amp; Table1[[#This Row],[Class]]</f>
        <v xml:space="preserve">- : </v>
      </c>
      <c r="H153" t="str">
        <f t="shared" si="2"/>
        <v>-</v>
      </c>
    </row>
    <row r="154" spans="1:8" ht="16.5" thickTop="1" thickBot="1" x14ac:dyDescent="0.3">
      <c r="A154" s="103" t="s">
        <v>3</v>
      </c>
      <c r="B154" s="104"/>
      <c r="C154" s="104"/>
      <c r="D154" s="123"/>
      <c r="E154" s="141" t="str">
        <f>Table1[[#This Row],[HelmName]] &amp; " : " &amp; Table1[[#This Row],[Class]]</f>
        <v xml:space="preserve">- : </v>
      </c>
      <c r="H154" t="str">
        <f t="shared" si="2"/>
        <v>-</v>
      </c>
    </row>
    <row r="155" spans="1:8" ht="16.5" thickTop="1" thickBot="1" x14ac:dyDescent="0.3">
      <c r="A155" s="103" t="s">
        <v>3</v>
      </c>
      <c r="B155" s="104"/>
      <c r="C155" s="104"/>
      <c r="D155" s="123"/>
      <c r="E155" s="141" t="str">
        <f>Table1[[#This Row],[HelmName]] &amp; " : " &amp; Table1[[#This Row],[Class]]</f>
        <v xml:space="preserve">- : </v>
      </c>
      <c r="H155" t="str">
        <f t="shared" si="2"/>
        <v>-</v>
      </c>
    </row>
    <row r="156" spans="1:8" ht="16.5" thickTop="1" thickBot="1" x14ac:dyDescent="0.3">
      <c r="A156" s="103" t="s">
        <v>3</v>
      </c>
      <c r="B156" s="104"/>
      <c r="C156" s="104"/>
      <c r="D156" s="123"/>
      <c r="E156" s="141" t="str">
        <f>Table1[[#This Row],[HelmName]] &amp; " : " &amp; Table1[[#This Row],[Class]]</f>
        <v xml:space="preserve">- : </v>
      </c>
      <c r="H156" t="str">
        <f t="shared" si="2"/>
        <v>-</v>
      </c>
    </row>
    <row r="157" spans="1:8" ht="16.5" thickTop="1" thickBot="1" x14ac:dyDescent="0.3">
      <c r="A157" s="103" t="s">
        <v>3</v>
      </c>
      <c r="B157" s="104"/>
      <c r="C157" s="104"/>
      <c r="D157" s="123"/>
      <c r="E157" s="141" t="str">
        <f>Table1[[#This Row],[HelmName]] &amp; " : " &amp; Table1[[#This Row],[Class]]</f>
        <v xml:space="preserve">- : </v>
      </c>
      <c r="H157" t="str">
        <f t="shared" si="2"/>
        <v>-</v>
      </c>
    </row>
    <row r="158" spans="1:8" ht="16.5" thickTop="1" thickBot="1" x14ac:dyDescent="0.3">
      <c r="A158" s="103" t="s">
        <v>3</v>
      </c>
      <c r="B158" s="104"/>
      <c r="C158" s="104"/>
      <c r="D158" s="123"/>
      <c r="E158" s="141" t="str">
        <f>Table1[[#This Row],[HelmName]] &amp; " : " &amp; Table1[[#This Row],[Class]]</f>
        <v xml:space="preserve">- : </v>
      </c>
      <c r="H158" t="str">
        <f t="shared" si="2"/>
        <v>-</v>
      </c>
    </row>
    <row r="159" spans="1:8" ht="16.5" thickTop="1" thickBot="1" x14ac:dyDescent="0.3">
      <c r="A159" s="103" t="s">
        <v>3</v>
      </c>
      <c r="B159" s="104"/>
      <c r="C159" s="104"/>
      <c r="D159" s="123"/>
      <c r="E159" s="141" t="str">
        <f>Table1[[#This Row],[HelmName]] &amp; " : " &amp; Table1[[#This Row],[Class]]</f>
        <v xml:space="preserve">- : </v>
      </c>
      <c r="H159" t="str">
        <f t="shared" si="2"/>
        <v>-</v>
      </c>
    </row>
    <row r="160" spans="1:8" ht="16.5" thickTop="1" thickBot="1" x14ac:dyDescent="0.3">
      <c r="A160" s="103" t="s">
        <v>3</v>
      </c>
      <c r="B160" s="104"/>
      <c r="C160" s="104"/>
      <c r="D160" s="123"/>
      <c r="E160" s="141" t="str">
        <f>Table1[[#This Row],[HelmName]] &amp; " : " &amp; Table1[[#This Row],[Class]]</f>
        <v xml:space="preserve">- : </v>
      </c>
      <c r="H160" t="str">
        <f t="shared" si="2"/>
        <v>-</v>
      </c>
    </row>
    <row r="161" spans="1:8" ht="16.5" thickTop="1" thickBot="1" x14ac:dyDescent="0.3">
      <c r="A161" s="103" t="s">
        <v>3</v>
      </c>
      <c r="B161" s="104"/>
      <c r="C161" s="104"/>
      <c r="D161" s="123"/>
      <c r="E161" s="141" t="str">
        <f>Table1[[#This Row],[HelmName]] &amp; " : " &amp; Table1[[#This Row],[Class]]</f>
        <v xml:space="preserve">- : </v>
      </c>
      <c r="H161" t="str">
        <f t="shared" si="2"/>
        <v>-</v>
      </c>
    </row>
    <row r="162" spans="1:8" ht="16.5" thickTop="1" thickBot="1" x14ac:dyDescent="0.3">
      <c r="A162" s="103" t="s">
        <v>3</v>
      </c>
      <c r="B162" s="104"/>
      <c r="C162" s="104"/>
      <c r="D162" s="123"/>
      <c r="E162" s="141" t="str">
        <f>Table1[[#This Row],[HelmName]] &amp; " : " &amp; Table1[[#This Row],[Class]]</f>
        <v xml:space="preserve">- : </v>
      </c>
      <c r="H162" t="str">
        <f t="shared" si="2"/>
        <v>-</v>
      </c>
    </row>
    <row r="163" spans="1:8" ht="16.5" thickTop="1" thickBot="1" x14ac:dyDescent="0.3">
      <c r="A163" s="103" t="s">
        <v>3</v>
      </c>
      <c r="B163" s="104"/>
      <c r="C163" s="104"/>
      <c r="D163" s="123"/>
      <c r="E163" s="141" t="str">
        <f>Table1[[#This Row],[HelmName]] &amp; " : " &amp; Table1[[#This Row],[Class]]</f>
        <v xml:space="preserve">- : </v>
      </c>
      <c r="H163" t="str">
        <f t="shared" si="2"/>
        <v>-</v>
      </c>
    </row>
    <row r="164" spans="1:8" ht="16.5" thickTop="1" thickBot="1" x14ac:dyDescent="0.3">
      <c r="A164" s="103" t="s">
        <v>3</v>
      </c>
      <c r="B164" s="104"/>
      <c r="C164" s="104"/>
      <c r="D164" s="123"/>
      <c r="E164" s="141" t="str">
        <f>Table1[[#This Row],[HelmName]] &amp; " : " &amp; Table1[[#This Row],[Class]]</f>
        <v xml:space="preserve">- : </v>
      </c>
      <c r="H164" t="str">
        <f t="shared" si="2"/>
        <v>-</v>
      </c>
    </row>
    <row r="165" spans="1:8" ht="16.5" thickTop="1" thickBot="1" x14ac:dyDescent="0.3">
      <c r="A165" s="103" t="s">
        <v>3</v>
      </c>
      <c r="B165" s="104"/>
      <c r="C165" s="104"/>
      <c r="D165" s="123"/>
      <c r="E165" s="141" t="str">
        <f>Table1[[#This Row],[HelmName]] &amp; " : " &amp; Table1[[#This Row],[Class]]</f>
        <v xml:space="preserve">- : </v>
      </c>
      <c r="H165" t="str">
        <f t="shared" si="2"/>
        <v>-</v>
      </c>
    </row>
    <row r="166" spans="1:8" ht="16.5" thickTop="1" thickBot="1" x14ac:dyDescent="0.3">
      <c r="A166" s="103" t="s">
        <v>3</v>
      </c>
      <c r="B166" s="104"/>
      <c r="C166" s="104"/>
      <c r="D166" s="123"/>
      <c r="E166" s="141" t="str">
        <f>Table1[[#This Row],[HelmName]] &amp; " : " &amp; Table1[[#This Row],[Class]]</f>
        <v xml:space="preserve">- : </v>
      </c>
      <c r="H166" t="str">
        <f t="shared" si="2"/>
        <v>-</v>
      </c>
    </row>
    <row r="167" spans="1:8" ht="16.5" thickTop="1" thickBot="1" x14ac:dyDescent="0.3">
      <c r="A167" s="103" t="s">
        <v>3</v>
      </c>
      <c r="B167" s="104"/>
      <c r="C167" s="104"/>
      <c r="D167" s="123"/>
      <c r="E167" s="141" t="str">
        <f>Table1[[#This Row],[HelmName]] &amp; " : " &amp; Table1[[#This Row],[Class]]</f>
        <v xml:space="preserve">- : </v>
      </c>
      <c r="H167" t="str">
        <f t="shared" si="2"/>
        <v>-</v>
      </c>
    </row>
    <row r="168" spans="1:8" ht="16.5" thickTop="1" thickBot="1" x14ac:dyDescent="0.3">
      <c r="A168" s="103" t="s">
        <v>3</v>
      </c>
      <c r="B168" s="104"/>
      <c r="C168" s="104"/>
      <c r="D168" s="123"/>
      <c r="E168" s="141" t="str">
        <f>Table1[[#This Row],[HelmName]] &amp; " : " &amp; Table1[[#This Row],[Class]]</f>
        <v xml:space="preserve">- : </v>
      </c>
      <c r="H168" t="str">
        <f t="shared" si="2"/>
        <v>-</v>
      </c>
    </row>
    <row r="169" spans="1:8" ht="16.5" thickTop="1" thickBot="1" x14ac:dyDescent="0.3">
      <c r="A169" s="103" t="s">
        <v>3</v>
      </c>
      <c r="B169" s="104"/>
      <c r="C169" s="104"/>
      <c r="D169" s="123"/>
      <c r="E169" s="141" t="str">
        <f>Table1[[#This Row],[HelmName]] &amp; " : " &amp; Table1[[#This Row],[Class]]</f>
        <v xml:space="preserve">- : </v>
      </c>
      <c r="H169" t="str">
        <f t="shared" si="2"/>
        <v>-</v>
      </c>
    </row>
    <row r="170" spans="1:8" ht="16.5" thickTop="1" thickBot="1" x14ac:dyDescent="0.3">
      <c r="A170" s="103" t="s">
        <v>3</v>
      </c>
      <c r="B170" s="104"/>
      <c r="C170" s="104"/>
      <c r="D170" s="123"/>
      <c r="E170" s="141" t="str">
        <f>Table1[[#This Row],[HelmName]] &amp; " : " &amp; Table1[[#This Row],[Class]]</f>
        <v xml:space="preserve">- : </v>
      </c>
      <c r="H170" t="str">
        <f t="shared" si="2"/>
        <v>-</v>
      </c>
    </row>
    <row r="171" spans="1:8" ht="16.5" thickTop="1" thickBot="1" x14ac:dyDescent="0.3">
      <c r="A171" s="103" t="s">
        <v>3</v>
      </c>
      <c r="B171" s="104"/>
      <c r="C171" s="104"/>
      <c r="D171" s="123"/>
      <c r="E171" s="141" t="str">
        <f>Table1[[#This Row],[HelmName]] &amp; " : " &amp; Table1[[#This Row],[Class]]</f>
        <v xml:space="preserve">- : </v>
      </c>
      <c r="H171" t="str">
        <f t="shared" si="2"/>
        <v>-</v>
      </c>
    </row>
    <row r="172" spans="1:8" ht="16.5" thickTop="1" thickBot="1" x14ac:dyDescent="0.3">
      <c r="A172" s="103" t="s">
        <v>3</v>
      </c>
      <c r="B172" s="104"/>
      <c r="C172" s="104"/>
      <c r="D172" s="123"/>
      <c r="E172" s="141" t="str">
        <f>Table1[[#This Row],[HelmName]] &amp; " : " &amp; Table1[[#This Row],[Class]]</f>
        <v xml:space="preserve">- : </v>
      </c>
      <c r="H172" t="str">
        <f t="shared" si="2"/>
        <v>-</v>
      </c>
    </row>
    <row r="173" spans="1:8" ht="16.5" thickTop="1" thickBot="1" x14ac:dyDescent="0.3">
      <c r="A173" s="103" t="s">
        <v>3</v>
      </c>
      <c r="B173" s="104"/>
      <c r="C173" s="104"/>
      <c r="D173" s="123"/>
      <c r="E173" s="141" t="str">
        <f>Table1[[#This Row],[HelmName]] &amp; " : " &amp; Table1[[#This Row],[Class]]</f>
        <v xml:space="preserve">- : </v>
      </c>
      <c r="H173" t="str">
        <f t="shared" si="2"/>
        <v>-</v>
      </c>
    </row>
    <row r="174" spans="1:8" ht="16.5" thickTop="1" thickBot="1" x14ac:dyDescent="0.3">
      <c r="A174" s="103" t="s">
        <v>3</v>
      </c>
      <c r="B174" s="104"/>
      <c r="C174" s="104"/>
      <c r="D174" s="123"/>
      <c r="E174" s="141" t="str">
        <f>Table1[[#This Row],[HelmName]] &amp; " : " &amp; Table1[[#This Row],[Class]]</f>
        <v xml:space="preserve">- : </v>
      </c>
      <c r="H174" t="str">
        <f t="shared" si="2"/>
        <v>-</v>
      </c>
    </row>
    <row r="175" spans="1:8" ht="16.5" thickTop="1" thickBot="1" x14ac:dyDescent="0.3">
      <c r="A175" s="103" t="s">
        <v>3</v>
      </c>
      <c r="B175" s="104"/>
      <c r="C175" s="104"/>
      <c r="D175" s="123"/>
      <c r="E175" s="141" t="str">
        <f>Table1[[#This Row],[HelmName]] &amp; " : " &amp; Table1[[#This Row],[Class]]</f>
        <v xml:space="preserve">- : </v>
      </c>
      <c r="H175" t="str">
        <f t="shared" si="2"/>
        <v>-</v>
      </c>
    </row>
    <row r="176" spans="1:8" ht="16.5" thickTop="1" thickBot="1" x14ac:dyDescent="0.3">
      <c r="A176" s="103" t="s">
        <v>3</v>
      </c>
      <c r="B176" s="104"/>
      <c r="C176" s="104"/>
      <c r="D176" s="123"/>
      <c r="E176" s="141" t="str">
        <f>Table1[[#This Row],[HelmName]] &amp; " : " &amp; Table1[[#This Row],[Class]]</f>
        <v xml:space="preserve">- : </v>
      </c>
      <c r="H176" t="str">
        <f t="shared" si="2"/>
        <v>-</v>
      </c>
    </row>
    <row r="177" spans="1:8" ht="16.5" thickTop="1" thickBot="1" x14ac:dyDescent="0.3">
      <c r="A177" s="103" t="s">
        <v>3</v>
      </c>
      <c r="B177" s="104"/>
      <c r="C177" s="104"/>
      <c r="D177" s="123"/>
      <c r="E177" s="141" t="str">
        <f>Table1[[#This Row],[HelmName]] &amp; " : " &amp; Table1[[#This Row],[Class]]</f>
        <v xml:space="preserve">- : </v>
      </c>
      <c r="H177" t="str">
        <f t="shared" si="2"/>
        <v>-</v>
      </c>
    </row>
    <row r="178" spans="1:8" ht="16.5" thickTop="1" thickBot="1" x14ac:dyDescent="0.3">
      <c r="A178" s="103" t="s">
        <v>3</v>
      </c>
      <c r="B178" s="104"/>
      <c r="C178" s="104"/>
      <c r="D178" s="123"/>
      <c r="E178" s="141" t="str">
        <f>Table1[[#This Row],[HelmName]] &amp; " : " &amp; Table1[[#This Row],[Class]]</f>
        <v xml:space="preserve">- : </v>
      </c>
      <c r="H178" t="str">
        <f t="shared" si="2"/>
        <v>-</v>
      </c>
    </row>
    <row r="179" spans="1:8" ht="16.5" thickTop="1" thickBot="1" x14ac:dyDescent="0.3">
      <c r="A179" s="103" t="s">
        <v>3</v>
      </c>
      <c r="B179" s="104"/>
      <c r="C179" s="104"/>
      <c r="D179" s="123"/>
      <c r="E179" s="141" t="str">
        <f>Table1[[#This Row],[HelmName]] &amp; " : " &amp; Table1[[#This Row],[Class]]</f>
        <v xml:space="preserve">- : </v>
      </c>
      <c r="H179" t="str">
        <f t="shared" si="2"/>
        <v>-</v>
      </c>
    </row>
    <row r="180" spans="1:8" ht="16.5" thickTop="1" thickBot="1" x14ac:dyDescent="0.3">
      <c r="A180" s="103" t="s">
        <v>3</v>
      </c>
      <c r="B180" s="104"/>
      <c r="C180" s="104"/>
      <c r="D180" s="123"/>
      <c r="E180" s="141" t="str">
        <f>Table1[[#This Row],[HelmName]] &amp; " : " &amp; Table1[[#This Row],[Class]]</f>
        <v xml:space="preserve">- : </v>
      </c>
      <c r="H180" t="str">
        <f t="shared" si="2"/>
        <v>-</v>
      </c>
    </row>
    <row r="181" spans="1:8" ht="16.5" thickTop="1" thickBot="1" x14ac:dyDescent="0.3">
      <c r="A181" s="103" t="s">
        <v>3</v>
      </c>
      <c r="B181" s="104"/>
      <c r="C181" s="104"/>
      <c r="D181" s="123"/>
      <c r="E181" s="141" t="str">
        <f>Table1[[#This Row],[HelmName]] &amp; " : " &amp; Table1[[#This Row],[Class]]</f>
        <v xml:space="preserve">- : </v>
      </c>
      <c r="H181" t="str">
        <f t="shared" si="2"/>
        <v>-</v>
      </c>
    </row>
    <row r="182" spans="1:8" ht="16.5" thickTop="1" thickBot="1" x14ac:dyDescent="0.3">
      <c r="A182" s="103" t="s">
        <v>3</v>
      </c>
      <c r="B182" s="104"/>
      <c r="C182" s="104"/>
      <c r="D182" s="123"/>
      <c r="E182" s="141" t="str">
        <f>Table1[[#This Row],[HelmName]] &amp; " : " &amp; Table1[[#This Row],[Class]]</f>
        <v xml:space="preserve">- : </v>
      </c>
      <c r="H182" t="str">
        <f t="shared" si="2"/>
        <v>-</v>
      </c>
    </row>
    <row r="183" spans="1:8" ht="16.5" thickTop="1" thickBot="1" x14ac:dyDescent="0.3">
      <c r="A183" s="103" t="s">
        <v>3</v>
      </c>
      <c r="B183" s="104"/>
      <c r="C183" s="104"/>
      <c r="D183" s="123"/>
      <c r="E183" s="141" t="str">
        <f>Table1[[#This Row],[HelmName]] &amp; " : " &amp; Table1[[#This Row],[Class]]</f>
        <v xml:space="preserve">- : </v>
      </c>
      <c r="H183" t="str">
        <f t="shared" si="2"/>
        <v>-</v>
      </c>
    </row>
    <row r="184" spans="1:8" ht="16.5" thickTop="1" thickBot="1" x14ac:dyDescent="0.3">
      <c r="A184" s="103" t="s">
        <v>3</v>
      </c>
      <c r="B184" s="104"/>
      <c r="C184" s="104"/>
      <c r="D184" s="123"/>
      <c r="E184" s="141" t="str">
        <f>Table1[[#This Row],[HelmName]] &amp; " : " &amp; Table1[[#This Row],[Class]]</f>
        <v xml:space="preserve">- : </v>
      </c>
      <c r="H184" t="str">
        <f t="shared" si="2"/>
        <v>-</v>
      </c>
    </row>
    <row r="185" spans="1:8" ht="16.5" thickTop="1" thickBot="1" x14ac:dyDescent="0.3">
      <c r="A185" s="103" t="s">
        <v>3</v>
      </c>
      <c r="B185" s="104"/>
      <c r="C185" s="104"/>
      <c r="D185" s="123"/>
      <c r="E185" s="141" t="str">
        <f>Table1[[#This Row],[HelmName]] &amp; " : " &amp; Table1[[#This Row],[Class]]</f>
        <v xml:space="preserve">- : </v>
      </c>
      <c r="H185" t="str">
        <f t="shared" si="2"/>
        <v>-</v>
      </c>
    </row>
    <row r="186" spans="1:8" ht="16.5" thickTop="1" thickBot="1" x14ac:dyDescent="0.3">
      <c r="A186" s="103" t="s">
        <v>3</v>
      </c>
      <c r="B186" s="104"/>
      <c r="C186" s="104"/>
      <c r="D186" s="123"/>
      <c r="E186" s="141" t="str">
        <f>Table1[[#This Row],[HelmName]] &amp; " : " &amp; Table1[[#This Row],[Class]]</f>
        <v xml:space="preserve">- : </v>
      </c>
      <c r="H186" t="str">
        <f t="shared" si="2"/>
        <v>-</v>
      </c>
    </row>
    <row r="187" spans="1:8" ht="16.5" thickTop="1" thickBot="1" x14ac:dyDescent="0.3">
      <c r="A187" s="103" t="s">
        <v>3</v>
      </c>
      <c r="B187" s="104"/>
      <c r="C187" s="104"/>
      <c r="D187" s="123"/>
      <c r="E187" s="141" t="str">
        <f>Table1[[#This Row],[HelmName]] &amp; " : " &amp; Table1[[#This Row],[Class]]</f>
        <v xml:space="preserve">- : </v>
      </c>
      <c r="H187" t="str">
        <f t="shared" si="2"/>
        <v>-</v>
      </c>
    </row>
    <row r="188" spans="1:8" ht="16.5" thickTop="1" thickBot="1" x14ac:dyDescent="0.3">
      <c r="A188" s="103" t="s">
        <v>3</v>
      </c>
      <c r="B188" s="104"/>
      <c r="C188" s="104"/>
      <c r="D188" s="123"/>
      <c r="E188" s="141" t="str">
        <f>Table1[[#This Row],[HelmName]] &amp; " : " &amp; Table1[[#This Row],[Class]]</f>
        <v xml:space="preserve">- : </v>
      </c>
      <c r="H188" t="str">
        <f t="shared" si="2"/>
        <v>-</v>
      </c>
    </row>
    <row r="189" spans="1:8" ht="16.5" thickTop="1" thickBot="1" x14ac:dyDescent="0.3">
      <c r="A189" s="103" t="s">
        <v>3</v>
      </c>
      <c r="B189" s="104"/>
      <c r="C189" s="104"/>
      <c r="D189" s="123"/>
      <c r="E189" s="141" t="str">
        <f>Table1[[#This Row],[HelmName]] &amp; " : " &amp; Table1[[#This Row],[Class]]</f>
        <v xml:space="preserve">- : </v>
      </c>
      <c r="H189" t="str">
        <f t="shared" si="2"/>
        <v>-</v>
      </c>
    </row>
    <row r="190" spans="1:8" ht="16.5" thickTop="1" thickBot="1" x14ac:dyDescent="0.3">
      <c r="A190" s="103" t="s">
        <v>3</v>
      </c>
      <c r="B190" s="104"/>
      <c r="C190" s="104"/>
      <c r="D190" s="123"/>
      <c r="E190" s="141" t="str">
        <f>Table1[[#This Row],[HelmName]] &amp; " : " &amp; Table1[[#This Row],[Class]]</f>
        <v xml:space="preserve">- : </v>
      </c>
      <c r="H190" t="str">
        <f t="shared" si="2"/>
        <v>-</v>
      </c>
    </row>
    <row r="191" spans="1:8" ht="16.5" thickTop="1" thickBot="1" x14ac:dyDescent="0.3">
      <c r="A191" s="103" t="s">
        <v>3</v>
      </c>
      <c r="B191" s="104"/>
      <c r="C191" s="104"/>
      <c r="D191" s="123"/>
      <c r="E191" s="141" t="str">
        <f>Table1[[#This Row],[HelmName]] &amp; " : " &amp; Table1[[#This Row],[Class]]</f>
        <v xml:space="preserve">- : </v>
      </c>
      <c r="H191" t="str">
        <f t="shared" si="2"/>
        <v>-</v>
      </c>
    </row>
    <row r="192" spans="1:8" ht="16.5" thickTop="1" thickBot="1" x14ac:dyDescent="0.3">
      <c r="A192" s="103" t="s">
        <v>3</v>
      </c>
      <c r="B192" s="104"/>
      <c r="C192" s="104"/>
      <c r="D192" s="123"/>
      <c r="E192" s="141" t="str">
        <f>Table1[[#This Row],[HelmName]] &amp; " : " &amp; Table1[[#This Row],[Class]]</f>
        <v xml:space="preserve">- : </v>
      </c>
      <c r="H192" t="str">
        <f t="shared" si="2"/>
        <v>-</v>
      </c>
    </row>
    <row r="193" spans="1:8" ht="16.5" thickTop="1" thickBot="1" x14ac:dyDescent="0.3">
      <c r="A193" s="103" t="s">
        <v>3</v>
      </c>
      <c r="B193" s="104"/>
      <c r="C193" s="104"/>
      <c r="D193" s="123"/>
      <c r="E193" s="141" t="str">
        <f>Table1[[#This Row],[HelmName]] &amp; " : " &amp; Table1[[#This Row],[Class]]</f>
        <v xml:space="preserve">- : </v>
      </c>
      <c r="H193" t="str">
        <f t="shared" si="2"/>
        <v>-</v>
      </c>
    </row>
    <row r="194" spans="1:8" ht="16.5" thickTop="1" thickBot="1" x14ac:dyDescent="0.3">
      <c r="A194" s="103" t="s">
        <v>3</v>
      </c>
      <c r="B194" s="104"/>
      <c r="C194" s="104"/>
      <c r="D194" s="123"/>
      <c r="E194" s="141" t="str">
        <f>Table1[[#This Row],[HelmName]] &amp; " : " &amp; Table1[[#This Row],[Class]]</f>
        <v xml:space="preserve">- : </v>
      </c>
      <c r="H194" t="str">
        <f t="shared" si="2"/>
        <v>-</v>
      </c>
    </row>
    <row r="195" spans="1:8" ht="16.5" thickTop="1" thickBot="1" x14ac:dyDescent="0.3">
      <c r="A195" s="103" t="s">
        <v>3</v>
      </c>
      <c r="B195" s="104"/>
      <c r="C195" s="104"/>
      <c r="D195" s="123"/>
      <c r="E195" s="141" t="str">
        <f>Table1[[#This Row],[HelmName]] &amp; " : " &amp; Table1[[#This Row],[Class]]</f>
        <v xml:space="preserve">- : </v>
      </c>
      <c r="H195" t="str">
        <f t="shared" ref="H195:H201" si="3">IF(K197="","-",K197)</f>
        <v>-</v>
      </c>
    </row>
    <row r="196" spans="1:8" ht="16.5" thickTop="1" thickBot="1" x14ac:dyDescent="0.3">
      <c r="A196" s="103" t="s">
        <v>3</v>
      </c>
      <c r="B196" s="104"/>
      <c r="C196" s="104"/>
      <c r="D196" s="123"/>
      <c r="E196" s="141" t="str">
        <f>Table1[[#This Row],[HelmName]] &amp; " : " &amp; Table1[[#This Row],[Class]]</f>
        <v xml:space="preserve">- : </v>
      </c>
      <c r="H196" t="str">
        <f t="shared" si="3"/>
        <v>-</v>
      </c>
    </row>
    <row r="197" spans="1:8" ht="16.5" thickTop="1" thickBot="1" x14ac:dyDescent="0.3">
      <c r="A197" s="103" t="s">
        <v>3</v>
      </c>
      <c r="B197" s="104"/>
      <c r="C197" s="104"/>
      <c r="D197" s="123"/>
      <c r="E197" s="141" t="str">
        <f>Table1[[#This Row],[HelmName]] &amp; " : " &amp; Table1[[#This Row],[Class]]</f>
        <v xml:space="preserve">- : </v>
      </c>
      <c r="H197" t="str">
        <f t="shared" si="3"/>
        <v>-</v>
      </c>
    </row>
    <row r="198" spans="1:8" ht="16.5" thickTop="1" thickBot="1" x14ac:dyDescent="0.3">
      <c r="A198" s="103" t="s">
        <v>3</v>
      </c>
      <c r="B198" s="104"/>
      <c r="C198" s="104"/>
      <c r="D198" s="123"/>
      <c r="E198" s="141" t="str">
        <f>Table1[[#This Row],[HelmName]] &amp; " : " &amp; Table1[[#This Row],[Class]]</f>
        <v xml:space="preserve">- : </v>
      </c>
      <c r="H198" t="str">
        <f t="shared" si="3"/>
        <v>-</v>
      </c>
    </row>
    <row r="199" spans="1:8" ht="16.5" thickTop="1" thickBot="1" x14ac:dyDescent="0.3">
      <c r="A199" s="103" t="s">
        <v>3</v>
      </c>
      <c r="B199" s="104"/>
      <c r="C199" s="104"/>
      <c r="D199" s="123"/>
      <c r="E199" s="141" t="str">
        <f>Table1[[#This Row],[HelmName]] &amp; " : " &amp; Table1[[#This Row],[Class]]</f>
        <v xml:space="preserve">- : </v>
      </c>
      <c r="H199" t="str">
        <f t="shared" si="3"/>
        <v>-</v>
      </c>
    </row>
    <row r="200" spans="1:8" ht="16.5" thickTop="1" thickBot="1" x14ac:dyDescent="0.3">
      <c r="A200" s="103" t="s">
        <v>3</v>
      </c>
      <c r="B200" s="104"/>
      <c r="C200" s="104"/>
      <c r="D200" s="123"/>
      <c r="E200" s="141" t="str">
        <f>Table1[[#This Row],[HelmName]] &amp; " : " &amp; Table1[[#This Row],[Class]]</f>
        <v xml:space="preserve">- : </v>
      </c>
      <c r="H200" t="str">
        <f t="shared" si="3"/>
        <v>-</v>
      </c>
    </row>
    <row r="201" spans="1:8" ht="16.5" thickTop="1" thickBot="1" x14ac:dyDescent="0.3">
      <c r="A201" s="103" t="s">
        <v>3</v>
      </c>
      <c r="B201" s="104"/>
      <c r="C201" s="104"/>
      <c r="D201" s="123"/>
      <c r="E201" s="141" t="str">
        <f>Table1[[#This Row],[HelmName]] &amp; " : " &amp; Table1[[#This Row],[Class]]</f>
        <v xml:space="preserve">- : </v>
      </c>
      <c r="H201" t="str">
        <f t="shared" si="3"/>
        <v>-</v>
      </c>
    </row>
    <row r="202" spans="1:8" ht="15.75" thickTop="1" x14ac:dyDescent="0.25">
      <c r="H202" t="s">
        <v>93</v>
      </c>
    </row>
  </sheetData>
  <conditionalFormatting sqref="E1:E1048576">
    <cfRule type="duplicateValues" dxfId="55" priority="1"/>
  </conditionalFormatting>
  <pageMargins left="0.7" right="0.7" top="0.75" bottom="0.75" header="0.3" footer="0.3"/>
  <pageSetup paperSize="9" orientation="portrait" verticalDpi="0"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6E62-5829-4D3D-B6F7-E15BD9F4B07E}">
  <dimension ref="A3:J506"/>
  <sheetViews>
    <sheetView workbookViewId="0"/>
  </sheetViews>
  <sheetFormatPr defaultRowHeight="15" outlineLevelRow="1" x14ac:dyDescent="0.25"/>
  <cols>
    <col min="1" max="1" width="22.5703125" style="143" bestFit="1" customWidth="1"/>
    <col min="2" max="2" width="11" style="143" hidden="1" customWidth="1"/>
    <col min="3" max="3" width="19.7109375" style="143" customWidth="1"/>
    <col min="4" max="5" width="13.5703125" customWidth="1"/>
    <col min="6" max="6" width="12" customWidth="1"/>
    <col min="7" max="9" width="17.42578125" customWidth="1"/>
  </cols>
  <sheetData>
    <row r="3" spans="1:10" x14ac:dyDescent="0.25">
      <c r="A3" s="143" t="s">
        <v>55</v>
      </c>
      <c r="B3" s="143" t="s">
        <v>94</v>
      </c>
      <c r="C3" s="143" t="s">
        <v>95</v>
      </c>
      <c r="D3" t="s">
        <v>96</v>
      </c>
      <c r="E3" t="s">
        <v>97</v>
      </c>
      <c r="F3" t="s">
        <v>98</v>
      </c>
      <c r="G3" t="s">
        <v>99</v>
      </c>
      <c r="H3" t="s">
        <v>100</v>
      </c>
      <c r="I3" t="s">
        <v>101</v>
      </c>
      <c r="J3" t="s">
        <v>102</v>
      </c>
    </row>
    <row r="4" spans="1:10" hidden="1" outlineLevel="1" x14ac:dyDescent="0.25">
      <c r="C4" s="143" t="s">
        <v>103</v>
      </c>
      <c r="D4">
        <f>'PN List 2018'!$B$33</f>
        <v>2</v>
      </c>
      <c r="G4">
        <f>'PN List 2018'!$E$33</f>
        <v>1111</v>
      </c>
      <c r="H4">
        <f>'PN List 2018'!$F$33</f>
        <v>1</v>
      </c>
      <c r="I4">
        <f>'PN List 2018'!$G$33</f>
        <v>333</v>
      </c>
    </row>
    <row r="5" spans="1:10" collapsed="1" x14ac:dyDescent="0.25">
      <c r="A5" s="143">
        <v>420</v>
      </c>
      <c r="D5">
        <f>SUM(D4)</f>
        <v>2</v>
      </c>
      <c r="G5">
        <f>SUM(G4)</f>
        <v>1111</v>
      </c>
      <c r="H5">
        <f>SUM(H4)</f>
        <v>1</v>
      </c>
      <c r="I5">
        <f>SUM(I4)</f>
        <v>333</v>
      </c>
    </row>
    <row r="6" spans="1:10" hidden="1" outlineLevel="1" x14ac:dyDescent="0.25">
      <c r="C6" s="143" t="s">
        <v>103</v>
      </c>
      <c r="D6">
        <f>'PN List 2018'!$B$34</f>
        <v>2</v>
      </c>
      <c r="G6">
        <f>'PN List 2018'!$E$34</f>
        <v>1109</v>
      </c>
      <c r="H6">
        <f>'PN List 2018'!$F$34</f>
        <v>2</v>
      </c>
      <c r="I6">
        <f>'PN List 2018'!$G$34</f>
        <v>1754</v>
      </c>
    </row>
    <row r="7" spans="1:10" collapsed="1" x14ac:dyDescent="0.25">
      <c r="A7" s="143" t="s">
        <v>81</v>
      </c>
      <c r="D7">
        <f>SUM(D6)</f>
        <v>2</v>
      </c>
      <c r="G7">
        <f>SUM(G6)</f>
        <v>1109</v>
      </c>
      <c r="H7">
        <f>SUM(H6)</f>
        <v>2</v>
      </c>
      <c r="I7">
        <f>SUM(I6)</f>
        <v>1754</v>
      </c>
    </row>
    <row r="8" spans="1:10" hidden="1" outlineLevel="1" x14ac:dyDescent="0.25">
      <c r="C8" s="143" t="s">
        <v>103</v>
      </c>
      <c r="D8">
        <f>'PN List 2018'!$B$35</f>
        <v>2</v>
      </c>
      <c r="G8">
        <f>'PN List 2018'!$E$35</f>
        <v>912</v>
      </c>
      <c r="I8">
        <f>'PN List 2018'!$G$35</f>
        <v>348</v>
      </c>
    </row>
    <row r="9" spans="1:10" collapsed="1" x14ac:dyDescent="0.25">
      <c r="A9" s="143" t="s">
        <v>104</v>
      </c>
      <c r="D9">
        <f>SUM(D8)</f>
        <v>2</v>
      </c>
      <c r="G9">
        <f>SUM(G8)</f>
        <v>912</v>
      </c>
      <c r="I9">
        <f>SUM(I8)</f>
        <v>348</v>
      </c>
    </row>
    <row r="10" spans="1:10" hidden="1" outlineLevel="1" x14ac:dyDescent="0.25">
      <c r="C10" s="143" t="s">
        <v>103</v>
      </c>
      <c r="D10">
        <f>'PN List 2018'!$B$36</f>
        <v>2</v>
      </c>
      <c r="G10">
        <f>'PN List 2018'!$E$36</f>
        <v>697</v>
      </c>
      <c r="H10">
        <f>'PN List 2018'!$F$36</f>
        <v>-13</v>
      </c>
      <c r="I10">
        <f>'PN List 2018'!$G$36</f>
        <v>124</v>
      </c>
    </row>
    <row r="11" spans="1:10" collapsed="1" x14ac:dyDescent="0.25">
      <c r="A11" s="143" t="s">
        <v>105</v>
      </c>
      <c r="D11">
        <f>SUM(D10)</f>
        <v>2</v>
      </c>
      <c r="G11">
        <f>SUM(G10)</f>
        <v>697</v>
      </c>
      <c r="H11">
        <f>SUM(H10)</f>
        <v>-13</v>
      </c>
      <c r="I11">
        <f>SUM(I10)</f>
        <v>124</v>
      </c>
    </row>
    <row r="12" spans="1:10" hidden="1" outlineLevel="1" x14ac:dyDescent="0.25">
      <c r="C12" s="143" t="s">
        <v>103</v>
      </c>
      <c r="D12">
        <f>'PN List 2018'!$B$37</f>
        <v>2</v>
      </c>
      <c r="G12">
        <f>'PN List 2018'!$E$37</f>
        <v>903</v>
      </c>
      <c r="H12">
        <f>'PN List 2018'!$F$37</f>
        <v>-3</v>
      </c>
      <c r="I12">
        <f>'PN List 2018'!$G$37</f>
        <v>285</v>
      </c>
    </row>
    <row r="13" spans="1:10" collapsed="1" x14ac:dyDescent="0.25">
      <c r="A13" s="143">
        <v>505</v>
      </c>
      <c r="D13">
        <f>SUM(D12)</f>
        <v>2</v>
      </c>
      <c r="G13">
        <f>SUM(G12)</f>
        <v>903</v>
      </c>
      <c r="H13">
        <f>SUM(H12)</f>
        <v>-3</v>
      </c>
      <c r="I13">
        <f>SUM(I12)</f>
        <v>285</v>
      </c>
    </row>
    <row r="14" spans="1:10" hidden="1" outlineLevel="1" x14ac:dyDescent="0.25">
      <c r="C14" s="143" t="s">
        <v>103</v>
      </c>
      <c r="D14">
        <f>'PN List 2018'!$B$38</f>
        <v>2</v>
      </c>
      <c r="F14">
        <f>'PN List 2018'!$D$38</f>
        <v>0</v>
      </c>
      <c r="G14">
        <f>'PN List 2018'!$E$38</f>
        <v>1038</v>
      </c>
      <c r="H14">
        <f>'PN List 2018'!$F$38</f>
        <v>-3</v>
      </c>
      <c r="I14">
        <f>'PN List 2018'!$G$38</f>
        <v>2126</v>
      </c>
    </row>
    <row r="15" spans="1:10" collapsed="1" x14ac:dyDescent="0.25">
      <c r="A15" s="143" t="s">
        <v>106</v>
      </c>
      <c r="D15">
        <f>SUM(D14)</f>
        <v>2</v>
      </c>
      <c r="F15">
        <f>SUM(F14)</f>
        <v>0</v>
      </c>
      <c r="G15">
        <f>SUM(G14)</f>
        <v>1038</v>
      </c>
      <c r="H15">
        <f>SUM(H14)</f>
        <v>-3</v>
      </c>
      <c r="I15">
        <f>SUM(I14)</f>
        <v>2126</v>
      </c>
    </row>
    <row r="16" spans="1:10" hidden="1" outlineLevel="1" x14ac:dyDescent="0.25">
      <c r="C16" s="143" t="s">
        <v>103</v>
      </c>
      <c r="D16">
        <f>'PN List 2018'!$B$39</f>
        <v>2</v>
      </c>
      <c r="G16">
        <f>'PN List 2018'!$E$39</f>
        <v>920</v>
      </c>
      <c r="H16">
        <f>'PN List 2018'!$F$39</f>
        <v>3</v>
      </c>
      <c r="I16">
        <f>'PN List 2018'!$G$39</f>
        <v>147</v>
      </c>
    </row>
    <row r="17" spans="1:9" collapsed="1" x14ac:dyDescent="0.25">
      <c r="A17" s="143" t="s">
        <v>107</v>
      </c>
      <c r="D17">
        <f>SUM(D16)</f>
        <v>2</v>
      </c>
      <c r="G17">
        <f>SUM(G16)</f>
        <v>920</v>
      </c>
      <c r="H17">
        <f>SUM(H16)</f>
        <v>3</v>
      </c>
      <c r="I17">
        <f>SUM(I16)</f>
        <v>147</v>
      </c>
    </row>
    <row r="18" spans="1:9" hidden="1" outlineLevel="1" x14ac:dyDescent="0.25">
      <c r="C18" s="143" t="s">
        <v>103</v>
      </c>
      <c r="D18">
        <f>'PN List 2018'!$B$40</f>
        <v>1</v>
      </c>
      <c r="F18">
        <f>'PN List 2018'!$D$40</f>
        <v>0</v>
      </c>
      <c r="G18">
        <f>'PN List 2018'!$E$40</f>
        <v>1027</v>
      </c>
      <c r="H18">
        <f>'PN List 2018'!$F$40</f>
        <v>4</v>
      </c>
      <c r="I18">
        <f>'PN List 2018'!$G$40</f>
        <v>1642</v>
      </c>
    </row>
    <row r="19" spans="1:9" collapsed="1" x14ac:dyDescent="0.25">
      <c r="A19" s="143" t="s">
        <v>108</v>
      </c>
      <c r="D19">
        <f>SUM(D18)</f>
        <v>1</v>
      </c>
      <c r="F19">
        <f>SUM(F18)</f>
        <v>0</v>
      </c>
      <c r="G19">
        <f>SUM(G18)</f>
        <v>1027</v>
      </c>
      <c r="H19">
        <f>SUM(H18)</f>
        <v>4</v>
      </c>
      <c r="I19">
        <f>SUM(I18)</f>
        <v>1642</v>
      </c>
    </row>
    <row r="20" spans="1:9" hidden="1" outlineLevel="1" x14ac:dyDescent="0.25">
      <c r="C20" s="143" t="s">
        <v>103</v>
      </c>
      <c r="D20">
        <f>'PN List 2018'!$B$41</f>
        <v>1</v>
      </c>
      <c r="F20">
        <f>'PN List 2018'!$D$41</f>
        <v>0</v>
      </c>
      <c r="G20">
        <f>'PN List 2018'!$E$41</f>
        <v>1155</v>
      </c>
      <c r="I20">
        <f>'PN List 2018'!$G$41</f>
        <v>294</v>
      </c>
    </row>
    <row r="21" spans="1:9" collapsed="1" x14ac:dyDescent="0.25">
      <c r="A21" s="143" t="s">
        <v>109</v>
      </c>
      <c r="D21">
        <f>SUM(D20)</f>
        <v>1</v>
      </c>
      <c r="F21">
        <f>SUM(F20)</f>
        <v>0</v>
      </c>
      <c r="G21">
        <f>SUM(G20)</f>
        <v>1155</v>
      </c>
      <c r="I21">
        <f>SUM(I20)</f>
        <v>294</v>
      </c>
    </row>
    <row r="22" spans="1:9" hidden="1" outlineLevel="1" x14ac:dyDescent="0.25">
      <c r="C22" s="143" t="s">
        <v>103</v>
      </c>
      <c r="D22">
        <f>'PN List 2018'!$B$42</f>
        <v>1</v>
      </c>
      <c r="F22">
        <f>'PN List 2018'!$D$42</f>
        <v>0</v>
      </c>
      <c r="G22">
        <f>'PN List 2018'!$E$42</f>
        <v>1144</v>
      </c>
      <c r="H22">
        <f>'PN List 2018'!$F$42</f>
        <v>-3</v>
      </c>
      <c r="I22">
        <f>'PN List 2018'!$G$42</f>
        <v>1042</v>
      </c>
    </row>
    <row r="23" spans="1:9" collapsed="1" x14ac:dyDescent="0.25">
      <c r="A23" s="143" t="s">
        <v>110</v>
      </c>
      <c r="D23">
        <f>SUM(D22)</f>
        <v>1</v>
      </c>
      <c r="F23">
        <f>SUM(F22)</f>
        <v>0</v>
      </c>
      <c r="G23">
        <f>SUM(G22)</f>
        <v>1144</v>
      </c>
      <c r="H23">
        <f>SUM(H22)</f>
        <v>-3</v>
      </c>
      <c r="I23">
        <f>SUM(I22)</f>
        <v>1042</v>
      </c>
    </row>
    <row r="24" spans="1:9" hidden="1" outlineLevel="1" x14ac:dyDescent="0.25">
      <c r="C24" s="143" t="s">
        <v>103</v>
      </c>
      <c r="D24">
        <f>'PN List 2018'!$B$43</f>
        <v>1</v>
      </c>
      <c r="F24">
        <f>'PN List 2018'!$D$43</f>
        <v>0</v>
      </c>
      <c r="G24">
        <f>'PN List 2018'!$E$43</f>
        <v>1205</v>
      </c>
      <c r="H24">
        <f>'PN List 2018'!$F$43</f>
        <v>1</v>
      </c>
      <c r="I24">
        <f>'PN List 2018'!$G$43</f>
        <v>1978</v>
      </c>
    </row>
    <row r="25" spans="1:9" collapsed="1" x14ac:dyDescent="0.25">
      <c r="A25" s="143" t="s">
        <v>111</v>
      </c>
      <c r="D25">
        <f>SUM(D24)</f>
        <v>1</v>
      </c>
      <c r="F25">
        <f>SUM(F24)</f>
        <v>0</v>
      </c>
      <c r="G25">
        <f>SUM(G24)</f>
        <v>1205</v>
      </c>
      <c r="H25">
        <f>SUM(H24)</f>
        <v>1</v>
      </c>
      <c r="I25">
        <f>SUM(I24)</f>
        <v>1978</v>
      </c>
    </row>
    <row r="26" spans="1:9" hidden="1" outlineLevel="1" x14ac:dyDescent="0.25">
      <c r="C26" s="143" t="s">
        <v>103</v>
      </c>
      <c r="D26">
        <f>'PN List 2018'!$B$44</f>
        <v>2</v>
      </c>
      <c r="G26">
        <f>'PN List 2018'!$E$44</f>
        <v>1097</v>
      </c>
      <c r="I26">
        <f>'PN List 2018'!$G$44</f>
        <v>423</v>
      </c>
    </row>
    <row r="27" spans="1:9" collapsed="1" x14ac:dyDescent="0.25">
      <c r="A27" s="143" t="s">
        <v>112</v>
      </c>
      <c r="D27">
        <f>SUM(D26)</f>
        <v>2</v>
      </c>
      <c r="G27">
        <f>SUM(G26)</f>
        <v>1097</v>
      </c>
      <c r="I27">
        <f>SUM(I26)</f>
        <v>423</v>
      </c>
    </row>
    <row r="28" spans="1:9" hidden="1" outlineLevel="1" x14ac:dyDescent="0.25">
      <c r="C28" s="143" t="s">
        <v>103</v>
      </c>
      <c r="D28">
        <f>'PN List 2018'!$B$45</f>
        <v>1</v>
      </c>
      <c r="F28">
        <f>'PN List 2018'!$D$45</f>
        <v>0</v>
      </c>
      <c r="G28">
        <f>'PN List 2018'!$E$45</f>
        <v>969</v>
      </c>
      <c r="H28">
        <f>'PN List 2018'!$F$45</f>
        <v>-1</v>
      </c>
      <c r="I28">
        <f>'PN List 2018'!$G$45</f>
        <v>1199</v>
      </c>
    </row>
    <row r="29" spans="1:9" collapsed="1" x14ac:dyDescent="0.25">
      <c r="A29" s="143" t="s">
        <v>113</v>
      </c>
      <c r="D29">
        <f>SUM(D28)</f>
        <v>1</v>
      </c>
      <c r="F29">
        <f>SUM(F28)</f>
        <v>0</v>
      </c>
      <c r="G29">
        <f>SUM(G28)</f>
        <v>969</v>
      </c>
      <c r="H29">
        <f>SUM(H28)</f>
        <v>-1</v>
      </c>
      <c r="I29">
        <f>SUM(I28)</f>
        <v>1199</v>
      </c>
    </row>
    <row r="30" spans="1:9" hidden="1" outlineLevel="1" x14ac:dyDescent="0.25">
      <c r="C30" s="143" t="s">
        <v>103</v>
      </c>
      <c r="D30">
        <f>'PN List 2018'!$B$46</f>
        <v>1</v>
      </c>
      <c r="G30">
        <f>'PN List 2018'!$E$46</f>
        <v>948</v>
      </c>
      <c r="H30">
        <f>'PN List 2018'!$F$46</f>
        <v>-5</v>
      </c>
      <c r="I30">
        <f>'PN List 2018'!$G$46</f>
        <v>470</v>
      </c>
    </row>
    <row r="31" spans="1:9" collapsed="1" x14ac:dyDescent="0.25">
      <c r="A31" s="143" t="s">
        <v>114</v>
      </c>
      <c r="D31">
        <f>SUM(D30)</f>
        <v>1</v>
      </c>
      <c r="G31">
        <f>SUM(G30)</f>
        <v>948</v>
      </c>
      <c r="H31">
        <f>SUM(H30)</f>
        <v>-5</v>
      </c>
      <c r="I31">
        <f>SUM(I30)</f>
        <v>470</v>
      </c>
    </row>
    <row r="32" spans="1:9" hidden="1" outlineLevel="1" x14ac:dyDescent="0.25">
      <c r="C32" s="143" t="s">
        <v>103</v>
      </c>
      <c r="D32">
        <f>'PN List 2018'!$B$47</f>
        <v>1</v>
      </c>
      <c r="F32">
        <f>'PN List 2018'!$D$47</f>
        <v>0</v>
      </c>
      <c r="G32">
        <f>'PN List 2018'!$E$47</f>
        <v>1029</v>
      </c>
      <c r="I32">
        <f>'PN List 2018'!$G$47</f>
        <v>2706</v>
      </c>
    </row>
    <row r="33" spans="1:9" collapsed="1" x14ac:dyDescent="0.25">
      <c r="A33" s="143" t="s">
        <v>115</v>
      </c>
      <c r="D33">
        <f>SUM(D32)</f>
        <v>1</v>
      </c>
      <c r="F33">
        <f>SUM(F32)</f>
        <v>0</v>
      </c>
      <c r="G33">
        <f>SUM(G32)</f>
        <v>1029</v>
      </c>
      <c r="I33">
        <f>SUM(I32)</f>
        <v>2706</v>
      </c>
    </row>
    <row r="34" spans="1:9" hidden="1" outlineLevel="1" x14ac:dyDescent="0.25">
      <c r="C34" s="143" t="s">
        <v>103</v>
      </c>
      <c r="D34">
        <f>'PN List 2018'!$B$48</f>
        <v>2</v>
      </c>
      <c r="F34">
        <f>'PN List 2018'!$D$48</f>
        <v>0</v>
      </c>
      <c r="G34">
        <f>'PN List 2018'!$E$48</f>
        <v>1116</v>
      </c>
      <c r="H34">
        <f>'PN List 2018'!$F$48</f>
        <v>3</v>
      </c>
      <c r="I34">
        <f>'PN List 2018'!$G$48</f>
        <v>2582</v>
      </c>
    </row>
    <row r="35" spans="1:9" collapsed="1" x14ac:dyDescent="0.25">
      <c r="A35" s="143" t="s">
        <v>116</v>
      </c>
      <c r="D35">
        <f>SUM(D34)</f>
        <v>2</v>
      </c>
      <c r="F35">
        <f>SUM(F34)</f>
        <v>0</v>
      </c>
      <c r="G35">
        <f>SUM(G34)</f>
        <v>1116</v>
      </c>
      <c r="H35">
        <f>SUM(H34)</f>
        <v>3</v>
      </c>
      <c r="I35">
        <f>SUM(I34)</f>
        <v>2582</v>
      </c>
    </row>
    <row r="36" spans="1:9" hidden="1" outlineLevel="1" x14ac:dyDescent="0.25">
      <c r="C36" s="143" t="s">
        <v>103</v>
      </c>
      <c r="D36">
        <f>'PN List 2018'!$B$49</f>
        <v>1</v>
      </c>
      <c r="F36">
        <f>'PN List 2018'!$D$49</f>
        <v>0</v>
      </c>
      <c r="G36">
        <f>'PN List 2018'!$E$49</f>
        <v>1145</v>
      </c>
      <c r="I36">
        <f>'PN List 2018'!$G$49</f>
        <v>555</v>
      </c>
    </row>
    <row r="37" spans="1:9" collapsed="1" x14ac:dyDescent="0.25">
      <c r="A37" s="143" t="s">
        <v>117</v>
      </c>
      <c r="D37">
        <f>SUM(D36)</f>
        <v>1</v>
      </c>
      <c r="F37">
        <f>SUM(F36)</f>
        <v>0</v>
      </c>
      <c r="G37">
        <f>SUM(G36)</f>
        <v>1145</v>
      </c>
      <c r="I37">
        <f>SUM(I36)</f>
        <v>555</v>
      </c>
    </row>
    <row r="38" spans="1:9" hidden="1" outlineLevel="1" x14ac:dyDescent="0.25">
      <c r="C38" s="143" t="s">
        <v>103</v>
      </c>
      <c r="D38">
        <f>'PN List 2018'!$B$50</f>
        <v>1</v>
      </c>
      <c r="F38">
        <f>'PN List 2018'!$D$50</f>
        <v>0</v>
      </c>
      <c r="G38">
        <f>'PN List 2018'!$E$50</f>
        <v>1051</v>
      </c>
      <c r="H38">
        <f>'PN List 2018'!$F$50</f>
        <v>6</v>
      </c>
      <c r="I38">
        <f>'PN List 2018'!$G$50</f>
        <v>1038</v>
      </c>
    </row>
    <row r="39" spans="1:9" collapsed="1" x14ac:dyDescent="0.25">
      <c r="A39" s="143" t="s">
        <v>118</v>
      </c>
      <c r="D39">
        <f>SUM(D38)</f>
        <v>1</v>
      </c>
      <c r="F39">
        <f>SUM(F38)</f>
        <v>0</v>
      </c>
      <c r="G39">
        <f>SUM(G38)</f>
        <v>1051</v>
      </c>
      <c r="H39">
        <f>SUM(H38)</f>
        <v>6</v>
      </c>
      <c r="I39">
        <f>SUM(I38)</f>
        <v>1038</v>
      </c>
    </row>
    <row r="40" spans="1:9" hidden="1" outlineLevel="1" x14ac:dyDescent="0.25">
      <c r="C40" s="143" t="s">
        <v>103</v>
      </c>
      <c r="D40">
        <f>'PN List 2018'!$B$51</f>
        <v>2</v>
      </c>
      <c r="G40">
        <f>'PN List 2018'!$E$51</f>
        <v>953</v>
      </c>
      <c r="I40">
        <f>'PN List 2018'!$G$51</f>
        <v>2057</v>
      </c>
    </row>
    <row r="41" spans="1:9" collapsed="1" x14ac:dyDescent="0.25">
      <c r="A41" s="143" t="s">
        <v>119</v>
      </c>
      <c r="D41">
        <f>SUM(D40)</f>
        <v>2</v>
      </c>
      <c r="G41">
        <f>SUM(G40)</f>
        <v>953</v>
      </c>
      <c r="I41">
        <f>SUM(I40)</f>
        <v>2057</v>
      </c>
    </row>
    <row r="42" spans="1:9" hidden="1" outlineLevel="1" x14ac:dyDescent="0.25">
      <c r="C42" s="143" t="s">
        <v>103</v>
      </c>
      <c r="D42">
        <f>'PN List 2018'!$B$52</f>
        <v>2</v>
      </c>
      <c r="F42">
        <f>'PN List 2018'!$D$52</f>
        <v>0</v>
      </c>
      <c r="G42">
        <f>'PN List 2018'!$E$52</f>
        <v>1165</v>
      </c>
      <c r="I42">
        <f>'PN List 2018'!$G$52</f>
        <v>243</v>
      </c>
    </row>
    <row r="43" spans="1:9" collapsed="1" x14ac:dyDescent="0.25">
      <c r="A43" s="143" t="s">
        <v>120</v>
      </c>
      <c r="D43">
        <f>SUM(D42)</f>
        <v>2</v>
      </c>
      <c r="F43">
        <f>SUM(F42)</f>
        <v>0</v>
      </c>
      <c r="G43">
        <f>SUM(G42)</f>
        <v>1165</v>
      </c>
      <c r="I43">
        <f>SUM(I42)</f>
        <v>243</v>
      </c>
    </row>
    <row r="44" spans="1:9" hidden="1" outlineLevel="1" x14ac:dyDescent="0.25">
      <c r="C44" s="143" t="s">
        <v>103</v>
      </c>
      <c r="D44">
        <f>'PN List 2018'!$B$53</f>
        <v>2</v>
      </c>
      <c r="G44">
        <f>'PN List 2018'!$E$53</f>
        <v>1133</v>
      </c>
      <c r="H44">
        <f>'PN List 2018'!$F$53</f>
        <v>0</v>
      </c>
      <c r="I44">
        <f>'PN List 2018'!$G$53</f>
        <v>2326</v>
      </c>
    </row>
    <row r="45" spans="1:9" collapsed="1" x14ac:dyDescent="0.25">
      <c r="A45" s="143" t="s">
        <v>121</v>
      </c>
      <c r="D45">
        <f>SUM(D44)</f>
        <v>2</v>
      </c>
      <c r="G45">
        <f>SUM(G44)</f>
        <v>1133</v>
      </c>
      <c r="H45">
        <f>SUM(H44)</f>
        <v>0</v>
      </c>
      <c r="I45">
        <f>SUM(I44)</f>
        <v>2326</v>
      </c>
    </row>
    <row r="46" spans="1:9" hidden="1" outlineLevel="1" x14ac:dyDescent="0.25">
      <c r="C46" s="143" t="s">
        <v>103</v>
      </c>
      <c r="D46">
        <f>'PN List 2018'!$B$54</f>
        <v>2</v>
      </c>
      <c r="F46">
        <f>'PN List 2018'!$D$54</f>
        <v>0</v>
      </c>
      <c r="G46">
        <f>'PN List 2018'!$E$54</f>
        <v>1129</v>
      </c>
      <c r="I46">
        <f>'PN List 2018'!$G$54</f>
        <v>313</v>
      </c>
    </row>
    <row r="47" spans="1:9" collapsed="1" x14ac:dyDescent="0.25">
      <c r="A47" s="143" t="s">
        <v>122</v>
      </c>
      <c r="D47">
        <f>SUM(D46)</f>
        <v>2</v>
      </c>
      <c r="F47">
        <f>SUM(F46)</f>
        <v>0</v>
      </c>
      <c r="G47">
        <f>SUM(G46)</f>
        <v>1129</v>
      </c>
      <c r="I47">
        <f>SUM(I46)</f>
        <v>313</v>
      </c>
    </row>
    <row r="48" spans="1:9" hidden="1" outlineLevel="1" x14ac:dyDescent="0.25">
      <c r="C48" s="143" t="s">
        <v>103</v>
      </c>
      <c r="D48">
        <f>'PN List 2018'!$B$55</f>
        <v>2</v>
      </c>
      <c r="G48">
        <f>'PN List 2018'!$E$55</f>
        <v>958</v>
      </c>
      <c r="I48">
        <f>'PN List 2018'!$G$55</f>
        <v>175</v>
      </c>
    </row>
    <row r="49" spans="1:9" collapsed="1" x14ac:dyDescent="0.25">
      <c r="A49" s="143" t="s">
        <v>123</v>
      </c>
      <c r="D49">
        <f>SUM(D48)</f>
        <v>2</v>
      </c>
      <c r="G49">
        <f>SUM(G48)</f>
        <v>958</v>
      </c>
      <c r="I49">
        <f>SUM(I48)</f>
        <v>175</v>
      </c>
    </row>
    <row r="50" spans="1:9" hidden="1" outlineLevel="1" x14ac:dyDescent="0.25">
      <c r="C50" s="143" t="s">
        <v>103</v>
      </c>
      <c r="D50">
        <f>'PN List 2018'!$B$56</f>
        <v>2</v>
      </c>
      <c r="G50">
        <f>'PN List 2018'!$E$56</f>
        <v>1038</v>
      </c>
      <c r="H50">
        <f>'PN List 2018'!$F$56</f>
        <v>3</v>
      </c>
      <c r="I50">
        <f>'PN List 2018'!$G$56</f>
        <v>246</v>
      </c>
    </row>
    <row r="51" spans="1:9" collapsed="1" x14ac:dyDescent="0.25">
      <c r="A51" s="143" t="s">
        <v>124</v>
      </c>
      <c r="D51">
        <f>SUM(D50)</f>
        <v>2</v>
      </c>
      <c r="G51">
        <f>SUM(G50)</f>
        <v>1038</v>
      </c>
      <c r="H51">
        <f>SUM(H50)</f>
        <v>3</v>
      </c>
      <c r="I51">
        <f>SUM(I50)</f>
        <v>246</v>
      </c>
    </row>
    <row r="52" spans="1:9" hidden="1" outlineLevel="1" x14ac:dyDescent="0.25">
      <c r="C52" s="143" t="s">
        <v>103</v>
      </c>
      <c r="D52">
        <f>'PN List 2018'!$B$57</f>
        <v>2</v>
      </c>
      <c r="G52">
        <f>'PN List 2018'!$E$57</f>
        <v>1070</v>
      </c>
      <c r="I52">
        <f>'PN List 2018'!$G$57</f>
        <v>460</v>
      </c>
    </row>
    <row r="53" spans="1:9" collapsed="1" x14ac:dyDescent="0.25">
      <c r="A53" s="143" t="s">
        <v>125</v>
      </c>
      <c r="D53">
        <f>SUM(D52)</f>
        <v>2</v>
      </c>
      <c r="G53">
        <f>SUM(G52)</f>
        <v>1070</v>
      </c>
      <c r="I53">
        <f>SUM(I52)</f>
        <v>460</v>
      </c>
    </row>
    <row r="54" spans="1:9" hidden="1" outlineLevel="1" x14ac:dyDescent="0.25">
      <c r="C54" s="143" t="s">
        <v>103</v>
      </c>
      <c r="D54">
        <f>'PN List 2018'!$B$58</f>
        <v>1</v>
      </c>
      <c r="F54">
        <f>'PN List 2018'!$D$58</f>
        <v>0</v>
      </c>
      <c r="G54">
        <f>'PN List 2018'!$E$58</f>
        <v>1098</v>
      </c>
      <c r="H54">
        <f>'PN List 2018'!$F$58</f>
        <v>1</v>
      </c>
      <c r="I54">
        <f>'PN List 2018'!$G$58</f>
        <v>25457</v>
      </c>
    </row>
    <row r="55" spans="1:9" collapsed="1" x14ac:dyDescent="0.25">
      <c r="A55" s="143" t="s">
        <v>126</v>
      </c>
      <c r="D55">
        <f>SUM(D54)</f>
        <v>1</v>
      </c>
      <c r="F55">
        <f>SUM(F54)</f>
        <v>0</v>
      </c>
      <c r="G55">
        <f>SUM(G54)</f>
        <v>1098</v>
      </c>
      <c r="H55">
        <f>SUM(H54)</f>
        <v>1</v>
      </c>
      <c r="I55">
        <f>SUM(I54)</f>
        <v>25457</v>
      </c>
    </row>
    <row r="56" spans="1:9" hidden="1" outlineLevel="1" x14ac:dyDescent="0.25">
      <c r="C56" s="143" t="s">
        <v>103</v>
      </c>
      <c r="D56">
        <f>'PN List 2018'!$B$59</f>
        <v>1</v>
      </c>
      <c r="F56">
        <f>'PN List 2018'!$D$59</f>
        <v>0</v>
      </c>
      <c r="G56">
        <f>'PN List 2018'!$E$59</f>
        <v>1207</v>
      </c>
      <c r="H56">
        <f>'PN List 2018'!$F$59</f>
        <v>7</v>
      </c>
      <c r="I56">
        <f>'PN List 2018'!$G$59</f>
        <v>1655</v>
      </c>
    </row>
    <row r="57" spans="1:9" collapsed="1" x14ac:dyDescent="0.25">
      <c r="A57" s="143" t="s">
        <v>83</v>
      </c>
      <c r="D57">
        <f>SUM(D56)</f>
        <v>1</v>
      </c>
      <c r="F57">
        <f>SUM(F56)</f>
        <v>0</v>
      </c>
      <c r="G57">
        <f>SUM(G56)</f>
        <v>1207</v>
      </c>
      <c r="H57">
        <f>SUM(H56)</f>
        <v>7</v>
      </c>
      <c r="I57">
        <f>SUM(I56)</f>
        <v>1655</v>
      </c>
    </row>
    <row r="58" spans="1:9" hidden="1" outlineLevel="1" x14ac:dyDescent="0.25">
      <c r="C58" s="143" t="s">
        <v>103</v>
      </c>
      <c r="D58">
        <f>'PN List 2018'!$B$60</f>
        <v>2</v>
      </c>
      <c r="G58">
        <f>'PN List 2018'!$E$60</f>
        <v>917</v>
      </c>
      <c r="H58">
        <f>'PN List 2018'!$F$60</f>
        <v>0</v>
      </c>
      <c r="I58">
        <f>'PN List 2018'!$G$60</f>
        <v>228</v>
      </c>
    </row>
    <row r="59" spans="1:9" collapsed="1" x14ac:dyDescent="0.25">
      <c r="A59" s="143" t="s">
        <v>127</v>
      </c>
      <c r="D59">
        <f>SUM(D58)</f>
        <v>2</v>
      </c>
      <c r="G59">
        <f>SUM(G58)</f>
        <v>917</v>
      </c>
      <c r="H59">
        <f>SUM(H58)</f>
        <v>0</v>
      </c>
      <c r="I59">
        <f>SUM(I58)</f>
        <v>228</v>
      </c>
    </row>
    <row r="60" spans="1:9" hidden="1" outlineLevel="1" x14ac:dyDescent="0.25">
      <c r="C60" s="143" t="s">
        <v>103</v>
      </c>
      <c r="D60">
        <f>'PN List 2018'!$B$61</f>
        <v>1</v>
      </c>
      <c r="F60">
        <f>'PN List 2018'!$D$61</f>
        <v>0</v>
      </c>
      <c r="G60">
        <f>'PN List 2018'!$E$61</f>
        <v>1030</v>
      </c>
      <c r="I60">
        <f>'PN List 2018'!$G$61</f>
        <v>143</v>
      </c>
    </row>
    <row r="61" spans="1:9" collapsed="1" x14ac:dyDescent="0.25">
      <c r="A61" s="143" t="s">
        <v>76</v>
      </c>
      <c r="D61">
        <f>SUM(D60)</f>
        <v>1</v>
      </c>
      <c r="F61">
        <f>SUM(F60)</f>
        <v>0</v>
      </c>
      <c r="G61">
        <f>SUM(G60)</f>
        <v>1030</v>
      </c>
      <c r="I61">
        <f>SUM(I60)</f>
        <v>143</v>
      </c>
    </row>
    <row r="62" spans="1:9" hidden="1" outlineLevel="1" x14ac:dyDescent="0.25">
      <c r="C62" s="143" t="s">
        <v>103</v>
      </c>
      <c r="D62">
        <f>'PN List 2018'!$B$62</f>
        <v>2</v>
      </c>
      <c r="G62">
        <f>'PN List 2018'!$E$62</f>
        <v>1075</v>
      </c>
      <c r="H62">
        <f>'PN List 2018'!$F$62</f>
        <v>10</v>
      </c>
      <c r="I62">
        <f>'PN List 2018'!$G$62</f>
        <v>144</v>
      </c>
    </row>
    <row r="63" spans="1:9" collapsed="1" x14ac:dyDescent="0.25">
      <c r="A63" s="143" t="s">
        <v>128</v>
      </c>
      <c r="D63">
        <f>SUM(D62)</f>
        <v>2</v>
      </c>
      <c r="G63">
        <f>SUM(G62)</f>
        <v>1075</v>
      </c>
      <c r="H63">
        <f>SUM(H62)</f>
        <v>10</v>
      </c>
      <c r="I63">
        <f>SUM(I62)</f>
        <v>144</v>
      </c>
    </row>
    <row r="64" spans="1:9" hidden="1" outlineLevel="1" x14ac:dyDescent="0.25">
      <c r="C64" s="143" t="s">
        <v>103</v>
      </c>
      <c r="D64">
        <f>'PN List 2018'!$B$63</f>
        <v>1</v>
      </c>
      <c r="F64">
        <f>'PN List 2018'!$D$63</f>
        <v>0</v>
      </c>
      <c r="G64">
        <f>'PN List 2018'!$E$63</f>
        <v>1142</v>
      </c>
      <c r="H64">
        <f>'PN List 2018'!$F$63</f>
        <v>3</v>
      </c>
      <c r="I64">
        <f>'PN List 2018'!$G$63</f>
        <v>8483</v>
      </c>
    </row>
    <row r="65" spans="1:9" collapsed="1" x14ac:dyDescent="0.25">
      <c r="A65" s="143" t="s">
        <v>129</v>
      </c>
      <c r="D65">
        <f>SUM(D64)</f>
        <v>1</v>
      </c>
      <c r="F65">
        <f>SUM(F64)</f>
        <v>0</v>
      </c>
      <c r="G65">
        <f>SUM(G64)</f>
        <v>1142</v>
      </c>
      <c r="H65">
        <f>SUM(H64)</f>
        <v>3</v>
      </c>
      <c r="I65">
        <f>SUM(I64)</f>
        <v>8483</v>
      </c>
    </row>
    <row r="66" spans="1:9" hidden="1" outlineLevel="1" x14ac:dyDescent="0.25">
      <c r="C66" s="143" t="s">
        <v>103</v>
      </c>
      <c r="D66">
        <f>'PN List 2018'!$B$64</f>
        <v>1</v>
      </c>
      <c r="F66">
        <f>'PN List 2018'!$D$64</f>
        <v>0</v>
      </c>
      <c r="G66">
        <f>'PN List 2018'!$E$64</f>
        <v>1170</v>
      </c>
      <c r="H66">
        <f>'PN List 2018'!$F$64</f>
        <v>0</v>
      </c>
      <c r="I66">
        <f>'PN List 2018'!$G$64</f>
        <v>470</v>
      </c>
    </row>
    <row r="67" spans="1:9" collapsed="1" x14ac:dyDescent="0.25">
      <c r="A67" s="143" t="s">
        <v>130</v>
      </c>
      <c r="D67">
        <f>SUM(D66)</f>
        <v>1</v>
      </c>
      <c r="F67">
        <f>SUM(F66)</f>
        <v>0</v>
      </c>
      <c r="G67">
        <f>SUM(G66)</f>
        <v>1170</v>
      </c>
      <c r="H67">
        <f>SUM(H66)</f>
        <v>0</v>
      </c>
      <c r="I67">
        <f>SUM(I66)</f>
        <v>470</v>
      </c>
    </row>
    <row r="68" spans="1:9" hidden="1" outlineLevel="1" x14ac:dyDescent="0.25">
      <c r="C68" s="143" t="s">
        <v>103</v>
      </c>
      <c r="D68">
        <f>'PN List 2018'!$B$65</f>
        <v>2</v>
      </c>
      <c r="G68">
        <f>'PN List 2018'!$E$65</f>
        <v>980</v>
      </c>
      <c r="H68">
        <f>'PN List 2018'!$F$65</f>
        <v>-1</v>
      </c>
      <c r="I68">
        <f>'PN List 2018'!$G$65</f>
        <v>2797</v>
      </c>
    </row>
    <row r="69" spans="1:9" collapsed="1" x14ac:dyDescent="0.25">
      <c r="A69" s="143" t="s">
        <v>131</v>
      </c>
      <c r="D69">
        <f>SUM(D68)</f>
        <v>2</v>
      </c>
      <c r="G69">
        <f>SUM(G68)</f>
        <v>980</v>
      </c>
      <c r="H69">
        <f>SUM(H68)</f>
        <v>-1</v>
      </c>
      <c r="I69">
        <f>SUM(I68)</f>
        <v>2797</v>
      </c>
    </row>
    <row r="70" spans="1:9" hidden="1" outlineLevel="1" x14ac:dyDescent="0.25">
      <c r="C70" s="143" t="s">
        <v>103</v>
      </c>
      <c r="D70">
        <f>'PN List 2018'!$B$66</f>
        <v>2</v>
      </c>
      <c r="G70">
        <f>'PN List 2018'!$E$66</f>
        <v>1200</v>
      </c>
      <c r="I70">
        <f>'PN List 2018'!$G$66</f>
        <v>806</v>
      </c>
    </row>
    <row r="71" spans="1:9" collapsed="1" x14ac:dyDescent="0.25">
      <c r="A71" s="143" t="s">
        <v>132</v>
      </c>
      <c r="D71">
        <f>SUM(D70)</f>
        <v>2</v>
      </c>
      <c r="G71">
        <f>SUM(G70)</f>
        <v>1200</v>
      </c>
      <c r="I71">
        <f>SUM(I70)</f>
        <v>806</v>
      </c>
    </row>
    <row r="72" spans="1:9" hidden="1" outlineLevel="1" x14ac:dyDescent="0.25">
      <c r="C72" s="143" t="s">
        <v>103</v>
      </c>
      <c r="D72">
        <f>'PN List 2018'!$B$67</f>
        <v>2</v>
      </c>
      <c r="F72">
        <f>'PN List 2018'!$D$68</f>
        <v>0</v>
      </c>
      <c r="G72">
        <f>'PN List 2018'!$E$67</f>
        <v>1390</v>
      </c>
      <c r="I72">
        <f>'PN List 2018'!$G$67</f>
        <v>564</v>
      </c>
    </row>
    <row r="73" spans="1:9" hidden="1" outlineLevel="1" collapsed="1" x14ac:dyDescent="0.25">
      <c r="D73">
        <f>'PN List 2018'!$B$68</f>
        <v>1</v>
      </c>
      <c r="G73">
        <f>'PN List 2018'!$E$68</f>
        <v>1380</v>
      </c>
      <c r="I73">
        <f>'PN List 2018'!$G$68</f>
        <v>191</v>
      </c>
    </row>
    <row r="74" spans="1:9" collapsed="1" x14ac:dyDescent="0.25">
      <c r="A74" s="143" t="s">
        <v>133</v>
      </c>
      <c r="D74">
        <f>SUM(D72:D73)</f>
        <v>3</v>
      </c>
      <c r="F74">
        <f>SUM(F72:F73)</f>
        <v>0</v>
      </c>
      <c r="G74">
        <f>SUM(G72:G73)</f>
        <v>2770</v>
      </c>
      <c r="I74">
        <f>SUM(I72:I73)</f>
        <v>755</v>
      </c>
    </row>
    <row r="75" spans="1:9" hidden="1" outlineLevel="1" x14ac:dyDescent="0.25">
      <c r="C75" s="143" t="s">
        <v>103</v>
      </c>
      <c r="D75">
        <f>'PN List 2018'!$B$69</f>
        <v>1</v>
      </c>
      <c r="G75">
        <f>'PN List 2018'!$E$69</f>
        <v>849</v>
      </c>
      <c r="H75">
        <f>'PN List 2018'!$F$69</f>
        <v>2</v>
      </c>
      <c r="I75">
        <f>'PN List 2018'!$G$69</f>
        <v>611</v>
      </c>
    </row>
    <row r="76" spans="1:9" collapsed="1" x14ac:dyDescent="0.25">
      <c r="A76" s="143" t="s">
        <v>134</v>
      </c>
      <c r="D76">
        <f>SUM(D75)</f>
        <v>1</v>
      </c>
      <c r="G76">
        <f>SUM(G75)</f>
        <v>849</v>
      </c>
      <c r="H76">
        <f>SUM(H75)</f>
        <v>2</v>
      </c>
      <c r="I76">
        <f>SUM(I75)</f>
        <v>611</v>
      </c>
    </row>
    <row r="77" spans="1:9" hidden="1" outlineLevel="1" x14ac:dyDescent="0.25">
      <c r="C77" s="143" t="s">
        <v>103</v>
      </c>
      <c r="D77">
        <f>'PN List 2018'!$B$70</f>
        <v>2</v>
      </c>
      <c r="F77">
        <f>'PN List 2018'!$D$70</f>
        <v>0</v>
      </c>
      <c r="G77">
        <f>'PN List 2018'!$E$70</f>
        <v>1064</v>
      </c>
      <c r="H77">
        <f>'PN List 2018'!$F$70</f>
        <v>0</v>
      </c>
      <c r="I77">
        <f>'PN List 2018'!$G$70</f>
        <v>427</v>
      </c>
    </row>
    <row r="78" spans="1:9" collapsed="1" x14ac:dyDescent="0.25">
      <c r="A78" s="143" t="s">
        <v>135</v>
      </c>
      <c r="D78">
        <f>SUM(D77)</f>
        <v>2</v>
      </c>
      <c r="F78">
        <f>SUM(F77)</f>
        <v>0</v>
      </c>
      <c r="G78">
        <f>SUM(G77)</f>
        <v>1064</v>
      </c>
      <c r="H78">
        <f>SUM(H77)</f>
        <v>0</v>
      </c>
      <c r="I78">
        <f>SUM(I77)</f>
        <v>427</v>
      </c>
    </row>
    <row r="79" spans="1:9" hidden="1" outlineLevel="1" x14ac:dyDescent="0.25">
      <c r="C79" s="143" t="s">
        <v>103</v>
      </c>
      <c r="D79">
        <f>'PN List 2018'!$B$71</f>
        <v>1</v>
      </c>
      <c r="F79">
        <f>'PN List 2018'!$D$71</f>
        <v>0</v>
      </c>
      <c r="G79">
        <f>'PN List 2018'!$E$71</f>
        <v>1104</v>
      </c>
      <c r="H79">
        <f>'PN List 2018'!$F$71</f>
        <v>0</v>
      </c>
      <c r="I79">
        <f>'PN List 2018'!$G$71</f>
        <v>595</v>
      </c>
    </row>
    <row r="80" spans="1:9" collapsed="1" x14ac:dyDescent="0.25">
      <c r="A80" s="143" t="s">
        <v>136</v>
      </c>
      <c r="D80">
        <f>SUM(D79)</f>
        <v>1</v>
      </c>
      <c r="F80">
        <f>SUM(F79)</f>
        <v>0</v>
      </c>
      <c r="G80">
        <f>SUM(G79)</f>
        <v>1104</v>
      </c>
      <c r="H80">
        <f>SUM(H79)</f>
        <v>0</v>
      </c>
      <c r="I80">
        <f>SUM(I79)</f>
        <v>595</v>
      </c>
    </row>
    <row r="81" spans="1:9" hidden="1" outlineLevel="1" x14ac:dyDescent="0.25">
      <c r="C81" s="143" t="s">
        <v>103</v>
      </c>
      <c r="D81">
        <f>'PN List 2018'!$B$72</f>
        <v>1</v>
      </c>
      <c r="F81">
        <f>'PN List 2018'!$D$72</f>
        <v>0</v>
      </c>
      <c r="G81">
        <f>'PN List 2018'!$E$72</f>
        <v>1655</v>
      </c>
      <c r="H81">
        <f>'PN List 2018'!$F$72</f>
        <v>-10</v>
      </c>
      <c r="I81">
        <f>'PN List 2018'!$G$72</f>
        <v>1421</v>
      </c>
    </row>
    <row r="82" spans="1:9" collapsed="1" x14ac:dyDescent="0.25">
      <c r="A82" s="143" t="s">
        <v>137</v>
      </c>
      <c r="D82">
        <f>SUM(D81)</f>
        <v>1</v>
      </c>
      <c r="F82">
        <f>SUM(F81)</f>
        <v>0</v>
      </c>
      <c r="G82">
        <f>SUM(G81)</f>
        <v>1655</v>
      </c>
      <c r="H82">
        <f>SUM(H81)</f>
        <v>-10</v>
      </c>
      <c r="I82">
        <f>SUM(I81)</f>
        <v>1421</v>
      </c>
    </row>
    <row r="83" spans="1:9" hidden="1" outlineLevel="1" x14ac:dyDescent="0.25">
      <c r="C83" s="143" t="s">
        <v>103</v>
      </c>
      <c r="D83">
        <f>'PN List 2018'!$B$73</f>
        <v>2</v>
      </c>
      <c r="G83">
        <f>'PN List 2018'!$E$73</f>
        <v>928</v>
      </c>
      <c r="I83">
        <f>'PN List 2018'!$G$73</f>
        <v>440</v>
      </c>
    </row>
    <row r="84" spans="1:9" collapsed="1" x14ac:dyDescent="0.25">
      <c r="A84" s="143" t="s">
        <v>138</v>
      </c>
      <c r="D84">
        <f>SUM(D83)</f>
        <v>2</v>
      </c>
      <c r="G84">
        <f>SUM(G83)</f>
        <v>928</v>
      </c>
      <c r="I84">
        <f>SUM(I83)</f>
        <v>440</v>
      </c>
    </row>
    <row r="85" spans="1:9" hidden="1" outlineLevel="1" x14ac:dyDescent="0.25">
      <c r="C85" s="143" t="s">
        <v>103</v>
      </c>
      <c r="D85">
        <f>'PN List 2018'!$B$74</f>
        <v>1</v>
      </c>
      <c r="F85">
        <f>'PN List 2018'!$D$74</f>
        <v>0</v>
      </c>
      <c r="G85">
        <f>'PN List 2018'!$E$74</f>
        <v>999</v>
      </c>
      <c r="H85">
        <f>'PN List 2018'!$F$74</f>
        <v>0</v>
      </c>
      <c r="I85">
        <f>'PN List 2018'!$G$74</f>
        <v>4546</v>
      </c>
    </row>
    <row r="86" spans="1:9" collapsed="1" x14ac:dyDescent="0.25">
      <c r="A86" s="143" t="s">
        <v>139</v>
      </c>
      <c r="D86">
        <f>SUM(D85)</f>
        <v>1</v>
      </c>
      <c r="F86">
        <f>SUM(F85)</f>
        <v>0</v>
      </c>
      <c r="G86">
        <f>SUM(G85)</f>
        <v>999</v>
      </c>
      <c r="H86">
        <f>SUM(H85)</f>
        <v>0</v>
      </c>
      <c r="I86">
        <f>SUM(I85)</f>
        <v>4546</v>
      </c>
    </row>
    <row r="87" spans="1:9" hidden="1" outlineLevel="1" x14ac:dyDescent="0.25">
      <c r="C87" s="143" t="s">
        <v>103</v>
      </c>
      <c r="D87">
        <f>'PN List 2018'!$B$75</f>
        <v>1</v>
      </c>
      <c r="F87">
        <f>'PN List 2018'!$D$75</f>
        <v>0</v>
      </c>
      <c r="G87">
        <f>'PN List 2018'!$E$75</f>
        <v>1051</v>
      </c>
      <c r="H87">
        <f>'PN List 2018'!$F$75</f>
        <v>6</v>
      </c>
      <c r="I87">
        <f>'PN List 2018'!$G$75</f>
        <v>183</v>
      </c>
    </row>
    <row r="88" spans="1:9" collapsed="1" x14ac:dyDescent="0.25">
      <c r="A88" s="143" t="s">
        <v>140</v>
      </c>
      <c r="D88">
        <f>SUM(D87)</f>
        <v>1</v>
      </c>
      <c r="F88">
        <f>SUM(F87)</f>
        <v>0</v>
      </c>
      <c r="G88">
        <f>SUM(G87)</f>
        <v>1051</v>
      </c>
      <c r="H88">
        <f>SUM(H87)</f>
        <v>6</v>
      </c>
      <c r="I88">
        <f>SUM(I87)</f>
        <v>183</v>
      </c>
    </row>
    <row r="89" spans="1:9" hidden="1" outlineLevel="1" x14ac:dyDescent="0.25">
      <c r="C89" s="143" t="s">
        <v>103</v>
      </c>
      <c r="D89">
        <f>'PN List 2018'!$B$76</f>
        <v>1</v>
      </c>
      <c r="G89">
        <f>'PN List 2018'!$E$76</f>
        <v>1008</v>
      </c>
      <c r="I89">
        <f>'PN List 2018'!$G$76</f>
        <v>932</v>
      </c>
    </row>
    <row r="90" spans="1:9" collapsed="1" x14ac:dyDescent="0.25">
      <c r="A90" s="143" t="s">
        <v>141</v>
      </c>
      <c r="D90">
        <f>SUM(D89)</f>
        <v>1</v>
      </c>
      <c r="G90">
        <f>SUM(G89)</f>
        <v>1008</v>
      </c>
      <c r="I90">
        <f>SUM(I89)</f>
        <v>932</v>
      </c>
    </row>
    <row r="91" spans="1:9" hidden="1" outlineLevel="1" x14ac:dyDescent="0.25">
      <c r="C91" s="143" t="s">
        <v>103</v>
      </c>
      <c r="D91">
        <f>'PN List 2018'!$B$77</f>
        <v>1</v>
      </c>
      <c r="G91">
        <f>'PN List 2018'!$E$77</f>
        <v>981</v>
      </c>
      <c r="H91">
        <f>'PN List 2018'!$F$77</f>
        <v>3</v>
      </c>
      <c r="I91">
        <f>'PN List 2018'!$G$77</f>
        <v>258</v>
      </c>
    </row>
    <row r="92" spans="1:9" collapsed="1" x14ac:dyDescent="0.25">
      <c r="A92" s="143" t="s">
        <v>142</v>
      </c>
      <c r="D92">
        <f>SUM(D91)</f>
        <v>1</v>
      </c>
      <c r="G92">
        <f>SUM(G91)</f>
        <v>981</v>
      </c>
      <c r="H92">
        <f>SUM(H91)</f>
        <v>3</v>
      </c>
      <c r="I92">
        <f>SUM(I91)</f>
        <v>258</v>
      </c>
    </row>
    <row r="93" spans="1:9" hidden="1" outlineLevel="1" x14ac:dyDescent="0.25">
      <c r="C93" s="143" t="s">
        <v>103</v>
      </c>
      <c r="D93">
        <f>'PN List 2018'!$B$78</f>
        <v>2</v>
      </c>
      <c r="G93">
        <f>'PN List 2018'!$E$78</f>
        <v>1046</v>
      </c>
      <c r="H93">
        <f>'PN List 2018'!$F$78</f>
        <v>-1</v>
      </c>
      <c r="I93">
        <f>'PN List 2018'!$G$78</f>
        <v>5268</v>
      </c>
    </row>
    <row r="94" spans="1:9" collapsed="1" x14ac:dyDescent="0.25">
      <c r="A94" s="143" t="s">
        <v>66</v>
      </c>
      <c r="D94">
        <f>SUM(D93)</f>
        <v>2</v>
      </c>
      <c r="G94">
        <f>SUM(G93)</f>
        <v>1046</v>
      </c>
      <c r="H94">
        <f>SUM(H93)</f>
        <v>-1</v>
      </c>
      <c r="I94">
        <f>SUM(I93)</f>
        <v>5268</v>
      </c>
    </row>
    <row r="95" spans="1:9" hidden="1" outlineLevel="1" x14ac:dyDescent="0.25">
      <c r="C95" s="143" t="s">
        <v>103</v>
      </c>
      <c r="D95">
        <f>'PN List 2018'!$B$79</f>
        <v>1</v>
      </c>
      <c r="F95">
        <f>'PN List 2018'!$D$79</f>
        <v>0</v>
      </c>
      <c r="G95">
        <f>'PN List 2018'!$E$79</f>
        <v>972</v>
      </c>
      <c r="H95">
        <f>'PN List 2018'!$F$79</f>
        <v>-1</v>
      </c>
      <c r="I95">
        <f>'PN List 2018'!$G$79</f>
        <v>1570</v>
      </c>
    </row>
    <row r="96" spans="1:9" collapsed="1" x14ac:dyDescent="0.25">
      <c r="A96" s="143" t="s">
        <v>143</v>
      </c>
      <c r="D96">
        <f>SUM(D95)</f>
        <v>1</v>
      </c>
      <c r="F96">
        <f>SUM(F95)</f>
        <v>0</v>
      </c>
      <c r="G96">
        <f>SUM(G95)</f>
        <v>972</v>
      </c>
      <c r="H96">
        <f>SUM(H95)</f>
        <v>-1</v>
      </c>
      <c r="I96">
        <f>SUM(I95)</f>
        <v>1570</v>
      </c>
    </row>
    <row r="97" spans="1:9" hidden="1" outlineLevel="1" x14ac:dyDescent="0.25">
      <c r="C97" s="143" t="s">
        <v>103</v>
      </c>
      <c r="D97">
        <f>'PN List 2018'!$B$80</f>
        <v>2</v>
      </c>
      <c r="G97">
        <f>'PN List 2018'!$E$80</f>
        <v>942</v>
      </c>
      <c r="H97">
        <f>'PN List 2018'!$F$80</f>
        <v>0</v>
      </c>
      <c r="I97">
        <f>'PN List 2018'!$G$80</f>
        <v>5900</v>
      </c>
    </row>
    <row r="98" spans="1:9" collapsed="1" x14ac:dyDescent="0.25">
      <c r="A98" s="143" t="s">
        <v>144</v>
      </c>
      <c r="D98">
        <f>SUM(D97)</f>
        <v>2</v>
      </c>
      <c r="G98">
        <f>SUM(G97)</f>
        <v>942</v>
      </c>
      <c r="H98">
        <f>SUM(H97)</f>
        <v>0</v>
      </c>
      <c r="I98">
        <f>SUM(I97)</f>
        <v>5900</v>
      </c>
    </row>
    <row r="99" spans="1:9" hidden="1" outlineLevel="1" x14ac:dyDescent="0.25">
      <c r="C99" s="143" t="s">
        <v>103</v>
      </c>
      <c r="D99">
        <f>'PN List 2018'!$B$81</f>
        <v>2</v>
      </c>
      <c r="G99">
        <f>'PN List 2018'!$E$81</f>
        <v>963</v>
      </c>
      <c r="I99">
        <f>'PN List 2018'!$G$81</f>
        <v>380</v>
      </c>
    </row>
    <row r="100" spans="1:9" collapsed="1" x14ac:dyDescent="0.25">
      <c r="A100" s="143" t="s">
        <v>145</v>
      </c>
      <c r="D100">
        <f>SUM(D99)</f>
        <v>2</v>
      </c>
      <c r="G100">
        <f>SUM(G99)</f>
        <v>963</v>
      </c>
      <c r="I100">
        <f>SUM(I99)</f>
        <v>380</v>
      </c>
    </row>
    <row r="101" spans="1:9" hidden="1" outlineLevel="1" x14ac:dyDescent="0.25">
      <c r="C101" s="143" t="s">
        <v>103</v>
      </c>
      <c r="D101">
        <f>'PN List 2018'!$B$82</f>
        <v>1</v>
      </c>
      <c r="F101">
        <f>'PN List 2018'!$D$82</f>
        <v>0</v>
      </c>
      <c r="G101">
        <f>'PN List 2018'!$E$82</f>
        <v>916</v>
      </c>
      <c r="I101">
        <f>'PN List 2018'!$G$82</f>
        <v>433</v>
      </c>
    </row>
    <row r="102" spans="1:9" collapsed="1" x14ac:dyDescent="0.25">
      <c r="A102" s="143" t="s">
        <v>146</v>
      </c>
      <c r="D102">
        <f>SUM(D101)</f>
        <v>1</v>
      </c>
      <c r="F102">
        <f>SUM(F101)</f>
        <v>0</v>
      </c>
      <c r="G102">
        <f>SUM(G101)</f>
        <v>916</v>
      </c>
      <c r="I102">
        <f>SUM(I101)</f>
        <v>433</v>
      </c>
    </row>
    <row r="103" spans="1:9" hidden="1" outlineLevel="1" x14ac:dyDescent="0.25">
      <c r="C103" s="143" t="s">
        <v>103</v>
      </c>
      <c r="D103">
        <f>'PN List 2018'!$B$83</f>
        <v>1</v>
      </c>
      <c r="G103">
        <f>'PN List 2018'!$E$83</f>
        <v>847</v>
      </c>
      <c r="H103">
        <f>'PN List 2018'!$F$83</f>
        <v>0</v>
      </c>
      <c r="I103">
        <f>'PN List 2018'!$G$83</f>
        <v>474</v>
      </c>
    </row>
    <row r="104" spans="1:9" collapsed="1" x14ac:dyDescent="0.25">
      <c r="A104" s="143" t="s">
        <v>147</v>
      </c>
      <c r="D104">
        <f>SUM(D103)</f>
        <v>1</v>
      </c>
      <c r="G104">
        <f>SUM(G103)</f>
        <v>847</v>
      </c>
      <c r="H104">
        <f>SUM(H103)</f>
        <v>0</v>
      </c>
      <c r="I104">
        <f>SUM(I103)</f>
        <v>474</v>
      </c>
    </row>
    <row r="105" spans="1:9" hidden="1" outlineLevel="1" x14ac:dyDescent="0.25">
      <c r="C105" s="143" t="s">
        <v>103</v>
      </c>
      <c r="D105">
        <f>'PN List 2018'!$B$84</f>
        <v>2</v>
      </c>
      <c r="G105">
        <f>'PN List 2018'!$E$84</f>
        <v>799</v>
      </c>
      <c r="I105">
        <f>'PN List 2018'!$G$84</f>
        <v>520</v>
      </c>
    </row>
    <row r="106" spans="1:9" collapsed="1" x14ac:dyDescent="0.25">
      <c r="A106" s="143" t="s">
        <v>148</v>
      </c>
      <c r="D106">
        <f>SUM(D105)</f>
        <v>2</v>
      </c>
      <c r="G106">
        <f>SUM(G105)</f>
        <v>799</v>
      </c>
      <c r="I106">
        <f>SUM(I105)</f>
        <v>520</v>
      </c>
    </row>
    <row r="107" spans="1:9" hidden="1" outlineLevel="1" x14ac:dyDescent="0.25">
      <c r="C107" s="143" t="s">
        <v>103</v>
      </c>
      <c r="D107">
        <f>'PN List 2018'!$B$85</f>
        <v>1</v>
      </c>
      <c r="F107">
        <f>'PN List 2018'!$D$85</f>
        <v>0</v>
      </c>
      <c r="G107">
        <f>'PN List 2018'!$E$85</f>
        <v>1129</v>
      </c>
      <c r="I107">
        <f>'PN List 2018'!$G$85</f>
        <v>234</v>
      </c>
    </row>
    <row r="108" spans="1:9" collapsed="1" x14ac:dyDescent="0.25">
      <c r="A108" s="143" t="s">
        <v>149</v>
      </c>
      <c r="D108">
        <f>SUM(D107)</f>
        <v>1</v>
      </c>
      <c r="F108">
        <f>SUM(F107)</f>
        <v>0</v>
      </c>
      <c r="G108">
        <f>SUM(G107)</f>
        <v>1129</v>
      </c>
      <c r="I108">
        <f>SUM(I107)</f>
        <v>234</v>
      </c>
    </row>
    <row r="109" spans="1:9" hidden="1" outlineLevel="1" x14ac:dyDescent="0.25">
      <c r="C109" s="143" t="s">
        <v>103</v>
      </c>
      <c r="D109">
        <f>'PN List 2018'!$B$86</f>
        <v>1</v>
      </c>
      <c r="F109">
        <f>'PN List 2018'!$D$86</f>
        <v>0</v>
      </c>
      <c r="G109">
        <f>'PN List 2018'!$E$86</f>
        <v>1068</v>
      </c>
      <c r="I109">
        <f>'PN List 2018'!$G$86</f>
        <v>2990</v>
      </c>
    </row>
    <row r="110" spans="1:9" collapsed="1" x14ac:dyDescent="0.25">
      <c r="A110" s="143" t="s">
        <v>150</v>
      </c>
      <c r="D110">
        <f>SUM(D109)</f>
        <v>1</v>
      </c>
      <c r="F110">
        <f>SUM(F109)</f>
        <v>0</v>
      </c>
      <c r="G110">
        <f>SUM(G109)</f>
        <v>1068</v>
      </c>
      <c r="I110">
        <f>SUM(I109)</f>
        <v>2990</v>
      </c>
    </row>
    <row r="111" spans="1:9" hidden="1" outlineLevel="1" x14ac:dyDescent="0.25">
      <c r="C111" s="143" t="s">
        <v>103</v>
      </c>
      <c r="D111">
        <f>'PN List 2018'!$B$87</f>
        <v>1</v>
      </c>
      <c r="F111">
        <f>'PN List 2018'!$D$87</f>
        <v>0</v>
      </c>
      <c r="G111">
        <f>'PN List 2018'!$E$87</f>
        <v>1019</v>
      </c>
      <c r="I111">
        <f>'PN List 2018'!$G$87</f>
        <v>1821</v>
      </c>
    </row>
    <row r="112" spans="1:9" collapsed="1" x14ac:dyDescent="0.25">
      <c r="A112" s="143" t="s">
        <v>151</v>
      </c>
      <c r="D112">
        <f>SUM(D111)</f>
        <v>1</v>
      </c>
      <c r="F112">
        <f>SUM(F111)</f>
        <v>0</v>
      </c>
      <c r="G112">
        <f>SUM(G111)</f>
        <v>1019</v>
      </c>
      <c r="I112">
        <f>SUM(I111)</f>
        <v>1821</v>
      </c>
    </row>
    <row r="113" spans="1:9" hidden="1" outlineLevel="1" x14ac:dyDescent="0.25">
      <c r="C113" s="143" t="s">
        <v>103</v>
      </c>
      <c r="D113">
        <f>'PN List 2018'!$B$88</f>
        <v>2</v>
      </c>
      <c r="G113">
        <f>'PN List 2018'!$E$88</f>
        <v>1240</v>
      </c>
      <c r="H113">
        <f>'PN List 2018'!$F$88</f>
        <v>0</v>
      </c>
      <c r="I113">
        <f>'PN List 2018'!$G$88</f>
        <v>951</v>
      </c>
    </row>
    <row r="114" spans="1:9" collapsed="1" x14ac:dyDescent="0.25">
      <c r="A114" s="143" t="s">
        <v>152</v>
      </c>
      <c r="D114">
        <f>SUM(D113)</f>
        <v>2</v>
      </c>
      <c r="G114">
        <f>SUM(G113)</f>
        <v>1240</v>
      </c>
      <c r="H114">
        <f>SUM(H113)</f>
        <v>0</v>
      </c>
      <c r="I114">
        <f>SUM(I113)</f>
        <v>951</v>
      </c>
    </row>
    <row r="115" spans="1:9" hidden="1" outlineLevel="1" x14ac:dyDescent="0.25">
      <c r="C115" s="143" t="s">
        <v>103</v>
      </c>
      <c r="D115">
        <f>'PN List 2018'!$B$89</f>
        <v>1</v>
      </c>
      <c r="F115">
        <f>'PN List 2018'!$D$89</f>
        <v>0</v>
      </c>
      <c r="G115">
        <f>'PN List 2018'!$E$89</f>
        <v>1364</v>
      </c>
      <c r="I115">
        <f>'PN List 2018'!$G$89</f>
        <v>314</v>
      </c>
    </row>
    <row r="116" spans="1:9" collapsed="1" x14ac:dyDescent="0.25">
      <c r="A116" s="143" t="s">
        <v>153</v>
      </c>
      <c r="D116">
        <f>SUM(D115)</f>
        <v>1</v>
      </c>
      <c r="F116">
        <f>SUM(F115)</f>
        <v>0</v>
      </c>
      <c r="G116">
        <f>SUM(G115)</f>
        <v>1364</v>
      </c>
      <c r="I116">
        <f>SUM(I115)</f>
        <v>314</v>
      </c>
    </row>
    <row r="117" spans="1:9" hidden="1" outlineLevel="1" x14ac:dyDescent="0.25">
      <c r="C117" s="143" t="s">
        <v>103</v>
      </c>
      <c r="D117">
        <f>'PN List 2018'!$B$90</f>
        <v>1</v>
      </c>
      <c r="F117">
        <f>'PN List 2018'!$D$90</f>
        <v>0</v>
      </c>
      <c r="G117">
        <f>'PN List 2018'!$E$90</f>
        <v>1432</v>
      </c>
      <c r="I117">
        <f>'PN List 2018'!$G$90</f>
        <v>376</v>
      </c>
    </row>
    <row r="118" spans="1:9" collapsed="1" x14ac:dyDescent="0.25">
      <c r="A118" s="143" t="s">
        <v>154</v>
      </c>
      <c r="D118">
        <f>SUM(D117)</f>
        <v>1</v>
      </c>
      <c r="F118">
        <f>SUM(F117)</f>
        <v>0</v>
      </c>
      <c r="G118">
        <f>SUM(G117)</f>
        <v>1432</v>
      </c>
      <c r="I118">
        <f>SUM(I117)</f>
        <v>376</v>
      </c>
    </row>
    <row r="119" spans="1:9" hidden="1" outlineLevel="1" x14ac:dyDescent="0.25">
      <c r="C119" s="143" t="s">
        <v>103</v>
      </c>
      <c r="D119">
        <f>'PN List 2018'!$B$91</f>
        <v>1</v>
      </c>
      <c r="G119">
        <f>'PN List 2018'!$E$91</f>
        <v>1090</v>
      </c>
      <c r="H119">
        <f>'PN List 2018'!$F$91</f>
        <v>5</v>
      </c>
      <c r="I119">
        <f>'PN List 2018'!$G$91</f>
        <v>913</v>
      </c>
    </row>
    <row r="120" spans="1:9" collapsed="1" x14ac:dyDescent="0.25">
      <c r="A120" s="143" t="s">
        <v>155</v>
      </c>
      <c r="D120">
        <f>SUM(D119)</f>
        <v>1</v>
      </c>
      <c r="G120">
        <f>SUM(G119)</f>
        <v>1090</v>
      </c>
      <c r="H120">
        <f>SUM(H119)</f>
        <v>5</v>
      </c>
      <c r="I120">
        <f>SUM(I119)</f>
        <v>913</v>
      </c>
    </row>
    <row r="121" spans="1:9" hidden="1" outlineLevel="1" x14ac:dyDescent="0.25">
      <c r="C121" s="143" t="s">
        <v>103</v>
      </c>
      <c r="D121">
        <f>'PN List 2018'!$B$92</f>
        <v>2</v>
      </c>
      <c r="G121">
        <f>'PN List 2018'!$E$92</f>
        <v>1128</v>
      </c>
      <c r="H121">
        <f>'PN List 2018'!$F$92</f>
        <v>0</v>
      </c>
      <c r="I121">
        <f>'PN List 2018'!$G$92</f>
        <v>298</v>
      </c>
    </row>
    <row r="122" spans="1:9" collapsed="1" x14ac:dyDescent="0.25">
      <c r="A122" s="143" t="s">
        <v>156</v>
      </c>
      <c r="D122">
        <f>SUM(D121)</f>
        <v>2</v>
      </c>
      <c r="G122">
        <f>SUM(G121)</f>
        <v>1128</v>
      </c>
      <c r="H122">
        <f>SUM(H121)</f>
        <v>0</v>
      </c>
      <c r="I122">
        <f>SUM(I121)</f>
        <v>298</v>
      </c>
    </row>
    <row r="123" spans="1:9" hidden="1" outlineLevel="1" x14ac:dyDescent="0.25">
      <c r="C123" s="143" t="s">
        <v>103</v>
      </c>
      <c r="D123">
        <f>'PN List 2018'!$B$93</f>
        <v>2</v>
      </c>
      <c r="G123">
        <f>'PN List 2018'!$E$93</f>
        <v>1036</v>
      </c>
      <c r="H123">
        <f>'PN List 2018'!$F$93</f>
        <v>-4</v>
      </c>
      <c r="I123">
        <f>'PN List 2018'!$G$93</f>
        <v>806</v>
      </c>
    </row>
    <row r="124" spans="1:9" collapsed="1" x14ac:dyDescent="0.25">
      <c r="A124" s="143" t="s">
        <v>157</v>
      </c>
      <c r="D124">
        <f>SUM(D123)</f>
        <v>2</v>
      </c>
      <c r="G124">
        <f>SUM(G123)</f>
        <v>1036</v>
      </c>
      <c r="H124">
        <f>SUM(H123)</f>
        <v>-4</v>
      </c>
      <c r="I124">
        <f>SUM(I123)</f>
        <v>806</v>
      </c>
    </row>
    <row r="125" spans="1:9" hidden="1" outlineLevel="1" x14ac:dyDescent="0.25">
      <c r="C125" s="143" t="s">
        <v>103</v>
      </c>
      <c r="D125">
        <f>'PN List 2018'!$B$94</f>
        <v>1</v>
      </c>
      <c r="F125">
        <f>'PN List 2018'!$D$94</f>
        <v>0</v>
      </c>
      <c r="G125">
        <f>'PN List 2018'!$E$94</f>
        <v>1143</v>
      </c>
      <c r="H125">
        <f>'PN List 2018'!$F$94</f>
        <v>0</v>
      </c>
      <c r="I125">
        <f>'PN List 2018'!$G$94</f>
        <v>14628</v>
      </c>
    </row>
    <row r="126" spans="1:9" collapsed="1" x14ac:dyDescent="0.25">
      <c r="A126" s="143" t="s">
        <v>158</v>
      </c>
      <c r="D126">
        <f>SUM(D125)</f>
        <v>1</v>
      </c>
      <c r="F126">
        <f>SUM(F125)</f>
        <v>0</v>
      </c>
      <c r="G126">
        <f>SUM(G125)</f>
        <v>1143</v>
      </c>
      <c r="H126">
        <f>SUM(H125)</f>
        <v>0</v>
      </c>
      <c r="I126">
        <f>SUM(I125)</f>
        <v>14628</v>
      </c>
    </row>
    <row r="127" spans="1:9" hidden="1" outlineLevel="1" x14ac:dyDescent="0.25">
      <c r="C127" s="143" t="s">
        <v>103</v>
      </c>
      <c r="D127">
        <f>'PN List 2018'!$B$95</f>
        <v>1</v>
      </c>
      <c r="F127">
        <f>'PN List 2018'!$D$95</f>
        <v>0</v>
      </c>
      <c r="G127">
        <f>'PN List 2018'!$E$95</f>
        <v>1087</v>
      </c>
      <c r="H127">
        <f>'PN List 2018'!$F$95</f>
        <v>0</v>
      </c>
      <c r="I127">
        <f>'PN List 2018'!$G$95</f>
        <v>418</v>
      </c>
    </row>
    <row r="128" spans="1:9" collapsed="1" x14ac:dyDescent="0.25">
      <c r="A128" s="143" t="s">
        <v>159</v>
      </c>
      <c r="D128">
        <f>SUM(D127)</f>
        <v>1</v>
      </c>
      <c r="F128">
        <f>SUM(F127)</f>
        <v>0</v>
      </c>
      <c r="G128">
        <f>SUM(G127)</f>
        <v>1087</v>
      </c>
      <c r="H128">
        <f>SUM(H127)</f>
        <v>0</v>
      </c>
      <c r="I128">
        <f>SUM(I127)</f>
        <v>418</v>
      </c>
    </row>
    <row r="129" spans="1:9" hidden="1" outlineLevel="1" x14ac:dyDescent="0.25">
      <c r="C129" s="143" t="s">
        <v>103</v>
      </c>
      <c r="D129">
        <f>'PN List 2018'!$B$96</f>
        <v>1</v>
      </c>
      <c r="F129">
        <f>'PN List 2018'!$D$96</f>
        <v>0</v>
      </c>
      <c r="G129">
        <f>'PN List 2018'!$E$96</f>
        <v>1128</v>
      </c>
      <c r="H129">
        <f>'PN List 2018'!$F$96</f>
        <v>-4</v>
      </c>
      <c r="I129">
        <f>'PN List 2018'!$G$96</f>
        <v>5222</v>
      </c>
    </row>
    <row r="130" spans="1:9" collapsed="1" x14ac:dyDescent="0.25">
      <c r="A130" s="143" t="s">
        <v>160</v>
      </c>
      <c r="D130">
        <f>SUM(D129)</f>
        <v>1</v>
      </c>
      <c r="F130">
        <f>SUM(F129)</f>
        <v>0</v>
      </c>
      <c r="G130">
        <f>SUM(G129)</f>
        <v>1128</v>
      </c>
      <c r="H130">
        <f>SUM(H129)</f>
        <v>-4</v>
      </c>
      <c r="I130">
        <f>SUM(I129)</f>
        <v>5222</v>
      </c>
    </row>
    <row r="131" spans="1:9" hidden="1" outlineLevel="1" x14ac:dyDescent="0.25">
      <c r="C131" s="143" t="s">
        <v>103</v>
      </c>
      <c r="D131">
        <f>'PN List 2018'!$B$97</f>
        <v>1</v>
      </c>
      <c r="F131">
        <f>'PN List 2018'!$D$97</f>
        <v>0</v>
      </c>
      <c r="G131">
        <f>'PN List 2018'!$E$97</f>
        <v>1075</v>
      </c>
      <c r="H131">
        <f>'PN List 2018'!$F$97</f>
        <v>0</v>
      </c>
    </row>
    <row r="132" spans="1:9" collapsed="1" x14ac:dyDescent="0.25">
      <c r="A132" s="143" t="s">
        <v>161</v>
      </c>
      <c r="D132">
        <f>SUM(D131)</f>
        <v>1</v>
      </c>
      <c r="F132">
        <f>SUM(F131)</f>
        <v>0</v>
      </c>
      <c r="G132">
        <f>SUM(G131)</f>
        <v>1075</v>
      </c>
      <c r="H132">
        <f>SUM(H131)</f>
        <v>0</v>
      </c>
    </row>
    <row r="133" spans="1:9" hidden="1" outlineLevel="1" x14ac:dyDescent="0.25">
      <c r="C133" s="143" t="s">
        <v>103</v>
      </c>
      <c r="D133">
        <f>'PN List 2018'!$B$98</f>
        <v>2</v>
      </c>
      <c r="F133">
        <f>'PN List 2018'!$D$98</f>
        <v>0</v>
      </c>
      <c r="G133">
        <f>'PN List 2018'!$E$98</f>
        <v>1015</v>
      </c>
      <c r="I133">
        <f>'PN List 2018'!$G$98</f>
        <v>629</v>
      </c>
    </row>
    <row r="134" spans="1:9" collapsed="1" x14ac:dyDescent="0.25">
      <c r="A134" s="143" t="s">
        <v>162</v>
      </c>
      <c r="D134">
        <f>SUM(D133)</f>
        <v>2</v>
      </c>
      <c r="F134">
        <f>SUM(F133)</f>
        <v>0</v>
      </c>
      <c r="G134">
        <f>SUM(G133)</f>
        <v>1015</v>
      </c>
      <c r="I134">
        <f>SUM(I133)</f>
        <v>629</v>
      </c>
    </row>
    <row r="135" spans="1:9" hidden="1" outlineLevel="1" x14ac:dyDescent="0.25">
      <c r="C135" s="143" t="s">
        <v>103</v>
      </c>
      <c r="D135">
        <f>'PN List 2018'!$B$99</f>
        <v>1</v>
      </c>
      <c r="F135">
        <f>'PN List 2018'!$D$99</f>
        <v>0</v>
      </c>
      <c r="G135">
        <f>'PN List 2018'!$E$99</f>
        <v>1358</v>
      </c>
      <c r="H135">
        <f>'PN List 2018'!$F$99</f>
        <v>11</v>
      </c>
      <c r="I135">
        <f>'PN List 2018'!$G$99</f>
        <v>2468</v>
      </c>
    </row>
    <row r="136" spans="1:9" collapsed="1" x14ac:dyDescent="0.25">
      <c r="A136" s="143" t="s">
        <v>163</v>
      </c>
      <c r="D136">
        <f>SUM(D135)</f>
        <v>1</v>
      </c>
      <c r="F136">
        <f>SUM(F135)</f>
        <v>0</v>
      </c>
      <c r="G136">
        <f>SUM(G135)</f>
        <v>1358</v>
      </c>
      <c r="H136">
        <f>SUM(H135)</f>
        <v>11</v>
      </c>
      <c r="I136">
        <f>SUM(I135)</f>
        <v>2468</v>
      </c>
    </row>
    <row r="137" spans="1:9" hidden="1" outlineLevel="1" x14ac:dyDescent="0.25">
      <c r="C137" s="143" t="s">
        <v>103</v>
      </c>
      <c r="D137">
        <f>'PN List 2018'!$B$100</f>
        <v>1</v>
      </c>
      <c r="G137">
        <f>'PN List 2018'!$E$100</f>
        <v>914</v>
      </c>
      <c r="I137">
        <f>'PN List 2018'!$G$100</f>
        <v>268</v>
      </c>
    </row>
    <row r="138" spans="1:9" collapsed="1" x14ac:dyDescent="0.25">
      <c r="A138" s="143" t="s">
        <v>164</v>
      </c>
      <c r="D138">
        <f>SUM(D137)</f>
        <v>1</v>
      </c>
      <c r="G138">
        <f>SUM(G137)</f>
        <v>914</v>
      </c>
      <c r="I138">
        <f>SUM(I137)</f>
        <v>268</v>
      </c>
    </row>
    <row r="139" spans="1:9" hidden="1" outlineLevel="1" x14ac:dyDescent="0.25">
      <c r="C139" s="143" t="s">
        <v>103</v>
      </c>
      <c r="D139">
        <f>'PN List 2018'!$B$101</f>
        <v>2</v>
      </c>
      <c r="G139">
        <f>'PN List 2018'!$E$101</f>
        <v>1102</v>
      </c>
      <c r="H139">
        <f>'PN List 2018'!$F$101</f>
        <v>0</v>
      </c>
      <c r="I139">
        <f>'PN List 2018'!$G$101</f>
        <v>1529</v>
      </c>
    </row>
    <row r="140" spans="1:9" collapsed="1" x14ac:dyDescent="0.25">
      <c r="A140" s="143" t="s">
        <v>165</v>
      </c>
      <c r="D140">
        <f>SUM(D139)</f>
        <v>2</v>
      </c>
      <c r="G140">
        <f>SUM(G139)</f>
        <v>1102</v>
      </c>
      <c r="H140">
        <f>SUM(H139)</f>
        <v>0</v>
      </c>
      <c r="I140">
        <f>SUM(I139)</f>
        <v>1529</v>
      </c>
    </row>
    <row r="141" spans="1:9" hidden="1" outlineLevel="1" x14ac:dyDescent="0.25">
      <c r="C141" s="143" t="s">
        <v>103</v>
      </c>
      <c r="D141">
        <f>'PN List 2018'!$B$104</f>
        <v>2</v>
      </c>
      <c r="G141">
        <f>'PN List 2018'!$E$104</f>
        <v>758</v>
      </c>
      <c r="H141">
        <f>'PN List 2018'!$F$104</f>
        <v>-7</v>
      </c>
    </row>
    <row r="142" spans="1:9" collapsed="1" x14ac:dyDescent="0.25">
      <c r="A142" s="143" t="s">
        <v>166</v>
      </c>
      <c r="D142">
        <f>SUM(D141)</f>
        <v>2</v>
      </c>
      <c r="G142">
        <f>SUM(G141)</f>
        <v>758</v>
      </c>
      <c r="H142">
        <f>SUM(H141)</f>
        <v>-7</v>
      </c>
    </row>
    <row r="143" spans="1:9" hidden="1" outlineLevel="1" x14ac:dyDescent="0.25">
      <c r="C143" s="143" t="s">
        <v>103</v>
      </c>
      <c r="D143">
        <f>'PN List 2018'!$B$105</f>
        <v>2</v>
      </c>
      <c r="G143">
        <f>'PN List 2018'!$E$105</f>
        <v>862</v>
      </c>
    </row>
    <row r="144" spans="1:9" collapsed="1" x14ac:dyDescent="0.25">
      <c r="A144" s="143" t="s">
        <v>167</v>
      </c>
      <c r="D144">
        <f>SUM(D143)</f>
        <v>2</v>
      </c>
      <c r="G144">
        <f>SUM(G143)</f>
        <v>862</v>
      </c>
    </row>
    <row r="145" spans="1:8" hidden="1" outlineLevel="1" x14ac:dyDescent="0.25">
      <c r="C145" s="143" t="s">
        <v>103</v>
      </c>
      <c r="D145">
        <f>'PN List 2018'!$B$106</f>
        <v>2</v>
      </c>
      <c r="G145">
        <f>'PN List 2018'!$E$106</f>
        <v>1026</v>
      </c>
      <c r="H145">
        <f>'PN List 2018'!$F$106</f>
        <v>3</v>
      </c>
    </row>
    <row r="146" spans="1:8" collapsed="1" x14ac:dyDescent="0.25">
      <c r="A146" s="143" t="s">
        <v>168</v>
      </c>
      <c r="D146">
        <f>SUM(D145)</f>
        <v>2</v>
      </c>
      <c r="G146">
        <f>SUM(G145)</f>
        <v>1026</v>
      </c>
      <c r="H146">
        <f>SUM(H145)</f>
        <v>3</v>
      </c>
    </row>
    <row r="147" spans="1:8" hidden="1" outlineLevel="1" x14ac:dyDescent="0.25">
      <c r="C147" s="143" t="s">
        <v>103</v>
      </c>
      <c r="D147">
        <f>'PN List 2018'!$B$107</f>
        <v>2</v>
      </c>
      <c r="G147">
        <f>'PN List 2018'!$E$107</f>
        <v>1435</v>
      </c>
      <c r="H147">
        <f>'PN List 2018'!$F$107</f>
        <v>7</v>
      </c>
    </row>
    <row r="148" spans="1:8" collapsed="1" x14ac:dyDescent="0.25">
      <c r="A148" s="143" t="s">
        <v>169</v>
      </c>
      <c r="D148">
        <f>SUM(D147)</f>
        <v>2</v>
      </c>
      <c r="G148">
        <f>SUM(G147)</f>
        <v>1435</v>
      </c>
      <c r="H148">
        <f>SUM(H147)</f>
        <v>7</v>
      </c>
    </row>
    <row r="149" spans="1:8" hidden="1" outlineLevel="1" x14ac:dyDescent="0.25">
      <c r="C149" s="143" t="s">
        <v>103</v>
      </c>
      <c r="D149">
        <f>'PN List 2018'!$B$108</f>
        <v>1</v>
      </c>
      <c r="F149">
        <f>'PN List 2018'!$D$108</f>
        <v>0</v>
      </c>
      <c r="G149">
        <f>'PN List 2018'!$E$108</f>
        <v>893</v>
      </c>
      <c r="H149">
        <f>'PN List 2018'!$F$108</f>
        <v>0</v>
      </c>
    </row>
    <row r="150" spans="1:8" collapsed="1" x14ac:dyDescent="0.25">
      <c r="A150" s="143" t="s">
        <v>170</v>
      </c>
      <c r="D150">
        <f>SUM(D149)</f>
        <v>1</v>
      </c>
      <c r="F150">
        <f>SUM(F149)</f>
        <v>0</v>
      </c>
      <c r="G150">
        <f>SUM(G149)</f>
        <v>893</v>
      </c>
      <c r="H150">
        <f>SUM(H149)</f>
        <v>0</v>
      </c>
    </row>
    <row r="151" spans="1:8" hidden="1" outlineLevel="1" x14ac:dyDescent="0.25">
      <c r="C151" s="143" t="s">
        <v>103</v>
      </c>
      <c r="D151">
        <f>'PN List 2018'!$B$109</f>
        <v>2</v>
      </c>
      <c r="G151">
        <f>'PN List 2018'!$E$109</f>
        <v>903</v>
      </c>
    </row>
    <row r="152" spans="1:8" collapsed="1" x14ac:dyDescent="0.25">
      <c r="A152" s="143" t="s">
        <v>171</v>
      </c>
      <c r="D152">
        <f>SUM(D151)</f>
        <v>2</v>
      </c>
      <c r="G152">
        <f>SUM(G151)</f>
        <v>903</v>
      </c>
    </row>
    <row r="153" spans="1:8" hidden="1" outlineLevel="1" x14ac:dyDescent="0.25">
      <c r="C153" s="143" t="s">
        <v>103</v>
      </c>
      <c r="D153">
        <f>'PN List 2018'!$B$110</f>
        <v>1</v>
      </c>
      <c r="F153">
        <f>'PN List 2018'!$D$110</f>
        <v>0</v>
      </c>
      <c r="G153">
        <f>'PN List 2018'!$E$110</f>
        <v>1037</v>
      </c>
    </row>
    <row r="154" spans="1:8" collapsed="1" x14ac:dyDescent="0.25">
      <c r="A154" s="143" t="s">
        <v>172</v>
      </c>
      <c r="D154">
        <f>SUM(D153)</f>
        <v>1</v>
      </c>
      <c r="F154">
        <f>SUM(F153)</f>
        <v>0</v>
      </c>
      <c r="G154">
        <f>SUM(G153)</f>
        <v>1037</v>
      </c>
    </row>
    <row r="155" spans="1:8" hidden="1" outlineLevel="1" x14ac:dyDescent="0.25">
      <c r="C155" s="143" t="s">
        <v>103</v>
      </c>
      <c r="D155">
        <f>'PN List 2018'!$B$111</f>
        <v>2</v>
      </c>
      <c r="G155">
        <f>'PN List 2018'!$E$111</f>
        <v>941</v>
      </c>
    </row>
    <row r="156" spans="1:8" collapsed="1" x14ac:dyDescent="0.25">
      <c r="A156" s="143" t="s">
        <v>173</v>
      </c>
      <c r="D156">
        <f>SUM(D155)</f>
        <v>2</v>
      </c>
      <c r="G156">
        <f>SUM(G155)</f>
        <v>941</v>
      </c>
    </row>
    <row r="157" spans="1:8" hidden="1" outlineLevel="1" x14ac:dyDescent="0.25">
      <c r="C157" s="143" t="s">
        <v>103</v>
      </c>
      <c r="D157">
        <f>'PN List 2018'!$B$112</f>
        <v>2</v>
      </c>
      <c r="G157">
        <f>'PN List 2018'!$E$112</f>
        <v>1100</v>
      </c>
    </row>
    <row r="158" spans="1:8" collapsed="1" x14ac:dyDescent="0.25">
      <c r="A158" s="143" t="s">
        <v>174</v>
      </c>
      <c r="D158">
        <f>SUM(D157)</f>
        <v>2</v>
      </c>
      <c r="G158">
        <f>SUM(G157)</f>
        <v>1100</v>
      </c>
    </row>
    <row r="159" spans="1:8" hidden="1" outlineLevel="1" x14ac:dyDescent="0.25">
      <c r="C159" s="143" t="s">
        <v>103</v>
      </c>
      <c r="D159">
        <f>'PN List 2018'!$B$113</f>
        <v>2</v>
      </c>
      <c r="G159">
        <f>'PN List 2018'!$E$113</f>
        <v>1071</v>
      </c>
    </row>
    <row r="160" spans="1:8" collapsed="1" x14ac:dyDescent="0.25">
      <c r="A160" s="143" t="s">
        <v>175</v>
      </c>
      <c r="D160">
        <f>SUM(D159)</f>
        <v>2</v>
      </c>
      <c r="G160">
        <f>SUM(G159)</f>
        <v>1071</v>
      </c>
    </row>
    <row r="161" spans="1:9" hidden="1" outlineLevel="1" x14ac:dyDescent="0.25">
      <c r="C161" s="143" t="s">
        <v>103</v>
      </c>
      <c r="D161">
        <f>'PN List 2018'!$B$114</f>
        <v>1</v>
      </c>
      <c r="F161">
        <f>'PN List 2018'!$D$114</f>
        <v>0</v>
      </c>
      <c r="G161">
        <f>'PN List 2018'!$E$114</f>
        <v>1071</v>
      </c>
      <c r="H161">
        <f>'PN List 2018'!$F$114</f>
        <v>11</v>
      </c>
    </row>
    <row r="162" spans="1:9" collapsed="1" x14ac:dyDescent="0.25">
      <c r="A162" s="143" t="s">
        <v>176</v>
      </c>
      <c r="D162">
        <f>SUM(D161)</f>
        <v>1</v>
      </c>
      <c r="F162">
        <f>SUM(F161)</f>
        <v>0</v>
      </c>
      <c r="G162">
        <f>SUM(G161)</f>
        <v>1071</v>
      </c>
      <c r="H162">
        <f>SUM(H161)</f>
        <v>11</v>
      </c>
    </row>
    <row r="163" spans="1:9" hidden="1" outlineLevel="1" x14ac:dyDescent="0.25">
      <c r="C163" s="143" t="s">
        <v>103</v>
      </c>
      <c r="D163">
        <f>'PN List 2018'!$B$115</f>
        <v>2</v>
      </c>
      <c r="G163">
        <f>'PN List 2018'!$E$115</f>
        <v>1080</v>
      </c>
    </row>
    <row r="164" spans="1:9" collapsed="1" x14ac:dyDescent="0.25">
      <c r="A164" s="143" t="s">
        <v>177</v>
      </c>
      <c r="D164">
        <f>SUM(D163)</f>
        <v>2</v>
      </c>
      <c r="G164">
        <f>SUM(G163)</f>
        <v>1080</v>
      </c>
    </row>
    <row r="165" spans="1:9" hidden="1" outlineLevel="1" x14ac:dyDescent="0.25">
      <c r="C165" s="143" t="s">
        <v>103</v>
      </c>
      <c r="D165">
        <f>'PN List 2018'!$B$116</f>
        <v>2</v>
      </c>
      <c r="F165">
        <f>'PN List 2018'!$D$116</f>
        <v>0</v>
      </c>
      <c r="G165">
        <f>'PN List 2018'!$E$116</f>
        <v>1099</v>
      </c>
    </row>
    <row r="166" spans="1:9" collapsed="1" x14ac:dyDescent="0.25">
      <c r="A166" s="143" t="s">
        <v>178</v>
      </c>
      <c r="D166">
        <f>SUM(D165)</f>
        <v>2</v>
      </c>
      <c r="F166">
        <f>SUM(F165)</f>
        <v>0</v>
      </c>
      <c r="G166">
        <f>SUM(G165)</f>
        <v>1099</v>
      </c>
    </row>
    <row r="167" spans="1:9" hidden="1" outlineLevel="1" x14ac:dyDescent="0.25">
      <c r="C167" s="143" t="s">
        <v>103</v>
      </c>
      <c r="D167">
        <f>'PN List 2018'!$B$117</f>
        <v>1</v>
      </c>
      <c r="F167">
        <f>'PN List 2018'!$D$117</f>
        <v>0</v>
      </c>
      <c r="G167">
        <f>'PN List 2018'!$E$117</f>
        <v>1416</v>
      </c>
      <c r="H167">
        <f>'PN List 2018'!$F$117</f>
        <v>16</v>
      </c>
    </row>
    <row r="168" spans="1:9" collapsed="1" x14ac:dyDescent="0.25">
      <c r="A168" s="143" t="s">
        <v>179</v>
      </c>
      <c r="D168">
        <f>SUM(D167)</f>
        <v>1</v>
      </c>
      <c r="F168">
        <f>SUM(F167)</f>
        <v>0</v>
      </c>
      <c r="G168">
        <f>SUM(G167)</f>
        <v>1416</v>
      </c>
      <c r="H168">
        <f>SUM(H167)</f>
        <v>16</v>
      </c>
    </row>
    <row r="169" spans="1:9" hidden="1" outlineLevel="1" x14ac:dyDescent="0.25">
      <c r="C169" s="143" t="s">
        <v>103</v>
      </c>
      <c r="D169">
        <f>'PN List 2018'!$B$118</f>
        <v>2</v>
      </c>
      <c r="G169">
        <f>'PN List 2018'!$E$118</f>
        <v>1190</v>
      </c>
      <c r="H169">
        <f>'PN List 2018'!$F$118</f>
        <v>10</v>
      </c>
    </row>
    <row r="170" spans="1:9" collapsed="1" x14ac:dyDescent="0.25">
      <c r="A170" s="143" t="s">
        <v>180</v>
      </c>
      <c r="D170">
        <f>SUM(D169)</f>
        <v>2</v>
      </c>
      <c r="G170">
        <f>SUM(G169)</f>
        <v>1190</v>
      </c>
      <c r="H170">
        <f>SUM(H169)</f>
        <v>10</v>
      </c>
    </row>
    <row r="171" spans="1:9" hidden="1" outlineLevel="1" x14ac:dyDescent="0.25">
      <c r="C171" s="143" t="s">
        <v>103</v>
      </c>
      <c r="D171">
        <f>'PN List 2018'!$B$122</f>
        <v>2</v>
      </c>
      <c r="G171">
        <f>'PN List 2018'!$E$122</f>
        <v>1015</v>
      </c>
      <c r="I171">
        <f>'PN List 2018'!$G$122</f>
        <v>1922</v>
      </c>
    </row>
    <row r="172" spans="1:9" collapsed="1" x14ac:dyDescent="0.25">
      <c r="A172" s="143" t="s">
        <v>181</v>
      </c>
      <c r="D172">
        <f>SUM(D171)</f>
        <v>2</v>
      </c>
      <c r="G172">
        <f>SUM(G171)</f>
        <v>1015</v>
      </c>
      <c r="I172">
        <f>SUM(I171)</f>
        <v>1922</v>
      </c>
    </row>
    <row r="173" spans="1:9" hidden="1" outlineLevel="1" x14ac:dyDescent="0.25">
      <c r="C173" s="143" t="s">
        <v>103</v>
      </c>
      <c r="D173">
        <f>'PN List 2018'!$B$123</f>
        <v>1</v>
      </c>
      <c r="F173">
        <f>'PN List 2018'!$D$123</f>
        <v>0</v>
      </c>
      <c r="G173">
        <f>'PN List 2018'!$E$123</f>
        <v>1070</v>
      </c>
      <c r="I173">
        <f>'PN List 2018'!$G$123</f>
        <v>838</v>
      </c>
    </row>
    <row r="174" spans="1:9" collapsed="1" x14ac:dyDescent="0.25">
      <c r="A174" s="143" t="s">
        <v>182</v>
      </c>
      <c r="D174">
        <f>SUM(D173)</f>
        <v>1</v>
      </c>
      <c r="F174">
        <f>SUM(F173)</f>
        <v>0</v>
      </c>
      <c r="G174">
        <f>SUM(G173)</f>
        <v>1070</v>
      </c>
      <c r="I174">
        <f>SUM(I173)</f>
        <v>838</v>
      </c>
    </row>
    <row r="175" spans="1:9" hidden="1" outlineLevel="1" x14ac:dyDescent="0.25">
      <c r="C175" s="143" t="s">
        <v>103</v>
      </c>
      <c r="D175">
        <f>'PN List 2018'!$B$124</f>
        <v>2</v>
      </c>
      <c r="G175">
        <f>'PN List 2018'!$E$124</f>
        <v>909</v>
      </c>
      <c r="I175">
        <f>'PN List 2018'!$G$124</f>
        <v>180</v>
      </c>
    </row>
    <row r="176" spans="1:9" collapsed="1" x14ac:dyDescent="0.25">
      <c r="A176" s="143" t="s">
        <v>183</v>
      </c>
      <c r="D176">
        <f>SUM(D175)</f>
        <v>2</v>
      </c>
      <c r="G176">
        <f>SUM(G175)</f>
        <v>909</v>
      </c>
      <c r="I176">
        <f>SUM(I175)</f>
        <v>180</v>
      </c>
    </row>
    <row r="177" spans="1:9" hidden="1" outlineLevel="1" x14ac:dyDescent="0.25">
      <c r="C177" s="143" t="s">
        <v>103</v>
      </c>
      <c r="D177">
        <f>'PN List 2018'!$B$134</f>
        <v>1</v>
      </c>
      <c r="F177">
        <f>'PN List 2018'!$D$134</f>
        <v>0</v>
      </c>
      <c r="G177">
        <f>'PN List 2018'!$E$134</f>
        <v>684</v>
      </c>
      <c r="I177">
        <f>'PN List 2018'!$G$134</f>
        <v>145</v>
      </c>
    </row>
    <row r="178" spans="1:9" collapsed="1" x14ac:dyDescent="0.25">
      <c r="A178" s="143" t="s">
        <v>184</v>
      </c>
      <c r="D178">
        <f>SUM(D177)</f>
        <v>1</v>
      </c>
      <c r="F178">
        <f>SUM(F177)</f>
        <v>0</v>
      </c>
      <c r="G178">
        <f>SUM(G177)</f>
        <v>684</v>
      </c>
      <c r="I178">
        <f>SUM(I177)</f>
        <v>145</v>
      </c>
    </row>
    <row r="179" spans="1:9" hidden="1" outlineLevel="1" x14ac:dyDescent="0.25">
      <c r="C179" s="143" t="s">
        <v>103</v>
      </c>
      <c r="D179">
        <f>'PN List 2018'!$B$135</f>
        <v>1</v>
      </c>
      <c r="F179">
        <f>'PN List 2018'!$D$135</f>
        <v>0</v>
      </c>
      <c r="G179">
        <f>'PN List 2018'!$E$135</f>
        <v>903</v>
      </c>
      <c r="I179">
        <f>'PN List 2018'!$G$135</f>
        <v>192</v>
      </c>
    </row>
    <row r="180" spans="1:9" collapsed="1" x14ac:dyDescent="0.25">
      <c r="A180" s="143" t="s">
        <v>185</v>
      </c>
      <c r="D180">
        <f>SUM(D179)</f>
        <v>1</v>
      </c>
      <c r="F180">
        <f>SUM(F179)</f>
        <v>0</v>
      </c>
      <c r="G180">
        <f>SUM(G179)</f>
        <v>903</v>
      </c>
      <c r="I180">
        <f>SUM(I179)</f>
        <v>192</v>
      </c>
    </row>
    <row r="181" spans="1:9" hidden="1" outlineLevel="1" x14ac:dyDescent="0.25">
      <c r="C181" s="143" t="s">
        <v>103</v>
      </c>
      <c r="D181">
        <f>'PN List 2018'!$B$136</f>
        <v>1</v>
      </c>
      <c r="F181">
        <f>'PN List 2018'!$D$136</f>
        <v>0</v>
      </c>
      <c r="G181">
        <f>'PN List 2018'!$E$136</f>
        <v>1173</v>
      </c>
      <c r="I181">
        <f>'PN List 2018'!$G$136</f>
        <v>333</v>
      </c>
    </row>
    <row r="182" spans="1:9" collapsed="1" x14ac:dyDescent="0.25">
      <c r="A182" s="143" t="s">
        <v>186</v>
      </c>
      <c r="D182">
        <f>SUM(D181)</f>
        <v>1</v>
      </c>
      <c r="F182">
        <f>SUM(F181)</f>
        <v>0</v>
      </c>
      <c r="G182">
        <f>SUM(G181)</f>
        <v>1173</v>
      </c>
      <c r="I182">
        <f>SUM(I181)</f>
        <v>333</v>
      </c>
    </row>
    <row r="183" spans="1:9" hidden="1" outlineLevel="1" x14ac:dyDescent="0.25">
      <c r="C183" s="143" t="s">
        <v>103</v>
      </c>
      <c r="D183">
        <f>'PN List 2018'!$B$137</f>
        <v>2</v>
      </c>
      <c r="F183">
        <f>'PN List 2018'!$D$137</f>
        <v>0</v>
      </c>
      <c r="G183">
        <f>'PN List 2018'!$E$137</f>
        <v>824</v>
      </c>
      <c r="I183">
        <f>'PN List 2018'!$G$137</f>
        <v>132</v>
      </c>
    </row>
    <row r="184" spans="1:9" collapsed="1" x14ac:dyDescent="0.25">
      <c r="A184" s="143" t="s">
        <v>187</v>
      </c>
      <c r="D184">
        <f>SUM(D183)</f>
        <v>2</v>
      </c>
      <c r="F184">
        <f>SUM(F183)</f>
        <v>0</v>
      </c>
      <c r="G184">
        <f>SUM(G183)</f>
        <v>824</v>
      </c>
      <c r="I184">
        <f>SUM(I183)</f>
        <v>132</v>
      </c>
    </row>
    <row r="185" spans="1:9" hidden="1" outlineLevel="1" x14ac:dyDescent="0.25">
      <c r="C185" s="143" t="s">
        <v>103</v>
      </c>
      <c r="D185">
        <f>'PN List 2018'!$B$138</f>
        <v>2</v>
      </c>
      <c r="G185">
        <f>'PN List 2018'!$E$138</f>
        <v>680</v>
      </c>
      <c r="I185">
        <f>'PN List 2018'!$G$138</f>
        <v>104</v>
      </c>
    </row>
    <row r="186" spans="1:9" collapsed="1" x14ac:dyDescent="0.25">
      <c r="A186" s="143" t="s">
        <v>188</v>
      </c>
      <c r="D186">
        <f>SUM(D185)</f>
        <v>2</v>
      </c>
      <c r="G186">
        <f>SUM(G185)</f>
        <v>680</v>
      </c>
      <c r="I186">
        <f>SUM(I185)</f>
        <v>104</v>
      </c>
    </row>
    <row r="187" spans="1:9" hidden="1" outlineLevel="1" x14ac:dyDescent="0.25">
      <c r="C187" s="143" t="s">
        <v>103</v>
      </c>
      <c r="D187">
        <f>'PN List 2018'!$B$139</f>
        <v>2</v>
      </c>
      <c r="G187">
        <f>'PN List 2018'!$E$139</f>
        <v>695</v>
      </c>
      <c r="I187">
        <f>'PN List 2018'!$G$139</f>
        <v>188</v>
      </c>
    </row>
    <row r="188" spans="1:9" collapsed="1" x14ac:dyDescent="0.25">
      <c r="A188" s="143" t="s">
        <v>189</v>
      </c>
      <c r="D188">
        <f>SUM(D187)</f>
        <v>2</v>
      </c>
      <c r="G188">
        <f>SUM(G187)</f>
        <v>695</v>
      </c>
      <c r="I188">
        <f>SUM(I187)</f>
        <v>188</v>
      </c>
    </row>
    <row r="189" spans="1:9" hidden="1" outlineLevel="1" x14ac:dyDescent="0.25">
      <c r="C189" s="143" t="s">
        <v>103</v>
      </c>
      <c r="D189">
        <f>'PN List 2018'!$B$140</f>
        <v>1</v>
      </c>
      <c r="G189">
        <f>'PN List 2018'!$E$140</f>
        <v>750</v>
      </c>
      <c r="I189">
        <f>'PN List 2018'!$G$140</f>
        <v>40</v>
      </c>
    </row>
    <row r="190" spans="1:9" collapsed="1" x14ac:dyDescent="0.25">
      <c r="A190" s="143" t="s">
        <v>190</v>
      </c>
      <c r="D190">
        <f>SUM(D189)</f>
        <v>1</v>
      </c>
      <c r="G190">
        <f>SUM(G189)</f>
        <v>750</v>
      </c>
      <c r="I190">
        <f>SUM(I189)</f>
        <v>40</v>
      </c>
    </row>
    <row r="191" spans="1:9" hidden="1" outlineLevel="1" x14ac:dyDescent="0.25">
      <c r="C191" s="143" t="s">
        <v>103</v>
      </c>
      <c r="D191">
        <f>'PN List 2018'!$B$141</f>
        <v>2</v>
      </c>
      <c r="G191">
        <f>'PN List 2018'!$E$141</f>
        <v>705</v>
      </c>
      <c r="I191">
        <f>'PN List 2018'!$G$141</f>
        <v>133</v>
      </c>
    </row>
    <row r="192" spans="1:9" collapsed="1" x14ac:dyDescent="0.25">
      <c r="A192" s="143" t="s">
        <v>191</v>
      </c>
      <c r="D192">
        <f>SUM(D191)</f>
        <v>2</v>
      </c>
      <c r="G192">
        <f>SUM(G191)</f>
        <v>705</v>
      </c>
      <c r="I192">
        <f>SUM(I191)</f>
        <v>133</v>
      </c>
    </row>
    <row r="193" spans="1:10" hidden="1" outlineLevel="1" x14ac:dyDescent="0.25">
      <c r="C193" s="143" t="s">
        <v>103</v>
      </c>
      <c r="D193">
        <f>'PN List 2018'!$B$142</f>
        <v>1</v>
      </c>
      <c r="F193">
        <f>'PN List 2018'!$D$142</f>
        <v>0</v>
      </c>
      <c r="G193">
        <f>'PN List 2018'!$E$142</f>
        <v>927</v>
      </c>
      <c r="I193">
        <f>'PN List 2018'!$G$142</f>
        <v>391</v>
      </c>
    </row>
    <row r="194" spans="1:10" collapsed="1" x14ac:dyDescent="0.25">
      <c r="A194" s="143" t="s">
        <v>192</v>
      </c>
      <c r="D194">
        <f>SUM(D193)</f>
        <v>1</v>
      </c>
      <c r="F194">
        <f>SUM(F193)</f>
        <v>0</v>
      </c>
      <c r="G194">
        <f>SUM(G193)</f>
        <v>927</v>
      </c>
      <c r="I194">
        <f>SUM(I193)</f>
        <v>391</v>
      </c>
    </row>
    <row r="195" spans="1:10" hidden="1" outlineLevel="1" x14ac:dyDescent="0.25">
      <c r="C195" s="143" t="s">
        <v>103</v>
      </c>
      <c r="D195">
        <f>'PN List 2018'!$B$143</f>
        <v>1</v>
      </c>
      <c r="F195">
        <f>'PN List 2018'!$D$143</f>
        <v>0</v>
      </c>
      <c r="G195">
        <f>'PN List 2018'!$E$143</f>
        <v>904</v>
      </c>
      <c r="I195">
        <f>'PN List 2018'!$G$143</f>
        <v>129</v>
      </c>
    </row>
    <row r="196" spans="1:10" collapsed="1" x14ac:dyDescent="0.25">
      <c r="A196" s="143" t="s">
        <v>193</v>
      </c>
      <c r="D196">
        <f>SUM(D195)</f>
        <v>1</v>
      </c>
      <c r="F196">
        <f>SUM(F195)</f>
        <v>0</v>
      </c>
      <c r="G196">
        <f>SUM(G195)</f>
        <v>904</v>
      </c>
      <c r="I196">
        <f>SUM(I195)</f>
        <v>129</v>
      </c>
    </row>
    <row r="197" spans="1:10" hidden="1" outlineLevel="1" x14ac:dyDescent="0.25">
      <c r="C197" s="143" t="s">
        <v>103</v>
      </c>
      <c r="D197">
        <f>'PN List WFSC Special'!$B$3</f>
        <v>1</v>
      </c>
      <c r="G197">
        <f>'PN List WFSC Special'!$E$3</f>
        <v>1315</v>
      </c>
      <c r="J197">
        <f>'PN List WFSC Special'!$H$3</f>
        <v>999</v>
      </c>
    </row>
    <row r="198" spans="1:10" collapsed="1" x14ac:dyDescent="0.25">
      <c r="A198" s="143" t="s">
        <v>194</v>
      </c>
      <c r="D198">
        <f>SUM(D197)</f>
        <v>1</v>
      </c>
      <c r="G198">
        <f>SUM(G197)</f>
        <v>1315</v>
      </c>
      <c r="J198">
        <f>SUM(J197)</f>
        <v>999</v>
      </c>
    </row>
    <row r="199" spans="1:10" hidden="1" outlineLevel="1" x14ac:dyDescent="0.25">
      <c r="C199" s="143" t="s">
        <v>103</v>
      </c>
      <c r="D199">
        <f>'PN List WFSC Special'!$B$4</f>
        <v>2</v>
      </c>
      <c r="G199">
        <f>'PN List WFSC Special'!$E$4</f>
        <v>1175</v>
      </c>
    </row>
    <row r="200" spans="1:10" collapsed="1" x14ac:dyDescent="0.25">
      <c r="A200" s="143" t="s">
        <v>195</v>
      </c>
      <c r="D200">
        <f>SUM(D199)</f>
        <v>2</v>
      </c>
      <c r="G200">
        <f>SUM(G199)</f>
        <v>1175</v>
      </c>
    </row>
    <row r="201" spans="1:10" hidden="1" outlineLevel="1" x14ac:dyDescent="0.25">
      <c r="C201" s="143" t="s">
        <v>103</v>
      </c>
      <c r="D201">
        <f>'PN List WFSC Special'!$B$5</f>
        <v>2</v>
      </c>
      <c r="G201">
        <f>'PN List WFSC Special'!$E$5</f>
        <v>1250</v>
      </c>
    </row>
    <row r="202" spans="1:10" collapsed="1" x14ac:dyDescent="0.25">
      <c r="A202" s="143" t="s">
        <v>196</v>
      </c>
      <c r="D202">
        <f>SUM(D201)</f>
        <v>2</v>
      </c>
      <c r="G202">
        <f>SUM(G201)</f>
        <v>1250</v>
      </c>
    </row>
    <row r="203" spans="1:10" hidden="1" outlineLevel="1" x14ac:dyDescent="0.25">
      <c r="C203" s="143" t="s">
        <v>103</v>
      </c>
      <c r="D203">
        <f>'PN List WFSC Special'!$B$6</f>
        <v>2</v>
      </c>
      <c r="G203">
        <f>'PN List WFSC Special'!$E$6</f>
        <v>1260</v>
      </c>
    </row>
    <row r="204" spans="1:10" collapsed="1" x14ac:dyDescent="0.25">
      <c r="A204" s="143" t="s">
        <v>92</v>
      </c>
      <c r="D204">
        <f>SUM(D203)</f>
        <v>2</v>
      </c>
      <c r="G204">
        <f>SUM(G203)</f>
        <v>1260</v>
      </c>
    </row>
    <row r="205" spans="1:10" hidden="1" outlineLevel="1" x14ac:dyDescent="0.25">
      <c r="C205" s="143" t="s">
        <v>103</v>
      </c>
      <c r="G205">
        <f>'PN List WFSC Special'!$E$7</f>
        <v>1490</v>
      </c>
    </row>
    <row r="206" spans="1:10" collapsed="1" x14ac:dyDescent="0.25">
      <c r="A206" s="143" t="s">
        <v>73</v>
      </c>
      <c r="G206">
        <f>SUM(G205)</f>
        <v>1490</v>
      </c>
    </row>
    <row r="207" spans="1:10" hidden="1" outlineLevel="1" x14ac:dyDescent="0.25">
      <c r="C207" s="143" t="s">
        <v>103</v>
      </c>
      <c r="D207">
        <f>'PN List WFSC Special'!$B$8</f>
        <v>1</v>
      </c>
      <c r="G207">
        <f>'PN List WFSC Special'!$E$8</f>
        <v>1008</v>
      </c>
    </row>
    <row r="208" spans="1:10" collapsed="1" x14ac:dyDescent="0.25">
      <c r="A208" s="143" t="s">
        <v>197</v>
      </c>
      <c r="D208">
        <f>SUM(D207)</f>
        <v>1</v>
      </c>
      <c r="G208">
        <f>SUM(G207)</f>
        <v>1008</v>
      </c>
    </row>
    <row r="209" spans="1:7" hidden="1" outlineLevel="1" x14ac:dyDescent="0.25">
      <c r="C209" s="143" t="s">
        <v>103</v>
      </c>
      <c r="D209">
        <f>'PN List WFSC Special'!$B$9</f>
        <v>1</v>
      </c>
      <c r="G209">
        <f>'PN List WFSC Special'!$E$9</f>
        <v>981</v>
      </c>
    </row>
    <row r="210" spans="1:7" collapsed="1" x14ac:dyDescent="0.25">
      <c r="A210" s="143" t="s">
        <v>198</v>
      </c>
      <c r="D210">
        <f>SUM(D209)</f>
        <v>1</v>
      </c>
      <c r="G210">
        <f>SUM(G209)</f>
        <v>981</v>
      </c>
    </row>
    <row r="211" spans="1:7" hidden="1" outlineLevel="1" x14ac:dyDescent="0.25">
      <c r="C211" s="143" t="s">
        <v>103</v>
      </c>
      <c r="D211">
        <f>'PN List WFSC Special'!$B$10</f>
        <v>2</v>
      </c>
      <c r="G211">
        <f>'PN List WFSC Special'!$E$10</f>
        <v>1046</v>
      </c>
    </row>
    <row r="212" spans="1:7" collapsed="1" x14ac:dyDescent="0.25">
      <c r="A212" s="143">
        <v>200</v>
      </c>
      <c r="D212">
        <f>SUM(D211)</f>
        <v>2</v>
      </c>
      <c r="G212">
        <f>SUM(G211)</f>
        <v>1046</v>
      </c>
    </row>
    <row r="213" spans="1:7" hidden="1" outlineLevel="1" x14ac:dyDescent="0.25">
      <c r="C213" s="143" t="s">
        <v>103</v>
      </c>
      <c r="D213">
        <f>'PN List WFSC Special'!$B$11</f>
        <v>1</v>
      </c>
      <c r="F213">
        <f>'PN List WFSC Special'!$D$11</f>
        <v>0</v>
      </c>
      <c r="G213">
        <f>'PN List WFSC Special'!$E$11</f>
        <v>972</v>
      </c>
    </row>
    <row r="214" spans="1:7" collapsed="1" x14ac:dyDescent="0.25">
      <c r="A214" s="143">
        <v>300</v>
      </c>
      <c r="D214">
        <f>SUM(D213)</f>
        <v>1</v>
      </c>
      <c r="F214">
        <f>SUM(F213)</f>
        <v>0</v>
      </c>
      <c r="G214">
        <f>SUM(G213)</f>
        <v>972</v>
      </c>
    </row>
    <row r="215" spans="1:7" hidden="1" outlineLevel="1" x14ac:dyDescent="0.25">
      <c r="C215" s="143" t="s">
        <v>103</v>
      </c>
      <c r="D215">
        <f>'PN List WFSC Special'!$B$12</f>
        <v>2</v>
      </c>
      <c r="G215">
        <f>'PN List WFSC Special'!$E$12</f>
        <v>942</v>
      </c>
    </row>
    <row r="216" spans="1:7" collapsed="1" x14ac:dyDescent="0.25">
      <c r="A216" s="143">
        <v>400</v>
      </c>
      <c r="D216">
        <f>SUM(D215)</f>
        <v>2</v>
      </c>
      <c r="G216">
        <f>SUM(G215)</f>
        <v>942</v>
      </c>
    </row>
    <row r="217" spans="1:7" hidden="1" outlineLevel="1" x14ac:dyDescent="0.25">
      <c r="C217" s="143" t="s">
        <v>103</v>
      </c>
      <c r="D217">
        <f>'PN List WFSC Special'!$B$13</f>
        <v>2</v>
      </c>
      <c r="G217">
        <f>'PN List WFSC Special'!$E$13</f>
        <v>963</v>
      </c>
    </row>
    <row r="218" spans="1:7" collapsed="1" x14ac:dyDescent="0.25">
      <c r="A218" s="143">
        <v>500</v>
      </c>
      <c r="D218">
        <f>SUM(D217)</f>
        <v>2</v>
      </c>
      <c r="G218">
        <f>SUM(G217)</f>
        <v>963</v>
      </c>
    </row>
    <row r="219" spans="1:7" hidden="1" outlineLevel="1" x14ac:dyDescent="0.25">
      <c r="C219" s="143" t="s">
        <v>103</v>
      </c>
      <c r="D219">
        <f>'PN List WFSC Special'!$B$14</f>
        <v>1</v>
      </c>
      <c r="F219">
        <f>'PN List WFSC Special'!$D$14</f>
        <v>0</v>
      </c>
      <c r="G219">
        <f>'PN List WFSC Special'!$E$14</f>
        <v>916</v>
      </c>
    </row>
    <row r="220" spans="1:7" collapsed="1" x14ac:dyDescent="0.25">
      <c r="A220" s="143">
        <v>600</v>
      </c>
      <c r="D220">
        <f>SUM(D219)</f>
        <v>1</v>
      </c>
      <c r="F220">
        <f>SUM(F219)</f>
        <v>0</v>
      </c>
      <c r="G220">
        <f>SUM(G219)</f>
        <v>916</v>
      </c>
    </row>
    <row r="221" spans="1:7" hidden="1" outlineLevel="1" x14ac:dyDescent="0.25">
      <c r="C221" s="143" t="s">
        <v>103</v>
      </c>
      <c r="D221">
        <f>'PN List WFSC Special'!$B$15</f>
        <v>1</v>
      </c>
      <c r="G221">
        <f>'PN List WFSC Special'!$E$15</f>
        <v>847</v>
      </c>
    </row>
    <row r="222" spans="1:7" collapsed="1" x14ac:dyDescent="0.25">
      <c r="A222" s="143">
        <v>700</v>
      </c>
      <c r="D222">
        <f>SUM(D221)</f>
        <v>1</v>
      </c>
      <c r="G222">
        <f>SUM(G221)</f>
        <v>847</v>
      </c>
    </row>
    <row r="223" spans="1:7" hidden="1" outlineLevel="1" x14ac:dyDescent="0.25">
      <c r="C223" s="143" t="s">
        <v>103</v>
      </c>
      <c r="D223">
        <f>'PN List WFSC Special'!$B$16</f>
        <v>2</v>
      </c>
      <c r="G223">
        <f>'PN List WFSC Special'!$E$16</f>
        <v>799</v>
      </c>
    </row>
    <row r="224" spans="1:7" collapsed="1" x14ac:dyDescent="0.25">
      <c r="A224" s="143">
        <v>800</v>
      </c>
      <c r="D224">
        <f>SUM(D223)</f>
        <v>2</v>
      </c>
      <c r="G224">
        <f>SUM(G223)</f>
        <v>799</v>
      </c>
    </row>
    <row r="225" spans="1:7" hidden="1" outlineLevel="1" x14ac:dyDescent="0.25">
      <c r="C225" s="143" t="s">
        <v>103</v>
      </c>
      <c r="D225">
        <f>'PN List WFSC Special'!$B$17</f>
        <v>1</v>
      </c>
      <c r="F225">
        <f>'PN List WFSC Special'!$D$17</f>
        <v>0</v>
      </c>
      <c r="G225">
        <f>'PN List WFSC Special'!$E$17</f>
        <v>1129</v>
      </c>
    </row>
    <row r="226" spans="1:7" collapsed="1" x14ac:dyDescent="0.25">
      <c r="A226" s="143" t="s">
        <v>199</v>
      </c>
      <c r="D226">
        <f>SUM(D225)</f>
        <v>1</v>
      </c>
      <c r="F226">
        <f>SUM(F225)</f>
        <v>0</v>
      </c>
      <c r="G226">
        <f>SUM(G225)</f>
        <v>1129</v>
      </c>
    </row>
    <row r="227" spans="1:7" hidden="1" outlineLevel="1" x14ac:dyDescent="0.25">
      <c r="C227" s="143" t="s">
        <v>103</v>
      </c>
      <c r="D227">
        <f>'PN List WFSC Special'!$B$18</f>
        <v>1</v>
      </c>
      <c r="F227">
        <f>'PN List WFSC Special'!$D$18</f>
        <v>0</v>
      </c>
      <c r="G227">
        <f>'PN List WFSC Special'!$E$18</f>
        <v>1068</v>
      </c>
    </row>
    <row r="228" spans="1:7" collapsed="1" x14ac:dyDescent="0.25">
      <c r="A228" s="143" t="s">
        <v>200</v>
      </c>
      <c r="D228">
        <f>SUM(D227)</f>
        <v>1</v>
      </c>
      <c r="F228">
        <f>SUM(F227)</f>
        <v>0</v>
      </c>
      <c r="G228">
        <f>SUM(G227)</f>
        <v>1068</v>
      </c>
    </row>
    <row r="229" spans="1:7" hidden="1" outlineLevel="1" x14ac:dyDescent="0.25">
      <c r="C229" s="143" t="s">
        <v>103</v>
      </c>
      <c r="D229">
        <f>'PN List WFSC Special'!$B$19</f>
        <v>1</v>
      </c>
      <c r="F229">
        <f>'PN List WFSC Special'!$D$19</f>
        <v>0</v>
      </c>
      <c r="G229">
        <f>'PN List WFSC Special'!$E$19</f>
        <v>1019</v>
      </c>
    </row>
    <row r="230" spans="1:7" collapsed="1" x14ac:dyDescent="0.25">
      <c r="A230" s="143" t="s">
        <v>201</v>
      </c>
      <c r="D230">
        <f>SUM(D229)</f>
        <v>1</v>
      </c>
      <c r="F230">
        <f>SUM(F229)</f>
        <v>0</v>
      </c>
      <c r="G230">
        <f>SUM(G229)</f>
        <v>1019</v>
      </c>
    </row>
    <row r="231" spans="1:7" hidden="1" outlineLevel="1" x14ac:dyDescent="0.25">
      <c r="C231" s="143" t="s">
        <v>103</v>
      </c>
      <c r="D231">
        <f>'PN List WFSC Special'!$B$20</f>
        <v>2</v>
      </c>
      <c r="G231">
        <f>'PN List WFSC Special'!$E$20</f>
        <v>1240</v>
      </c>
    </row>
    <row r="232" spans="1:7" collapsed="1" x14ac:dyDescent="0.25">
      <c r="A232" s="143" t="s">
        <v>202</v>
      </c>
      <c r="D232">
        <f>SUM(D231)</f>
        <v>2</v>
      </c>
      <c r="G232">
        <f>SUM(G231)</f>
        <v>1240</v>
      </c>
    </row>
    <row r="233" spans="1:7" hidden="1" outlineLevel="1" x14ac:dyDescent="0.25">
      <c r="C233" s="143" t="s">
        <v>103</v>
      </c>
      <c r="D233">
        <f>'PN List WFSC Special'!$B$21</f>
        <v>1</v>
      </c>
      <c r="F233">
        <f>'PN List WFSC Special'!$D$21</f>
        <v>0</v>
      </c>
      <c r="G233">
        <f>'PN List WFSC Special'!$E$21</f>
        <v>1364</v>
      </c>
    </row>
    <row r="234" spans="1:7" collapsed="1" x14ac:dyDescent="0.25">
      <c r="A234" s="143" t="s">
        <v>203</v>
      </c>
      <c r="D234">
        <f>SUM(D233)</f>
        <v>1</v>
      </c>
      <c r="F234">
        <f>SUM(F233)</f>
        <v>0</v>
      </c>
      <c r="G234">
        <f>SUM(G233)</f>
        <v>1364</v>
      </c>
    </row>
    <row r="235" spans="1:7" hidden="1" outlineLevel="1" x14ac:dyDescent="0.25">
      <c r="C235" s="143" t="s">
        <v>103</v>
      </c>
      <c r="D235">
        <f>'PN List WFSC Special'!$B$22</f>
        <v>1</v>
      </c>
      <c r="F235">
        <f>'PN List WFSC Special'!$D$22</f>
        <v>0</v>
      </c>
      <c r="G235">
        <f>'PN List WFSC Special'!$E$22</f>
        <v>1432</v>
      </c>
    </row>
    <row r="236" spans="1:7" collapsed="1" x14ac:dyDescent="0.25">
      <c r="A236" s="143" t="s">
        <v>204</v>
      </c>
      <c r="D236">
        <f>SUM(D235)</f>
        <v>1</v>
      </c>
      <c r="F236">
        <f>SUM(F235)</f>
        <v>0</v>
      </c>
      <c r="G236">
        <f>SUM(G235)</f>
        <v>1432</v>
      </c>
    </row>
    <row r="237" spans="1:7" hidden="1" outlineLevel="1" x14ac:dyDescent="0.25">
      <c r="C237" s="143" t="s">
        <v>103</v>
      </c>
      <c r="D237">
        <f>'PN List WFSC Special'!$B$23</f>
        <v>1</v>
      </c>
      <c r="G237">
        <f>'PN List WFSC Special'!$E$23</f>
        <v>1090</v>
      </c>
    </row>
    <row r="238" spans="1:7" collapsed="1" x14ac:dyDescent="0.25">
      <c r="A238" s="143" t="s">
        <v>205</v>
      </c>
      <c r="D238">
        <f>SUM(D237)</f>
        <v>1</v>
      </c>
      <c r="G238">
        <f>SUM(G237)</f>
        <v>1090</v>
      </c>
    </row>
    <row r="239" spans="1:7" hidden="1" outlineLevel="1" x14ac:dyDescent="0.25">
      <c r="C239" s="143" t="s">
        <v>103</v>
      </c>
      <c r="D239">
        <f>'PN List WFSC Special'!$B$24</f>
        <v>2</v>
      </c>
      <c r="G239">
        <f>'PN List WFSC Special'!$E$24</f>
        <v>1128</v>
      </c>
    </row>
    <row r="240" spans="1:7" collapsed="1" x14ac:dyDescent="0.25">
      <c r="A240" s="143" t="s">
        <v>206</v>
      </c>
      <c r="D240">
        <f>SUM(D239)</f>
        <v>2</v>
      </c>
      <c r="G240">
        <f>SUM(G239)</f>
        <v>1128</v>
      </c>
    </row>
    <row r="241" spans="1:7" hidden="1" outlineLevel="1" x14ac:dyDescent="0.25">
      <c r="C241" s="143" t="s">
        <v>103</v>
      </c>
      <c r="D241">
        <f>'PN List WFSC Special'!$B$25</f>
        <v>1</v>
      </c>
      <c r="F241">
        <f>'PN List WFSC Special'!$D$25</f>
        <v>0</v>
      </c>
      <c r="G241">
        <f>'PN List WFSC Special'!$E$25</f>
        <v>1170</v>
      </c>
    </row>
    <row r="242" spans="1:7" collapsed="1" x14ac:dyDescent="0.25">
      <c r="A242" s="143" t="s">
        <v>82</v>
      </c>
      <c r="D242">
        <f>SUM(D241)</f>
        <v>1</v>
      </c>
      <c r="F242">
        <f>SUM(F241)</f>
        <v>0</v>
      </c>
      <c r="G242">
        <f>SUM(G241)</f>
        <v>1170</v>
      </c>
    </row>
    <row r="243" spans="1:7" hidden="1" outlineLevel="1" x14ac:dyDescent="0.25">
      <c r="C243" s="143" t="s">
        <v>103</v>
      </c>
      <c r="D243">
        <f>'PN List WFSC Special'!$B$26</f>
        <v>2</v>
      </c>
      <c r="G243">
        <f>'PN List WFSC Special'!$E$26</f>
        <v>1109</v>
      </c>
    </row>
    <row r="244" spans="1:7" collapsed="1" x14ac:dyDescent="0.25">
      <c r="A244" s="143" t="s">
        <v>65</v>
      </c>
      <c r="D244">
        <f>SUM(D243)</f>
        <v>2</v>
      </c>
      <c r="G244">
        <f>SUM(G243)</f>
        <v>1109</v>
      </c>
    </row>
    <row r="245" spans="1:7" hidden="1" outlineLevel="1" x14ac:dyDescent="0.25">
      <c r="C245" s="143" t="s">
        <v>103</v>
      </c>
      <c r="D245">
        <f>'PN List WFSC Special'!$B$27</f>
        <v>1</v>
      </c>
      <c r="F245">
        <f>'PN List WFSC Special'!$D$27</f>
        <v>0</v>
      </c>
      <c r="G245">
        <f>'PN List WFSC Special'!$E$27</f>
        <v>1207</v>
      </c>
    </row>
    <row r="246" spans="1:7" collapsed="1" x14ac:dyDescent="0.25">
      <c r="A246" s="143">
        <v>4.7</v>
      </c>
      <c r="D246">
        <f>SUM(D245)</f>
        <v>1</v>
      </c>
      <c r="F246">
        <f>SUM(F245)</f>
        <v>0</v>
      </c>
      <c r="G246">
        <f>SUM(G245)</f>
        <v>1207</v>
      </c>
    </row>
    <row r="247" spans="1:7" hidden="1" outlineLevel="1" x14ac:dyDescent="0.25">
      <c r="C247" s="143" t="s">
        <v>103</v>
      </c>
      <c r="D247">
        <f>'PN List WFSC Special'!$B$28</f>
        <v>2</v>
      </c>
      <c r="G247">
        <f>'PN List WFSC Special'!$E$28</f>
        <v>917</v>
      </c>
    </row>
    <row r="248" spans="1:7" collapsed="1" x14ac:dyDescent="0.25">
      <c r="A248" s="143">
        <v>4000</v>
      </c>
      <c r="D248">
        <f>SUM(D247)</f>
        <v>2</v>
      </c>
      <c r="G248">
        <f>SUM(G247)</f>
        <v>917</v>
      </c>
    </row>
    <row r="249" spans="1:7" hidden="1" outlineLevel="1" x14ac:dyDescent="0.25">
      <c r="C249" s="143" t="s">
        <v>103</v>
      </c>
      <c r="D249">
        <f>'PN List WFSC Special'!$B$29</f>
        <v>1</v>
      </c>
      <c r="F249">
        <f>'PN List WFSC Special'!$D$29</f>
        <v>0</v>
      </c>
      <c r="G249">
        <f>'PN List WFSC Special'!$E$29</f>
        <v>1030</v>
      </c>
    </row>
    <row r="250" spans="1:7" collapsed="1" x14ac:dyDescent="0.25">
      <c r="A250" s="143" t="s">
        <v>207</v>
      </c>
      <c r="D250">
        <f>SUM(D249)</f>
        <v>1</v>
      </c>
      <c r="F250">
        <f>SUM(F249)</f>
        <v>0</v>
      </c>
      <c r="G250">
        <f>SUM(G249)</f>
        <v>1030</v>
      </c>
    </row>
    <row r="251" spans="1:7" hidden="1" outlineLevel="1" x14ac:dyDescent="0.25">
      <c r="C251" s="143" t="s">
        <v>103</v>
      </c>
      <c r="D251">
        <f>'PN List WFSC Special'!$B$30</f>
        <v>1</v>
      </c>
      <c r="F251">
        <f>'PN List WFSC Special'!$D$30</f>
        <v>0</v>
      </c>
      <c r="G251">
        <f>'PN List WFSC Special'!$E$30</f>
        <v>1142</v>
      </c>
    </row>
    <row r="252" spans="1:7" collapsed="1" x14ac:dyDescent="0.25">
      <c r="A252" s="143" t="s">
        <v>208</v>
      </c>
      <c r="D252">
        <f>SUM(D251)</f>
        <v>1</v>
      </c>
      <c r="F252">
        <f>SUM(F251)</f>
        <v>0</v>
      </c>
      <c r="G252">
        <f>SUM(G251)</f>
        <v>1142</v>
      </c>
    </row>
    <row r="257" spans="1:9" x14ac:dyDescent="0.25">
      <c r="A257" s="143" t="s">
        <v>209</v>
      </c>
      <c r="B257" s="143" t="s">
        <v>95</v>
      </c>
      <c r="C257" s="143" t="s">
        <v>96</v>
      </c>
      <c r="D257" t="s">
        <v>97</v>
      </c>
      <c r="E257" t="s">
        <v>98</v>
      </c>
      <c r="F257" t="s">
        <v>99</v>
      </c>
      <c r="G257" t="s">
        <v>100</v>
      </c>
      <c r="H257" t="s">
        <v>101</v>
      </c>
      <c r="I257" t="s">
        <v>102</v>
      </c>
    </row>
    <row r="258" spans="1:9" hidden="1" outlineLevel="1" x14ac:dyDescent="0.25">
      <c r="B258" s="143" t="s">
        <v>103</v>
      </c>
      <c r="C258" s="143">
        <f>'PN List WFSC Special'!$B$27</f>
        <v>1</v>
      </c>
      <c r="E258">
        <f>'PN List WFSC Special'!$D$27</f>
        <v>0</v>
      </c>
      <c r="F258">
        <f>'PN List WFSC Special'!$E$27</f>
        <v>1207</v>
      </c>
      <c r="I258">
        <f>'PN List WFSC Special'!$H$27</f>
        <v>999</v>
      </c>
    </row>
    <row r="259" spans="1:9" collapsed="1" x14ac:dyDescent="0.25">
      <c r="A259" s="143">
        <v>4.7</v>
      </c>
      <c r="C259" s="143">
        <f>SUM(C258)</f>
        <v>1</v>
      </c>
      <c r="E259">
        <f>SUM(E258)</f>
        <v>0</v>
      </c>
      <c r="F259">
        <f>SUM(F258)</f>
        <v>1207</v>
      </c>
      <c r="I259">
        <f>SUM(I258)</f>
        <v>999</v>
      </c>
    </row>
    <row r="260" spans="1:9" hidden="1" outlineLevel="1" x14ac:dyDescent="0.25">
      <c r="B260" s="143" t="s">
        <v>103</v>
      </c>
      <c r="C260" s="143">
        <f>'PN List WFSC Special'!$B$10</f>
        <v>2</v>
      </c>
      <c r="F260">
        <f>'PN List WFSC Special'!$E$10</f>
        <v>1046</v>
      </c>
      <c r="I260">
        <f>'PN List WFSC Special'!$H$10</f>
        <v>999</v>
      </c>
    </row>
    <row r="261" spans="1:9" collapsed="1" x14ac:dyDescent="0.25">
      <c r="A261" s="143">
        <v>200</v>
      </c>
      <c r="C261" s="143">
        <f>SUM(C260)</f>
        <v>2</v>
      </c>
      <c r="F261">
        <f>SUM(F260)</f>
        <v>1046</v>
      </c>
      <c r="I261">
        <f>SUM(I260)</f>
        <v>999</v>
      </c>
    </row>
    <row r="262" spans="1:9" hidden="1" outlineLevel="1" x14ac:dyDescent="0.25">
      <c r="B262" s="143" t="s">
        <v>103</v>
      </c>
      <c r="C262" s="143">
        <f>'PN List WFSC Special'!$B$11</f>
        <v>1</v>
      </c>
      <c r="E262">
        <f>'PN List WFSC Special'!$D$11</f>
        <v>0</v>
      </c>
      <c r="F262">
        <f>'PN List WFSC Special'!$E$11</f>
        <v>972</v>
      </c>
      <c r="I262">
        <f>'PN List WFSC Special'!$H$11</f>
        <v>999</v>
      </c>
    </row>
    <row r="263" spans="1:9" collapsed="1" x14ac:dyDescent="0.25">
      <c r="A263" s="143">
        <v>300</v>
      </c>
      <c r="C263" s="143">
        <f>SUM(C262)</f>
        <v>1</v>
      </c>
      <c r="E263">
        <f>SUM(E262)</f>
        <v>0</v>
      </c>
      <c r="F263">
        <f>SUM(F262)</f>
        <v>972</v>
      </c>
      <c r="I263">
        <f>SUM(I262)</f>
        <v>999</v>
      </c>
    </row>
    <row r="264" spans="1:9" hidden="1" outlineLevel="1" x14ac:dyDescent="0.25">
      <c r="B264" s="143" t="s">
        <v>103</v>
      </c>
      <c r="C264" s="143">
        <f>'PN List WFSC Special'!$B$12</f>
        <v>2</v>
      </c>
      <c r="F264">
        <f>'PN List WFSC Special'!$E$12</f>
        <v>942</v>
      </c>
      <c r="I264">
        <f>'PN List WFSC Special'!$H$12</f>
        <v>999</v>
      </c>
    </row>
    <row r="265" spans="1:9" collapsed="1" x14ac:dyDescent="0.25">
      <c r="A265" s="143">
        <v>400</v>
      </c>
      <c r="C265" s="143">
        <f>SUM(C264)</f>
        <v>2</v>
      </c>
      <c r="F265">
        <f>SUM(F264)</f>
        <v>942</v>
      </c>
      <c r="I265">
        <f>SUM(I264)</f>
        <v>999</v>
      </c>
    </row>
    <row r="266" spans="1:9" hidden="1" outlineLevel="1" x14ac:dyDescent="0.25">
      <c r="B266" s="143" t="s">
        <v>103</v>
      </c>
      <c r="C266" s="143">
        <f>'PN List 2018'!$B$33</f>
        <v>2</v>
      </c>
      <c r="F266">
        <f>'PN List 2018'!$E$33</f>
        <v>1111</v>
      </c>
      <c r="G266">
        <f>'PN List 2018'!$F$33</f>
        <v>1</v>
      </c>
      <c r="H266">
        <f>'PN List 2018'!$G$33</f>
        <v>333</v>
      </c>
    </row>
    <row r="267" spans="1:9" collapsed="1" x14ac:dyDescent="0.25">
      <c r="A267" s="143">
        <v>420</v>
      </c>
      <c r="C267" s="143">
        <f>SUM(C266)</f>
        <v>2</v>
      </c>
      <c r="F267">
        <f>SUM(F266)</f>
        <v>1111</v>
      </c>
      <c r="G267">
        <f>SUM(G266)</f>
        <v>1</v>
      </c>
      <c r="H267">
        <f>SUM(H266)</f>
        <v>333</v>
      </c>
    </row>
    <row r="268" spans="1:9" hidden="1" outlineLevel="1" x14ac:dyDescent="0.25">
      <c r="B268" s="143" t="s">
        <v>103</v>
      </c>
      <c r="C268" s="143">
        <f>'PN List WFSC Special'!$B$13</f>
        <v>2</v>
      </c>
      <c r="F268">
        <f>'PN List WFSC Special'!$E$13</f>
        <v>963</v>
      </c>
      <c r="I268">
        <f>'PN List WFSC Special'!$H$13</f>
        <v>999</v>
      </c>
    </row>
    <row r="269" spans="1:9" collapsed="1" x14ac:dyDescent="0.25">
      <c r="A269" s="143">
        <v>500</v>
      </c>
      <c r="C269" s="143">
        <f>SUM(C268)</f>
        <v>2</v>
      </c>
      <c r="F269">
        <f>SUM(F268)</f>
        <v>963</v>
      </c>
      <c r="I269">
        <f>SUM(I268)</f>
        <v>999</v>
      </c>
    </row>
    <row r="270" spans="1:9" hidden="1" outlineLevel="1" x14ac:dyDescent="0.25">
      <c r="B270" s="143" t="s">
        <v>103</v>
      </c>
      <c r="C270" s="143">
        <f>'PN List 2018'!$B$37</f>
        <v>2</v>
      </c>
      <c r="F270">
        <f>'PN List 2018'!$E$37</f>
        <v>903</v>
      </c>
      <c r="G270">
        <f>'PN List 2018'!$F$37</f>
        <v>-3</v>
      </c>
      <c r="H270">
        <f>'PN List 2018'!$G$37</f>
        <v>285</v>
      </c>
    </row>
    <row r="271" spans="1:9" collapsed="1" x14ac:dyDescent="0.25">
      <c r="A271" s="143">
        <v>505</v>
      </c>
      <c r="C271" s="143">
        <f>SUM(C270)</f>
        <v>2</v>
      </c>
      <c r="F271">
        <f>SUM(F270)</f>
        <v>903</v>
      </c>
      <c r="G271">
        <f>SUM(G270)</f>
        <v>-3</v>
      </c>
      <c r="H271">
        <f>SUM(H270)</f>
        <v>285</v>
      </c>
    </row>
    <row r="272" spans="1:9" hidden="1" outlineLevel="1" x14ac:dyDescent="0.25">
      <c r="B272" s="143" t="s">
        <v>103</v>
      </c>
      <c r="C272" s="143">
        <f>'PN List WFSC Special'!$B$14</f>
        <v>1</v>
      </c>
      <c r="E272">
        <f>'PN List WFSC Special'!$D$14</f>
        <v>0</v>
      </c>
      <c r="F272">
        <f>'PN List WFSC Special'!$E$14</f>
        <v>916</v>
      </c>
      <c r="I272">
        <f>'PN List WFSC Special'!$H$14</f>
        <v>999</v>
      </c>
    </row>
    <row r="273" spans="1:9" collapsed="1" x14ac:dyDescent="0.25">
      <c r="A273" s="143">
        <v>600</v>
      </c>
      <c r="C273" s="143">
        <f>SUM(C272)</f>
        <v>1</v>
      </c>
      <c r="E273">
        <f>SUM(E272)</f>
        <v>0</v>
      </c>
      <c r="F273">
        <f>SUM(F272)</f>
        <v>916</v>
      </c>
      <c r="I273">
        <f>SUM(I272)</f>
        <v>999</v>
      </c>
    </row>
    <row r="274" spans="1:9" hidden="1" outlineLevel="1" x14ac:dyDescent="0.25">
      <c r="B274" s="143" t="s">
        <v>103</v>
      </c>
      <c r="C274" s="143">
        <f>'PN List WFSC Special'!$B$15</f>
        <v>1</v>
      </c>
      <c r="F274">
        <f>'PN List WFSC Special'!$E$15</f>
        <v>847</v>
      </c>
      <c r="I274">
        <f>'PN List WFSC Special'!$H$15</f>
        <v>999</v>
      </c>
    </row>
    <row r="275" spans="1:9" collapsed="1" x14ac:dyDescent="0.25">
      <c r="A275" s="143">
        <v>700</v>
      </c>
      <c r="C275" s="143">
        <f>SUM(C274)</f>
        <v>1</v>
      </c>
      <c r="F275">
        <f>SUM(F274)</f>
        <v>847</v>
      </c>
      <c r="I275">
        <f>SUM(I274)</f>
        <v>999</v>
      </c>
    </row>
    <row r="276" spans="1:9" hidden="1" outlineLevel="1" x14ac:dyDescent="0.25">
      <c r="B276" s="143" t="s">
        <v>103</v>
      </c>
      <c r="C276" s="143">
        <f>'PN List WFSC Special'!$B$16</f>
        <v>2</v>
      </c>
      <c r="F276">
        <f>'PN List WFSC Special'!$E$16</f>
        <v>799</v>
      </c>
      <c r="I276">
        <f>'PN List WFSC Special'!$H$16</f>
        <v>999</v>
      </c>
    </row>
    <row r="277" spans="1:9" collapsed="1" x14ac:dyDescent="0.25">
      <c r="A277" s="143">
        <v>800</v>
      </c>
      <c r="C277" s="143">
        <f>SUM(C276)</f>
        <v>2</v>
      </c>
      <c r="F277">
        <f>SUM(F276)</f>
        <v>799</v>
      </c>
      <c r="I277">
        <f>SUM(I276)</f>
        <v>999</v>
      </c>
    </row>
    <row r="278" spans="1:9" hidden="1" outlineLevel="1" x14ac:dyDescent="0.25">
      <c r="B278" s="143" t="s">
        <v>103</v>
      </c>
      <c r="C278" s="143">
        <f>'PN List WFSC Special'!$B$28</f>
        <v>2</v>
      </c>
      <c r="F278">
        <f>'PN List WFSC Special'!$E$28</f>
        <v>917</v>
      </c>
      <c r="I278">
        <f>'PN List WFSC Special'!$H$28</f>
        <v>999</v>
      </c>
    </row>
    <row r="279" spans="1:9" collapsed="1" x14ac:dyDescent="0.25">
      <c r="A279" s="143">
        <v>4000</v>
      </c>
      <c r="C279" s="143">
        <f>SUM(C278)</f>
        <v>2</v>
      </c>
      <c r="F279">
        <f>SUM(F278)</f>
        <v>917</v>
      </c>
      <c r="I279">
        <f>SUM(I278)</f>
        <v>999</v>
      </c>
    </row>
    <row r="280" spans="1:9" hidden="1" outlineLevel="1" x14ac:dyDescent="0.25">
      <c r="B280" s="143" t="s">
        <v>103</v>
      </c>
      <c r="C280" s="143">
        <f>'PN List WFSC Special'!$B$9</f>
        <v>1</v>
      </c>
      <c r="F280">
        <f>'PN List WFSC Special'!$E$9</f>
        <v>981</v>
      </c>
      <c r="I280">
        <f>'PN List WFSC Special'!$H$9</f>
        <v>999</v>
      </c>
    </row>
    <row r="281" spans="1:9" collapsed="1" x14ac:dyDescent="0.25">
      <c r="A281" s="143" t="s">
        <v>198</v>
      </c>
      <c r="C281" s="143">
        <f>SUM(C280)</f>
        <v>1</v>
      </c>
      <c r="F281">
        <f>SUM(F280)</f>
        <v>981</v>
      </c>
      <c r="I281">
        <f>SUM(I280)</f>
        <v>999</v>
      </c>
    </row>
    <row r="282" spans="1:9" hidden="1" outlineLevel="1" x14ac:dyDescent="0.25">
      <c r="B282" s="143" t="s">
        <v>103</v>
      </c>
      <c r="C282" s="143">
        <f>'PN List WFSC Special'!$B$8</f>
        <v>1</v>
      </c>
      <c r="F282">
        <f>'PN List WFSC Special'!$E$8</f>
        <v>1008</v>
      </c>
      <c r="I282">
        <f>'PN List WFSC Special'!$H$8</f>
        <v>999</v>
      </c>
    </row>
    <row r="283" spans="1:9" collapsed="1" x14ac:dyDescent="0.25">
      <c r="A283" s="143" t="s">
        <v>197</v>
      </c>
      <c r="C283" s="143">
        <f>SUM(C282)</f>
        <v>1</v>
      </c>
      <c r="F283">
        <f>SUM(F282)</f>
        <v>1008</v>
      </c>
      <c r="I283">
        <f>SUM(I282)</f>
        <v>999</v>
      </c>
    </row>
    <row r="284" spans="1:9" hidden="1" outlineLevel="1" x14ac:dyDescent="0.25">
      <c r="B284" s="143" t="s">
        <v>103</v>
      </c>
      <c r="C284" s="143">
        <f>'PN List 2018'!$B$104</f>
        <v>2</v>
      </c>
      <c r="F284">
        <f>'PN List 2018'!$E$104</f>
        <v>758</v>
      </c>
      <c r="G284">
        <f>'PN List 2018'!$F$104</f>
        <v>-7</v>
      </c>
    </row>
    <row r="285" spans="1:9" collapsed="1" x14ac:dyDescent="0.25">
      <c r="A285" s="143" t="s">
        <v>166</v>
      </c>
      <c r="C285" s="143">
        <f>SUM(C284)</f>
        <v>2</v>
      </c>
      <c r="F285">
        <f>SUM(F284)</f>
        <v>758</v>
      </c>
      <c r="G285">
        <f>SUM(G284)</f>
        <v>-7</v>
      </c>
    </row>
    <row r="286" spans="1:9" hidden="1" outlineLevel="1" x14ac:dyDescent="0.25">
      <c r="B286" s="143" t="s">
        <v>103</v>
      </c>
      <c r="C286" s="143">
        <f>'PN List 2018'!$B$34</f>
        <v>2</v>
      </c>
      <c r="F286">
        <f>'PN List 2018'!$E$34</f>
        <v>1109</v>
      </c>
      <c r="G286">
        <f>'PN List 2018'!$F$34</f>
        <v>2</v>
      </c>
      <c r="H286">
        <f>'PN List 2018'!$G$34</f>
        <v>1754</v>
      </c>
    </row>
    <row r="287" spans="1:9" collapsed="1" x14ac:dyDescent="0.25">
      <c r="A287" s="143" t="s">
        <v>81</v>
      </c>
      <c r="C287" s="143">
        <f>SUM(C286)</f>
        <v>2</v>
      </c>
      <c r="F287">
        <f>SUM(F286)</f>
        <v>1109</v>
      </c>
      <c r="G287">
        <f>SUM(G286)</f>
        <v>2</v>
      </c>
      <c r="H287">
        <f>SUM(H286)</f>
        <v>1754</v>
      </c>
    </row>
    <row r="288" spans="1:9" hidden="1" outlineLevel="1" x14ac:dyDescent="0.25">
      <c r="B288" s="143" t="s">
        <v>103</v>
      </c>
      <c r="C288" s="143">
        <f>'PN List 2018'!$B$35</f>
        <v>2</v>
      </c>
      <c r="F288">
        <f>'PN List 2018'!$E$35</f>
        <v>912</v>
      </c>
      <c r="H288">
        <f>'PN List 2018'!$G$35</f>
        <v>348</v>
      </c>
    </row>
    <row r="289" spans="1:9" collapsed="1" x14ac:dyDescent="0.25">
      <c r="A289" s="143" t="s">
        <v>104</v>
      </c>
      <c r="C289" s="143">
        <f>SUM(C288)</f>
        <v>2</v>
      </c>
      <c r="F289">
        <f>SUM(F288)</f>
        <v>912</v>
      </c>
      <c r="H289">
        <f>SUM(H288)</f>
        <v>348</v>
      </c>
    </row>
    <row r="290" spans="1:9" hidden="1" outlineLevel="1" x14ac:dyDescent="0.25">
      <c r="B290" s="143" t="s">
        <v>103</v>
      </c>
      <c r="C290" s="143">
        <f>'PN List 2018'!$B$36</f>
        <v>2</v>
      </c>
      <c r="F290">
        <f>'PN List 2018'!$E$36</f>
        <v>697</v>
      </c>
      <c r="G290">
        <f>'PN List 2018'!$F$36</f>
        <v>-13</v>
      </c>
      <c r="H290">
        <f>'PN List 2018'!$G$36</f>
        <v>124</v>
      </c>
    </row>
    <row r="291" spans="1:9" collapsed="1" x14ac:dyDescent="0.25">
      <c r="A291" s="143" t="s">
        <v>105</v>
      </c>
      <c r="C291" s="143">
        <f>SUM(C290)</f>
        <v>2</v>
      </c>
      <c r="F291">
        <f>SUM(F290)</f>
        <v>697</v>
      </c>
      <c r="G291">
        <f>SUM(G290)</f>
        <v>-13</v>
      </c>
      <c r="H291">
        <f>SUM(H290)</f>
        <v>124</v>
      </c>
    </row>
    <row r="292" spans="1:9" hidden="1" outlineLevel="1" x14ac:dyDescent="0.25">
      <c r="B292" s="143" t="s">
        <v>103</v>
      </c>
      <c r="C292" s="143">
        <f>'PN List 2018'!$B$134</f>
        <v>1</v>
      </c>
      <c r="E292">
        <f>'PN List 2018'!$D$134</f>
        <v>0</v>
      </c>
      <c r="F292">
        <f>'PN List 2018'!$E$134</f>
        <v>684</v>
      </c>
      <c r="H292">
        <f>'PN List 2018'!$G$134</f>
        <v>145</v>
      </c>
    </row>
    <row r="293" spans="1:9" collapsed="1" x14ac:dyDescent="0.25">
      <c r="A293" s="143" t="s">
        <v>184</v>
      </c>
      <c r="C293" s="143">
        <f>SUM(C292)</f>
        <v>1</v>
      </c>
      <c r="E293">
        <f>SUM(E292)</f>
        <v>0</v>
      </c>
      <c r="F293">
        <f>SUM(F292)</f>
        <v>684</v>
      </c>
      <c r="H293">
        <f>SUM(H292)</f>
        <v>145</v>
      </c>
    </row>
    <row r="294" spans="1:9" hidden="1" outlineLevel="1" x14ac:dyDescent="0.25">
      <c r="B294" s="143" t="s">
        <v>103</v>
      </c>
      <c r="C294" s="143">
        <f>'PN List WFSC Special'!$B$17</f>
        <v>1</v>
      </c>
      <c r="E294">
        <f>'PN List WFSC Special'!$D$17</f>
        <v>0</v>
      </c>
      <c r="F294">
        <f>'PN List WFSC Special'!$E$17</f>
        <v>1129</v>
      </c>
      <c r="I294">
        <f>'PN List WFSC Special'!$H$17</f>
        <v>999</v>
      </c>
    </row>
    <row r="295" spans="1:9" collapsed="1" x14ac:dyDescent="0.25">
      <c r="A295" s="143" t="s">
        <v>199</v>
      </c>
      <c r="C295" s="143">
        <f>SUM(C294)</f>
        <v>1</v>
      </c>
      <c r="E295">
        <f>SUM(E294)</f>
        <v>0</v>
      </c>
      <c r="F295">
        <f>SUM(F294)</f>
        <v>1129</v>
      </c>
      <c r="I295">
        <f>SUM(I294)</f>
        <v>999</v>
      </c>
    </row>
    <row r="296" spans="1:9" hidden="1" outlineLevel="1" x14ac:dyDescent="0.25">
      <c r="B296" s="143" t="s">
        <v>103</v>
      </c>
      <c r="C296" s="143">
        <f>'PN List WFSC Special'!$B$18</f>
        <v>1</v>
      </c>
      <c r="E296">
        <f>'PN List WFSC Special'!$D$18</f>
        <v>0</v>
      </c>
      <c r="F296">
        <f>'PN List WFSC Special'!$E$18</f>
        <v>1068</v>
      </c>
      <c r="I296">
        <f>'PN List WFSC Special'!$H$18</f>
        <v>999</v>
      </c>
    </row>
    <row r="297" spans="1:9" collapsed="1" x14ac:dyDescent="0.25">
      <c r="A297" s="143" t="s">
        <v>200</v>
      </c>
      <c r="C297" s="143">
        <f>SUM(C296)</f>
        <v>1</v>
      </c>
      <c r="E297">
        <f>SUM(E296)</f>
        <v>0</v>
      </c>
      <c r="F297">
        <f>SUM(F296)</f>
        <v>1068</v>
      </c>
      <c r="I297">
        <f>SUM(I296)</f>
        <v>999</v>
      </c>
    </row>
    <row r="298" spans="1:9" hidden="1" outlineLevel="1" x14ac:dyDescent="0.25">
      <c r="B298" s="143" t="s">
        <v>103</v>
      </c>
      <c r="C298" s="143">
        <f>'PN List WFSC Special'!$B$19</f>
        <v>1</v>
      </c>
      <c r="E298">
        <f>'PN List WFSC Special'!$D$19</f>
        <v>0</v>
      </c>
      <c r="F298">
        <f>'PN List WFSC Special'!$E$19</f>
        <v>1019</v>
      </c>
      <c r="I298">
        <f>'PN List WFSC Special'!$H$19</f>
        <v>999</v>
      </c>
    </row>
    <row r="299" spans="1:9" collapsed="1" x14ac:dyDescent="0.25">
      <c r="A299" s="143" t="s">
        <v>201</v>
      </c>
      <c r="C299" s="143">
        <f>SUM(C298)</f>
        <v>1</v>
      </c>
      <c r="E299">
        <f>SUM(E298)</f>
        <v>0</v>
      </c>
      <c r="F299">
        <f>SUM(F298)</f>
        <v>1019</v>
      </c>
      <c r="I299">
        <f>SUM(I298)</f>
        <v>999</v>
      </c>
    </row>
    <row r="300" spans="1:9" hidden="1" outlineLevel="1" x14ac:dyDescent="0.25">
      <c r="B300" s="143" t="s">
        <v>103</v>
      </c>
      <c r="C300" s="143">
        <f>'PN List 2018'!$B$38</f>
        <v>2</v>
      </c>
      <c r="E300">
        <f>'PN List 2018'!$D$38</f>
        <v>0</v>
      </c>
      <c r="F300">
        <f>'PN List 2018'!$E$38</f>
        <v>1038</v>
      </c>
      <c r="G300">
        <f>'PN List 2018'!$F$38</f>
        <v>-3</v>
      </c>
      <c r="H300">
        <f>'PN List 2018'!$G$38</f>
        <v>2126</v>
      </c>
    </row>
    <row r="301" spans="1:9" collapsed="1" x14ac:dyDescent="0.25">
      <c r="A301" s="143" t="s">
        <v>106</v>
      </c>
      <c r="C301" s="143">
        <f>SUM(C300)</f>
        <v>2</v>
      </c>
      <c r="E301">
        <f>SUM(E300)</f>
        <v>0</v>
      </c>
      <c r="F301">
        <f>SUM(F300)</f>
        <v>1038</v>
      </c>
      <c r="G301">
        <f>SUM(G300)</f>
        <v>-3</v>
      </c>
      <c r="H301">
        <f>SUM(H300)</f>
        <v>2126</v>
      </c>
    </row>
    <row r="302" spans="1:9" hidden="1" outlineLevel="1" x14ac:dyDescent="0.25">
      <c r="B302" s="143" t="s">
        <v>103</v>
      </c>
      <c r="C302" s="143">
        <f>'PN List 2018'!$B$39</f>
        <v>2</v>
      </c>
      <c r="F302">
        <f>'PN List 2018'!$E$39</f>
        <v>920</v>
      </c>
      <c r="G302">
        <f>'PN List 2018'!$F$39</f>
        <v>3</v>
      </c>
      <c r="H302">
        <f>'PN List 2018'!$G$39</f>
        <v>147</v>
      </c>
    </row>
    <row r="303" spans="1:9" collapsed="1" x14ac:dyDescent="0.25">
      <c r="A303" s="143" t="s">
        <v>107</v>
      </c>
      <c r="C303" s="143">
        <f>SUM(C302)</f>
        <v>2</v>
      </c>
      <c r="F303">
        <f>SUM(F302)</f>
        <v>920</v>
      </c>
      <c r="G303">
        <f>SUM(G302)</f>
        <v>3</v>
      </c>
      <c r="H303">
        <f>SUM(H302)</f>
        <v>147</v>
      </c>
    </row>
    <row r="304" spans="1:9" hidden="1" outlineLevel="1" x14ac:dyDescent="0.25">
      <c r="B304" s="143" t="s">
        <v>103</v>
      </c>
      <c r="C304" s="143">
        <f>'PN List 2018'!$B$105</f>
        <v>2</v>
      </c>
      <c r="F304">
        <f>'PN List 2018'!$E$105</f>
        <v>862</v>
      </c>
    </row>
    <row r="305" spans="1:8" collapsed="1" x14ac:dyDescent="0.25">
      <c r="A305" s="143" t="s">
        <v>167</v>
      </c>
      <c r="C305" s="143">
        <f>SUM(C304)</f>
        <v>2</v>
      </c>
      <c r="F305">
        <f>SUM(F304)</f>
        <v>862</v>
      </c>
    </row>
    <row r="306" spans="1:8" hidden="1" outlineLevel="1" x14ac:dyDescent="0.25">
      <c r="B306" s="143" t="s">
        <v>103</v>
      </c>
      <c r="C306" s="143">
        <f>'PN List 2018'!$B$40</f>
        <v>1</v>
      </c>
      <c r="E306">
        <f>'PN List 2018'!$D$40</f>
        <v>0</v>
      </c>
      <c r="F306">
        <f>'PN List 2018'!$E$40</f>
        <v>1027</v>
      </c>
      <c r="G306">
        <f>'PN List 2018'!$F$40</f>
        <v>4</v>
      </c>
      <c r="H306">
        <f>'PN List 2018'!$G$40</f>
        <v>1642</v>
      </c>
    </row>
    <row r="307" spans="1:8" collapsed="1" x14ac:dyDescent="0.25">
      <c r="A307" s="143" t="s">
        <v>108</v>
      </c>
      <c r="C307" s="143">
        <f>SUM(C306)</f>
        <v>1</v>
      </c>
      <c r="E307">
        <f>SUM(E306)</f>
        <v>0</v>
      </c>
      <c r="F307">
        <f>SUM(F306)</f>
        <v>1027</v>
      </c>
      <c r="G307">
        <f>SUM(G306)</f>
        <v>4</v>
      </c>
      <c r="H307">
        <f>SUM(H306)</f>
        <v>1642</v>
      </c>
    </row>
    <row r="308" spans="1:8" hidden="1" outlineLevel="1" x14ac:dyDescent="0.25">
      <c r="B308" s="143" t="s">
        <v>103</v>
      </c>
      <c r="C308" s="143">
        <f>'PN List 2018'!$B$41</f>
        <v>1</v>
      </c>
      <c r="E308">
        <f>'PN List 2018'!$D$41</f>
        <v>0</v>
      </c>
      <c r="F308">
        <f>'PN List 2018'!$E$41</f>
        <v>1155</v>
      </c>
      <c r="H308">
        <f>'PN List 2018'!$G$41</f>
        <v>294</v>
      </c>
    </row>
    <row r="309" spans="1:8" collapsed="1" x14ac:dyDescent="0.25">
      <c r="A309" s="143" t="s">
        <v>109</v>
      </c>
      <c r="C309" s="143">
        <f>SUM(C308)</f>
        <v>1</v>
      </c>
      <c r="E309">
        <f>SUM(E308)</f>
        <v>0</v>
      </c>
      <c r="F309">
        <f>SUM(F308)</f>
        <v>1155</v>
      </c>
      <c r="H309">
        <f>SUM(H308)</f>
        <v>294</v>
      </c>
    </row>
    <row r="310" spans="1:8" hidden="1" outlineLevel="1" x14ac:dyDescent="0.25">
      <c r="B310" s="143" t="s">
        <v>103</v>
      </c>
      <c r="C310" s="143">
        <f>'PN List 2018'!$B$106</f>
        <v>2</v>
      </c>
      <c r="F310">
        <f>'PN List 2018'!$E$106</f>
        <v>1026</v>
      </c>
      <c r="G310">
        <f>'PN List 2018'!$F$106</f>
        <v>3</v>
      </c>
    </row>
    <row r="311" spans="1:8" collapsed="1" x14ac:dyDescent="0.25">
      <c r="A311" s="143" t="s">
        <v>168</v>
      </c>
      <c r="C311" s="143">
        <f>SUM(C310)</f>
        <v>2</v>
      </c>
      <c r="F311">
        <f>SUM(F310)</f>
        <v>1026</v>
      </c>
      <c r="G311">
        <f>SUM(G310)</f>
        <v>3</v>
      </c>
    </row>
    <row r="312" spans="1:8" hidden="1" outlineLevel="1" x14ac:dyDescent="0.25">
      <c r="B312" s="143" t="s">
        <v>103</v>
      </c>
      <c r="C312" s="143">
        <f>'PN List 2018'!$B$42</f>
        <v>1</v>
      </c>
      <c r="E312">
        <f>'PN List 2018'!$D$42</f>
        <v>0</v>
      </c>
      <c r="F312">
        <f>'PN List 2018'!$E$42</f>
        <v>1144</v>
      </c>
      <c r="G312">
        <f>'PN List 2018'!$F$42</f>
        <v>-3</v>
      </c>
      <c r="H312">
        <f>'PN List 2018'!$G$42</f>
        <v>1042</v>
      </c>
    </row>
    <row r="313" spans="1:8" collapsed="1" x14ac:dyDescent="0.25">
      <c r="A313" s="143" t="s">
        <v>110</v>
      </c>
      <c r="C313" s="143">
        <f>SUM(C312)</f>
        <v>1</v>
      </c>
      <c r="E313">
        <f>SUM(E312)</f>
        <v>0</v>
      </c>
      <c r="F313">
        <f>SUM(F312)</f>
        <v>1144</v>
      </c>
      <c r="G313">
        <f>SUM(G312)</f>
        <v>-3</v>
      </c>
      <c r="H313">
        <f>SUM(H312)</f>
        <v>1042</v>
      </c>
    </row>
    <row r="314" spans="1:8" hidden="1" outlineLevel="1" x14ac:dyDescent="0.25">
      <c r="B314" s="143" t="s">
        <v>103</v>
      </c>
      <c r="C314" s="143">
        <f>'PN List 2018'!$B$107</f>
        <v>2</v>
      </c>
      <c r="F314">
        <f>'PN List 2018'!$E$107</f>
        <v>1435</v>
      </c>
      <c r="G314">
        <f>'PN List 2018'!$F$107</f>
        <v>7</v>
      </c>
    </row>
    <row r="315" spans="1:8" collapsed="1" x14ac:dyDescent="0.25">
      <c r="A315" s="143" t="s">
        <v>169</v>
      </c>
      <c r="C315" s="143">
        <f>SUM(C314)</f>
        <v>2</v>
      </c>
      <c r="F315">
        <f>SUM(F314)</f>
        <v>1435</v>
      </c>
      <c r="G315">
        <f>SUM(G314)</f>
        <v>7</v>
      </c>
    </row>
    <row r="316" spans="1:8" hidden="1" outlineLevel="1" x14ac:dyDescent="0.25">
      <c r="B316" s="143" t="s">
        <v>103</v>
      </c>
      <c r="C316" s="143">
        <f>'PN List 2018'!$B$108</f>
        <v>1</v>
      </c>
      <c r="E316">
        <f>'PN List 2018'!$D$108</f>
        <v>0</v>
      </c>
      <c r="F316">
        <f>'PN List 2018'!$E$108</f>
        <v>893</v>
      </c>
      <c r="G316">
        <f>'PN List 2018'!$F$108</f>
        <v>0</v>
      </c>
    </row>
    <row r="317" spans="1:8" collapsed="1" x14ac:dyDescent="0.25">
      <c r="A317" s="143" t="s">
        <v>170</v>
      </c>
      <c r="C317" s="143">
        <f>SUM(C316)</f>
        <v>1</v>
      </c>
      <c r="E317">
        <f>SUM(E316)</f>
        <v>0</v>
      </c>
      <c r="F317">
        <f>SUM(F316)</f>
        <v>893</v>
      </c>
      <c r="G317">
        <f>SUM(G316)</f>
        <v>0</v>
      </c>
    </row>
    <row r="318" spans="1:8" hidden="1" outlineLevel="1" x14ac:dyDescent="0.25">
      <c r="B318" s="143" t="s">
        <v>103</v>
      </c>
      <c r="C318" s="143">
        <f>'PN List 2018'!$B$135</f>
        <v>1</v>
      </c>
      <c r="E318">
        <f>'PN List 2018'!$D$135</f>
        <v>0</v>
      </c>
      <c r="F318">
        <f>'PN List 2018'!$E$135</f>
        <v>903</v>
      </c>
      <c r="H318">
        <f>'PN List 2018'!$G$135</f>
        <v>192</v>
      </c>
    </row>
    <row r="319" spans="1:8" collapsed="1" x14ac:dyDescent="0.25">
      <c r="A319" s="143" t="s">
        <v>185</v>
      </c>
      <c r="C319" s="143">
        <f>SUM(C318)</f>
        <v>1</v>
      </c>
      <c r="E319">
        <f>SUM(E318)</f>
        <v>0</v>
      </c>
      <c r="F319">
        <f>SUM(F318)</f>
        <v>903</v>
      </c>
      <c r="H319">
        <f>SUM(H318)</f>
        <v>192</v>
      </c>
    </row>
    <row r="320" spans="1:8" hidden="1" outlineLevel="1" x14ac:dyDescent="0.25">
      <c r="B320" s="143" t="s">
        <v>103</v>
      </c>
      <c r="C320" s="143">
        <f>'PN List 2018'!$B$136</f>
        <v>1</v>
      </c>
      <c r="E320">
        <f>'PN List 2018'!$D$136</f>
        <v>0</v>
      </c>
      <c r="F320">
        <f>'PN List 2018'!$E$136</f>
        <v>1173</v>
      </c>
      <c r="H320">
        <f>'PN List 2018'!$G$136</f>
        <v>333</v>
      </c>
    </row>
    <row r="321" spans="1:9" collapsed="1" x14ac:dyDescent="0.25">
      <c r="A321" s="143" t="s">
        <v>186</v>
      </c>
      <c r="C321" s="143">
        <f>SUM(C320)</f>
        <v>1</v>
      </c>
      <c r="E321">
        <f>SUM(E320)</f>
        <v>0</v>
      </c>
      <c r="F321">
        <f>SUM(F320)</f>
        <v>1173</v>
      </c>
      <c r="H321">
        <f>SUM(H320)</f>
        <v>333</v>
      </c>
    </row>
    <row r="322" spans="1:9" hidden="1" outlineLevel="1" x14ac:dyDescent="0.25">
      <c r="B322" s="143" t="s">
        <v>103</v>
      </c>
      <c r="C322" s="143">
        <f>'PN List 2018'!$B$109</f>
        <v>2</v>
      </c>
      <c r="F322">
        <f>'PN List 2018'!$E$109</f>
        <v>903</v>
      </c>
    </row>
    <row r="323" spans="1:9" collapsed="1" x14ac:dyDescent="0.25">
      <c r="A323" s="143" t="s">
        <v>171</v>
      </c>
      <c r="C323" s="143">
        <f>SUM(C322)</f>
        <v>2</v>
      </c>
      <c r="F323">
        <f>SUM(F322)</f>
        <v>903</v>
      </c>
    </row>
    <row r="324" spans="1:9" hidden="1" outlineLevel="1" x14ac:dyDescent="0.25">
      <c r="B324" s="143" t="s">
        <v>103</v>
      </c>
      <c r="C324" s="143">
        <f>'PN List 2018'!$B$43</f>
        <v>1</v>
      </c>
      <c r="E324">
        <f>'PN List 2018'!$D$43</f>
        <v>0</v>
      </c>
      <c r="F324">
        <f>'PN List 2018'!$E$43</f>
        <v>1205</v>
      </c>
      <c r="G324">
        <f>'PN List 2018'!$F$43</f>
        <v>1</v>
      </c>
      <c r="H324">
        <f>'PN List 2018'!$G$43</f>
        <v>1978</v>
      </c>
    </row>
    <row r="325" spans="1:9" collapsed="1" x14ac:dyDescent="0.25">
      <c r="A325" s="143" t="s">
        <v>111</v>
      </c>
      <c r="C325" s="143">
        <f>SUM(C324)</f>
        <v>1</v>
      </c>
      <c r="E325">
        <f>SUM(E324)</f>
        <v>0</v>
      </c>
      <c r="F325">
        <f>SUM(F324)</f>
        <v>1205</v>
      </c>
      <c r="G325">
        <f>SUM(G324)</f>
        <v>1</v>
      </c>
      <c r="H325">
        <f>SUM(H324)</f>
        <v>1978</v>
      </c>
    </row>
    <row r="326" spans="1:9" hidden="1" outlineLevel="1" x14ac:dyDescent="0.25">
      <c r="B326" s="143" t="s">
        <v>103</v>
      </c>
      <c r="C326" s="143">
        <f>'PN List 2018'!$B$44</f>
        <v>2</v>
      </c>
      <c r="F326">
        <f>'PN List 2018'!$E$44</f>
        <v>1097</v>
      </c>
      <c r="H326">
        <f>'PN List 2018'!$G$44</f>
        <v>423</v>
      </c>
    </row>
    <row r="327" spans="1:9" collapsed="1" x14ac:dyDescent="0.25">
      <c r="A327" s="143" t="s">
        <v>112</v>
      </c>
      <c r="C327" s="143">
        <f>SUM(C326)</f>
        <v>2</v>
      </c>
      <c r="F327">
        <f>SUM(F326)</f>
        <v>1097</v>
      </c>
      <c r="H327">
        <f>SUM(H326)</f>
        <v>423</v>
      </c>
    </row>
    <row r="328" spans="1:9" hidden="1" outlineLevel="1" collapsed="1" x14ac:dyDescent="0.25">
      <c r="B328" s="143" t="s">
        <v>103</v>
      </c>
      <c r="C328" s="143">
        <f>'PN List WFSC Special'!$B$4</f>
        <v>2</v>
      </c>
      <c r="F328">
        <f>'PN List WFSC Special'!$E$4</f>
        <v>1175</v>
      </c>
      <c r="I328">
        <f>'PN List WFSC Special'!$H$4</f>
        <v>999</v>
      </c>
    </row>
    <row r="329" spans="1:9" collapsed="1" x14ac:dyDescent="0.25">
      <c r="A329" s="143" t="s">
        <v>195</v>
      </c>
      <c r="C329" s="143">
        <f>SUM(C328)</f>
        <v>2</v>
      </c>
      <c r="F329">
        <f>SUM(F328)</f>
        <v>1175</v>
      </c>
      <c r="I329">
        <f>SUM(I328)</f>
        <v>999</v>
      </c>
    </row>
    <row r="330" spans="1:9" hidden="1" outlineLevel="1" collapsed="1" x14ac:dyDescent="0.25">
      <c r="B330" s="143" t="s">
        <v>103</v>
      </c>
      <c r="C330" s="143">
        <f>'PN List WFSC Special'!$B$5</f>
        <v>2</v>
      </c>
      <c r="F330">
        <f>'PN List WFSC Special'!$E$5</f>
        <v>1250</v>
      </c>
      <c r="I330">
        <f>'PN List WFSC Special'!$H$5</f>
        <v>999</v>
      </c>
    </row>
    <row r="331" spans="1:9" collapsed="1" x14ac:dyDescent="0.25">
      <c r="A331" s="143" t="s">
        <v>196</v>
      </c>
      <c r="C331" s="143">
        <f>SUM(C330)</f>
        <v>2</v>
      </c>
      <c r="F331">
        <f>SUM(F330)</f>
        <v>1250</v>
      </c>
      <c r="I331">
        <f>SUM(I330)</f>
        <v>999</v>
      </c>
    </row>
    <row r="332" spans="1:9" hidden="1" outlineLevel="1" collapsed="1" x14ac:dyDescent="0.25">
      <c r="B332" s="143" t="s">
        <v>103</v>
      </c>
      <c r="C332" s="143">
        <f>'PN List 2018'!$B$45</f>
        <v>1</v>
      </c>
      <c r="E332">
        <f>'PN List 2018'!$D$45</f>
        <v>0</v>
      </c>
      <c r="F332">
        <f>'PN List 2018'!$E$45</f>
        <v>969</v>
      </c>
      <c r="G332">
        <f>'PN List 2018'!$F$45</f>
        <v>-1</v>
      </c>
      <c r="H332">
        <f>'PN List 2018'!$G$45</f>
        <v>1199</v>
      </c>
    </row>
    <row r="333" spans="1:9" collapsed="1" x14ac:dyDescent="0.25">
      <c r="A333" s="143" t="s">
        <v>113</v>
      </c>
      <c r="C333" s="143">
        <f>SUM(C332)</f>
        <v>1</v>
      </c>
      <c r="E333">
        <f>SUM(E332)</f>
        <v>0</v>
      </c>
      <c r="F333">
        <f>SUM(F332)</f>
        <v>969</v>
      </c>
      <c r="G333">
        <f>SUM(G332)</f>
        <v>-1</v>
      </c>
      <c r="H333">
        <f>SUM(H332)</f>
        <v>1199</v>
      </c>
    </row>
    <row r="334" spans="1:9" hidden="1" outlineLevel="1" collapsed="1" x14ac:dyDescent="0.25">
      <c r="B334" s="143" t="s">
        <v>103</v>
      </c>
      <c r="C334" s="143">
        <f>'PN List 2018'!$B$137</f>
        <v>2</v>
      </c>
      <c r="E334">
        <f>'PN List 2018'!$D$137</f>
        <v>0</v>
      </c>
      <c r="F334">
        <f>'PN List 2018'!$E$137</f>
        <v>824</v>
      </c>
      <c r="H334">
        <f>'PN List 2018'!$G$137</f>
        <v>132</v>
      </c>
    </row>
    <row r="335" spans="1:9" collapsed="1" x14ac:dyDescent="0.25">
      <c r="A335" s="143" t="s">
        <v>187</v>
      </c>
      <c r="C335" s="143">
        <f>SUM(C334)</f>
        <v>2</v>
      </c>
      <c r="E335">
        <f>SUM(E334)</f>
        <v>0</v>
      </c>
      <c r="F335">
        <f>SUM(F334)</f>
        <v>824</v>
      </c>
      <c r="H335">
        <f>SUM(H334)</f>
        <v>132</v>
      </c>
    </row>
    <row r="336" spans="1:9" hidden="1" outlineLevel="1" collapsed="1" x14ac:dyDescent="0.25">
      <c r="B336" s="143" t="s">
        <v>103</v>
      </c>
      <c r="C336" s="143">
        <f>'PN List 2018'!$B$46</f>
        <v>1</v>
      </c>
      <c r="F336">
        <f>'PN List 2018'!$E$46</f>
        <v>948</v>
      </c>
      <c r="G336">
        <f>'PN List 2018'!$F$46</f>
        <v>-5</v>
      </c>
      <c r="H336">
        <f>'PN List 2018'!$G$46</f>
        <v>470</v>
      </c>
    </row>
    <row r="337" spans="1:9" collapsed="1" x14ac:dyDescent="0.25">
      <c r="A337" s="143" t="s">
        <v>114</v>
      </c>
      <c r="C337" s="143">
        <f>SUM(C336)</f>
        <v>1</v>
      </c>
      <c r="F337">
        <f>SUM(F336)</f>
        <v>948</v>
      </c>
      <c r="G337">
        <f>SUM(G336)</f>
        <v>-5</v>
      </c>
      <c r="H337">
        <f>SUM(H336)</f>
        <v>470</v>
      </c>
    </row>
    <row r="338" spans="1:9" hidden="1" outlineLevel="1" collapsed="1" x14ac:dyDescent="0.25">
      <c r="B338" s="143" t="s">
        <v>103</v>
      </c>
      <c r="C338" s="143">
        <f>'PN List 2018'!$B$47</f>
        <v>1</v>
      </c>
      <c r="E338">
        <f>'PN List 2018'!$D$47</f>
        <v>0</v>
      </c>
      <c r="F338">
        <f>'PN List 2018'!$E$47</f>
        <v>1029</v>
      </c>
      <c r="H338">
        <f>'PN List 2018'!$G$47</f>
        <v>2706</v>
      </c>
    </row>
    <row r="339" spans="1:9" collapsed="1" x14ac:dyDescent="0.25">
      <c r="A339" s="143" t="s">
        <v>115</v>
      </c>
      <c r="C339" s="143">
        <f>SUM(C338)</f>
        <v>1</v>
      </c>
      <c r="E339">
        <f>SUM(E338)</f>
        <v>0</v>
      </c>
      <c r="F339">
        <f>SUM(F338)</f>
        <v>1029</v>
      </c>
      <c r="H339">
        <f>SUM(H338)</f>
        <v>2706</v>
      </c>
    </row>
    <row r="340" spans="1:9" hidden="1" outlineLevel="1" collapsed="1" x14ac:dyDescent="0.25">
      <c r="B340" s="143" t="s">
        <v>103</v>
      </c>
      <c r="C340" s="143">
        <f>'PN List 2018'!$B$48</f>
        <v>2</v>
      </c>
      <c r="E340">
        <f>'PN List 2018'!$D$48</f>
        <v>0</v>
      </c>
      <c r="F340">
        <f>'PN List 2018'!$E$48</f>
        <v>1116</v>
      </c>
      <c r="G340">
        <f>'PN List 2018'!$F$48</f>
        <v>3</v>
      </c>
      <c r="H340">
        <f>'PN List 2018'!$G$48</f>
        <v>2582</v>
      </c>
    </row>
    <row r="341" spans="1:9" collapsed="1" x14ac:dyDescent="0.25">
      <c r="A341" s="143" t="s">
        <v>116</v>
      </c>
      <c r="C341" s="143">
        <f>SUM(C340)</f>
        <v>2</v>
      </c>
      <c r="E341">
        <f>SUM(E340)</f>
        <v>0</v>
      </c>
      <c r="F341">
        <f>SUM(F340)</f>
        <v>1116</v>
      </c>
      <c r="G341">
        <f>SUM(G340)</f>
        <v>3</v>
      </c>
      <c r="H341">
        <f>SUM(H340)</f>
        <v>2582</v>
      </c>
    </row>
    <row r="342" spans="1:9" hidden="1" outlineLevel="1" collapsed="1" x14ac:dyDescent="0.25">
      <c r="B342" s="143" t="s">
        <v>103</v>
      </c>
      <c r="C342" s="143">
        <f>'PN List WFSC Special'!$B$29</f>
        <v>1</v>
      </c>
      <c r="E342">
        <f>'PN List WFSC Special'!$D$29</f>
        <v>0</v>
      </c>
      <c r="F342">
        <f>'PN List WFSC Special'!$E$29</f>
        <v>1030</v>
      </c>
      <c r="I342">
        <f>'PN List WFSC Special'!$H$29</f>
        <v>999</v>
      </c>
    </row>
    <row r="343" spans="1:9" collapsed="1" x14ac:dyDescent="0.25">
      <c r="A343" s="143" t="s">
        <v>207</v>
      </c>
      <c r="C343" s="143">
        <f>SUM(C342)</f>
        <v>1</v>
      </c>
      <c r="E343">
        <f>SUM(E342)</f>
        <v>0</v>
      </c>
      <c r="F343">
        <f>SUM(F342)</f>
        <v>1030</v>
      </c>
      <c r="I343">
        <f>SUM(I342)</f>
        <v>999</v>
      </c>
    </row>
    <row r="344" spans="1:9" hidden="1" outlineLevel="1" collapsed="1" x14ac:dyDescent="0.25">
      <c r="B344" s="143" t="s">
        <v>103</v>
      </c>
      <c r="C344" s="143">
        <f>'PN List 2018'!$B$49</f>
        <v>1</v>
      </c>
      <c r="E344">
        <f>'PN List 2018'!$D$49</f>
        <v>0</v>
      </c>
      <c r="F344">
        <f>'PN List 2018'!$E$49</f>
        <v>1145</v>
      </c>
      <c r="H344">
        <f>'PN List 2018'!$G$49</f>
        <v>555</v>
      </c>
    </row>
    <row r="345" spans="1:9" collapsed="1" x14ac:dyDescent="0.25">
      <c r="A345" s="143" t="s">
        <v>117</v>
      </c>
      <c r="C345" s="143">
        <f>SUM(C344)</f>
        <v>1</v>
      </c>
      <c r="E345">
        <f>SUM(E344)</f>
        <v>0</v>
      </c>
      <c r="F345">
        <f>SUM(F344)</f>
        <v>1145</v>
      </c>
      <c r="H345">
        <f>SUM(H344)</f>
        <v>555</v>
      </c>
    </row>
    <row r="346" spans="1:9" hidden="1" outlineLevel="1" collapsed="1" x14ac:dyDescent="0.25">
      <c r="B346" s="143" t="s">
        <v>103</v>
      </c>
      <c r="C346" s="143">
        <f>'PN List WFSC Special'!$B$20</f>
        <v>2</v>
      </c>
      <c r="F346">
        <f>'PN List WFSC Special'!$E$20</f>
        <v>1240</v>
      </c>
      <c r="I346">
        <f>'PN List WFSC Special'!$H$20</f>
        <v>999</v>
      </c>
    </row>
    <row r="347" spans="1:9" collapsed="1" x14ac:dyDescent="0.25">
      <c r="A347" s="143" t="s">
        <v>202</v>
      </c>
      <c r="C347" s="143">
        <f>SUM(C346)</f>
        <v>2</v>
      </c>
      <c r="F347">
        <f>SUM(F346)</f>
        <v>1240</v>
      </c>
      <c r="I347">
        <f>SUM(I346)</f>
        <v>999</v>
      </c>
    </row>
    <row r="348" spans="1:9" hidden="1" outlineLevel="1" collapsed="1" x14ac:dyDescent="0.25">
      <c r="B348" s="143" t="s">
        <v>103</v>
      </c>
      <c r="C348" s="143">
        <f>'PN List 2018'!$B$50</f>
        <v>1</v>
      </c>
      <c r="E348">
        <f>'PN List 2018'!$D$50</f>
        <v>0</v>
      </c>
      <c r="F348">
        <f>'PN List 2018'!$E$50</f>
        <v>1051</v>
      </c>
      <c r="G348">
        <f>'PN List 2018'!$F$50</f>
        <v>6</v>
      </c>
      <c r="H348">
        <f>'PN List 2018'!$G$50</f>
        <v>1038</v>
      </c>
    </row>
    <row r="349" spans="1:9" collapsed="1" x14ac:dyDescent="0.25">
      <c r="A349" s="143" t="s">
        <v>118</v>
      </c>
      <c r="C349" s="143">
        <f>SUM(C348)</f>
        <v>1</v>
      </c>
      <c r="E349">
        <f>SUM(E348)</f>
        <v>0</v>
      </c>
      <c r="F349">
        <f>SUM(F348)</f>
        <v>1051</v>
      </c>
      <c r="G349">
        <f>SUM(G348)</f>
        <v>6</v>
      </c>
      <c r="H349">
        <f>SUM(H348)</f>
        <v>1038</v>
      </c>
    </row>
    <row r="350" spans="1:9" hidden="1" outlineLevel="1" collapsed="1" x14ac:dyDescent="0.25">
      <c r="B350" s="143" t="s">
        <v>103</v>
      </c>
      <c r="C350" s="143">
        <f>'PN List 2018'!$B$51</f>
        <v>2</v>
      </c>
      <c r="F350">
        <f>'PN List 2018'!$E$51</f>
        <v>953</v>
      </c>
      <c r="H350">
        <f>'PN List 2018'!$G$51</f>
        <v>2057</v>
      </c>
    </row>
    <row r="351" spans="1:9" collapsed="1" x14ac:dyDescent="0.25">
      <c r="A351" s="143" t="s">
        <v>119</v>
      </c>
      <c r="C351" s="143">
        <f>SUM(C350)</f>
        <v>2</v>
      </c>
      <c r="F351">
        <f>SUM(F350)</f>
        <v>953</v>
      </c>
      <c r="H351">
        <f>SUM(H350)</f>
        <v>2057</v>
      </c>
    </row>
    <row r="352" spans="1:9" hidden="1" outlineLevel="1" collapsed="1" x14ac:dyDescent="0.25">
      <c r="B352" s="143" t="s">
        <v>103</v>
      </c>
      <c r="C352" s="143">
        <f>'PN List 2018'!$B$52</f>
        <v>2</v>
      </c>
      <c r="E352">
        <f>'PN List 2018'!$D$52</f>
        <v>0</v>
      </c>
      <c r="F352">
        <f>'PN List 2018'!$E$52</f>
        <v>1165</v>
      </c>
      <c r="H352">
        <f>'PN List 2018'!$G$52</f>
        <v>243</v>
      </c>
    </row>
    <row r="353" spans="1:8" collapsed="1" x14ac:dyDescent="0.25">
      <c r="A353" s="143" t="s">
        <v>120</v>
      </c>
      <c r="C353" s="143">
        <f>SUM(C352)</f>
        <v>2</v>
      </c>
      <c r="E353">
        <f>SUM(E352)</f>
        <v>0</v>
      </c>
      <c r="F353">
        <f>SUM(F352)</f>
        <v>1165</v>
      </c>
      <c r="H353">
        <f>SUM(H352)</f>
        <v>243</v>
      </c>
    </row>
    <row r="354" spans="1:8" hidden="1" outlineLevel="1" collapsed="1" x14ac:dyDescent="0.25">
      <c r="B354" s="143" t="s">
        <v>103</v>
      </c>
      <c r="C354" s="143">
        <f>'PN List 2018'!$B$122</f>
        <v>2</v>
      </c>
      <c r="F354">
        <f>'PN List 2018'!$E$122</f>
        <v>1015</v>
      </c>
      <c r="H354">
        <f>'PN List 2018'!$G$122</f>
        <v>1922</v>
      </c>
    </row>
    <row r="355" spans="1:8" collapsed="1" x14ac:dyDescent="0.25">
      <c r="A355" s="143" t="s">
        <v>181</v>
      </c>
      <c r="C355" s="143">
        <f>SUM(C354)</f>
        <v>2</v>
      </c>
      <c r="F355">
        <f>SUM(F354)</f>
        <v>1015</v>
      </c>
      <c r="H355">
        <f>SUM(H354)</f>
        <v>1922</v>
      </c>
    </row>
    <row r="356" spans="1:8" hidden="1" outlineLevel="1" collapsed="1" x14ac:dyDescent="0.25">
      <c r="B356" s="143" t="s">
        <v>103</v>
      </c>
      <c r="C356" s="143">
        <f>'PN List 2018'!$B$138</f>
        <v>2</v>
      </c>
      <c r="F356">
        <f>'PN List 2018'!$E$138</f>
        <v>680</v>
      </c>
      <c r="H356">
        <f>'PN List 2018'!$G$138</f>
        <v>104</v>
      </c>
    </row>
    <row r="357" spans="1:8" collapsed="1" x14ac:dyDescent="0.25">
      <c r="A357" s="143" t="s">
        <v>188</v>
      </c>
      <c r="C357" s="143">
        <f>SUM(C356)</f>
        <v>2</v>
      </c>
      <c r="F357">
        <f>SUM(F356)</f>
        <v>680</v>
      </c>
      <c r="H357">
        <f>SUM(H356)</f>
        <v>104</v>
      </c>
    </row>
    <row r="358" spans="1:8" hidden="1" outlineLevel="1" collapsed="1" x14ac:dyDescent="0.25">
      <c r="B358" s="143" t="s">
        <v>103</v>
      </c>
      <c r="C358" s="143">
        <f>'PN List 2018'!$B$53</f>
        <v>2</v>
      </c>
      <c r="F358">
        <f>'PN List 2018'!$E$53</f>
        <v>1133</v>
      </c>
      <c r="G358">
        <f>'PN List 2018'!$F$53</f>
        <v>0</v>
      </c>
      <c r="H358">
        <f>'PN List 2018'!$G$53</f>
        <v>2326</v>
      </c>
    </row>
    <row r="359" spans="1:8" collapsed="1" x14ac:dyDescent="0.25">
      <c r="A359" s="143" t="s">
        <v>121</v>
      </c>
      <c r="C359" s="143">
        <f>SUM(C358)</f>
        <v>2</v>
      </c>
      <c r="F359">
        <f>SUM(F358)</f>
        <v>1133</v>
      </c>
      <c r="G359">
        <f>SUM(G358)</f>
        <v>0</v>
      </c>
      <c r="H359">
        <f>SUM(H358)</f>
        <v>2326</v>
      </c>
    </row>
    <row r="360" spans="1:8" hidden="1" outlineLevel="1" collapsed="1" x14ac:dyDescent="0.25">
      <c r="B360" s="143" t="s">
        <v>103</v>
      </c>
      <c r="C360" s="143">
        <f>'PN List 2018'!$B$54</f>
        <v>2</v>
      </c>
      <c r="E360">
        <f>'PN List 2018'!$D$54</f>
        <v>0</v>
      </c>
      <c r="F360">
        <f>'PN List 2018'!$E$54</f>
        <v>1129</v>
      </c>
      <c r="H360">
        <f>'PN List 2018'!$G$54</f>
        <v>313</v>
      </c>
    </row>
    <row r="361" spans="1:8" collapsed="1" x14ac:dyDescent="0.25">
      <c r="A361" s="143" t="s">
        <v>122</v>
      </c>
      <c r="C361" s="143">
        <f>SUM(C360)</f>
        <v>2</v>
      </c>
      <c r="E361">
        <f>SUM(E360)</f>
        <v>0</v>
      </c>
      <c r="F361">
        <f>SUM(F360)</f>
        <v>1129</v>
      </c>
      <c r="H361">
        <f>SUM(H360)</f>
        <v>313</v>
      </c>
    </row>
    <row r="362" spans="1:8" hidden="1" outlineLevel="1" collapsed="1" x14ac:dyDescent="0.25">
      <c r="B362" s="143" t="s">
        <v>103</v>
      </c>
      <c r="C362" s="143">
        <f>'PN List 2018'!$B$110</f>
        <v>1</v>
      </c>
      <c r="E362">
        <f>'PN List 2018'!$D$110</f>
        <v>0</v>
      </c>
      <c r="F362">
        <f>'PN List 2018'!$E$110</f>
        <v>1037</v>
      </c>
    </row>
    <row r="363" spans="1:8" collapsed="1" x14ac:dyDescent="0.25">
      <c r="A363" s="143" t="s">
        <v>172</v>
      </c>
      <c r="C363" s="143">
        <f>SUM(C362)</f>
        <v>1</v>
      </c>
      <c r="E363">
        <f>SUM(E362)</f>
        <v>0</v>
      </c>
      <c r="F363">
        <f>SUM(F362)</f>
        <v>1037</v>
      </c>
    </row>
    <row r="364" spans="1:8" hidden="1" outlineLevel="1" collapsed="1" x14ac:dyDescent="0.25">
      <c r="B364" s="143" t="s">
        <v>103</v>
      </c>
      <c r="C364" s="143">
        <f>'PN List 2018'!$B$55</f>
        <v>2</v>
      </c>
      <c r="F364">
        <f>'PN List 2018'!$E$55</f>
        <v>958</v>
      </c>
      <c r="H364">
        <f>'PN List 2018'!$G$55</f>
        <v>175</v>
      </c>
    </row>
    <row r="365" spans="1:8" collapsed="1" x14ac:dyDescent="0.25">
      <c r="A365" s="143" t="s">
        <v>123</v>
      </c>
      <c r="C365" s="143">
        <f>SUM(C364)</f>
        <v>2</v>
      </c>
      <c r="F365">
        <f>SUM(F364)</f>
        <v>958</v>
      </c>
      <c r="H365">
        <f>SUM(H364)</f>
        <v>175</v>
      </c>
    </row>
    <row r="366" spans="1:8" hidden="1" outlineLevel="1" collapsed="1" x14ac:dyDescent="0.25">
      <c r="B366" s="143" t="s">
        <v>103</v>
      </c>
      <c r="C366" s="143">
        <f>'PN List 2018'!$B$139</f>
        <v>2</v>
      </c>
      <c r="F366">
        <f>'PN List 2018'!$E$139</f>
        <v>695</v>
      </c>
      <c r="H366">
        <f>'PN List 2018'!$G$139</f>
        <v>188</v>
      </c>
    </row>
    <row r="367" spans="1:8" collapsed="1" x14ac:dyDescent="0.25">
      <c r="A367" s="143" t="s">
        <v>189</v>
      </c>
      <c r="C367" s="143">
        <f>SUM(C366)</f>
        <v>2</v>
      </c>
      <c r="F367">
        <f>SUM(F366)</f>
        <v>695</v>
      </c>
      <c r="H367">
        <f>SUM(H366)</f>
        <v>188</v>
      </c>
    </row>
    <row r="368" spans="1:8" hidden="1" outlineLevel="1" collapsed="1" x14ac:dyDescent="0.25">
      <c r="B368" s="143" t="s">
        <v>103</v>
      </c>
      <c r="C368" s="143">
        <f>'PN List 2018'!$B$111</f>
        <v>2</v>
      </c>
      <c r="F368">
        <f>'PN List 2018'!$E$111</f>
        <v>941</v>
      </c>
    </row>
    <row r="369" spans="1:9" collapsed="1" x14ac:dyDescent="0.25">
      <c r="A369" s="143" t="s">
        <v>173</v>
      </c>
      <c r="C369" s="143">
        <f>SUM(C368)</f>
        <v>2</v>
      </c>
      <c r="F369">
        <f>SUM(F368)</f>
        <v>941</v>
      </c>
    </row>
    <row r="370" spans="1:9" hidden="1" outlineLevel="1" collapsed="1" x14ac:dyDescent="0.25">
      <c r="B370" s="143" t="s">
        <v>103</v>
      </c>
      <c r="C370" s="143">
        <f>'PN List 2018'!$B$123</f>
        <v>1</v>
      </c>
      <c r="E370">
        <f>'PN List 2018'!$D$123</f>
        <v>0</v>
      </c>
      <c r="F370">
        <f>'PN List 2018'!$E$123</f>
        <v>1070</v>
      </c>
      <c r="H370">
        <f>'PN List 2018'!$G$123</f>
        <v>838</v>
      </c>
    </row>
    <row r="371" spans="1:9" collapsed="1" x14ac:dyDescent="0.25">
      <c r="A371" s="143" t="s">
        <v>182</v>
      </c>
      <c r="C371" s="143">
        <f>SUM(C370)</f>
        <v>1</v>
      </c>
      <c r="E371">
        <f>SUM(E370)</f>
        <v>0</v>
      </c>
      <c r="F371">
        <f>SUM(F370)</f>
        <v>1070</v>
      </c>
      <c r="H371">
        <f>SUM(H370)</f>
        <v>838</v>
      </c>
    </row>
    <row r="372" spans="1:9" hidden="1" outlineLevel="1" collapsed="1" x14ac:dyDescent="0.25">
      <c r="B372" s="143" t="s">
        <v>103</v>
      </c>
      <c r="C372" s="143">
        <f>'PN List 2018'!$B$124</f>
        <v>2</v>
      </c>
      <c r="F372">
        <f>'PN List 2018'!$E$124</f>
        <v>909</v>
      </c>
      <c r="H372">
        <f>'PN List 2018'!$G$124</f>
        <v>180</v>
      </c>
    </row>
    <row r="373" spans="1:9" collapsed="1" x14ac:dyDescent="0.25">
      <c r="A373" s="143" t="s">
        <v>183</v>
      </c>
      <c r="C373" s="143">
        <f>SUM(C372)</f>
        <v>2</v>
      </c>
      <c r="F373">
        <f>SUM(F372)</f>
        <v>909</v>
      </c>
      <c r="H373">
        <f>SUM(H372)</f>
        <v>180</v>
      </c>
    </row>
    <row r="374" spans="1:9" hidden="1" outlineLevel="1" collapsed="1" x14ac:dyDescent="0.25">
      <c r="B374" s="143" t="s">
        <v>103</v>
      </c>
      <c r="C374" s="143">
        <f>'PN List 2018'!$B$56</f>
        <v>2</v>
      </c>
      <c r="F374">
        <f>'PN List 2018'!$E$56</f>
        <v>1038</v>
      </c>
      <c r="G374">
        <f>'PN List 2018'!$F$56</f>
        <v>3</v>
      </c>
      <c r="H374">
        <f>'PN List 2018'!$G$56</f>
        <v>246</v>
      </c>
    </row>
    <row r="375" spans="1:9" collapsed="1" x14ac:dyDescent="0.25">
      <c r="A375" s="143" t="s">
        <v>124</v>
      </c>
      <c r="C375" s="143">
        <f>SUM(C374)</f>
        <v>2</v>
      </c>
      <c r="F375">
        <f>SUM(F374)</f>
        <v>1038</v>
      </c>
      <c r="G375">
        <f>SUM(G374)</f>
        <v>3</v>
      </c>
      <c r="H375">
        <f>SUM(H374)</f>
        <v>246</v>
      </c>
    </row>
    <row r="376" spans="1:9" hidden="1" outlineLevel="1" collapsed="1" x14ac:dyDescent="0.25">
      <c r="B376" s="143" t="s">
        <v>103</v>
      </c>
      <c r="C376" s="143">
        <f>'PN List 2018'!$B$57</f>
        <v>2</v>
      </c>
      <c r="F376">
        <f>'PN List 2018'!$E$57</f>
        <v>1070</v>
      </c>
      <c r="H376">
        <f>'PN List 2018'!$G$57</f>
        <v>460</v>
      </c>
    </row>
    <row r="377" spans="1:9" collapsed="1" x14ac:dyDescent="0.25">
      <c r="A377" s="143" t="s">
        <v>125</v>
      </c>
      <c r="C377" s="143">
        <f>SUM(C376)</f>
        <v>2</v>
      </c>
      <c r="F377">
        <f>SUM(F376)</f>
        <v>1070</v>
      </c>
      <c r="H377">
        <f>SUM(H376)</f>
        <v>460</v>
      </c>
    </row>
    <row r="378" spans="1:9" hidden="1" outlineLevel="1" collapsed="1" x14ac:dyDescent="0.25">
      <c r="B378" s="143" t="s">
        <v>103</v>
      </c>
      <c r="C378" s="143">
        <f>'PN List 2018'!$B$58</f>
        <v>1</v>
      </c>
      <c r="E378">
        <f>'PN List 2018'!$D$58</f>
        <v>0</v>
      </c>
      <c r="F378">
        <f>'PN List 2018'!$E$58</f>
        <v>1098</v>
      </c>
      <c r="G378">
        <f>'PN List 2018'!$F$58</f>
        <v>1</v>
      </c>
      <c r="H378">
        <f>'PN List 2018'!$G$58</f>
        <v>25457</v>
      </c>
    </row>
    <row r="379" spans="1:9" collapsed="1" x14ac:dyDescent="0.25">
      <c r="A379" s="143" t="s">
        <v>126</v>
      </c>
      <c r="C379" s="143">
        <f>SUM(C378)</f>
        <v>1</v>
      </c>
      <c r="E379">
        <f>SUM(E378)</f>
        <v>0</v>
      </c>
      <c r="F379">
        <f>SUM(F378)</f>
        <v>1098</v>
      </c>
      <c r="G379">
        <f>SUM(G378)</f>
        <v>1</v>
      </c>
      <c r="H379">
        <f>SUM(H378)</f>
        <v>25457</v>
      </c>
    </row>
    <row r="380" spans="1:9" hidden="1" outlineLevel="1" collapsed="1" x14ac:dyDescent="0.25">
      <c r="B380" s="143" t="s">
        <v>103</v>
      </c>
      <c r="C380" s="143">
        <f>'PN List WFSC Special'!$B$26</f>
        <v>2</v>
      </c>
      <c r="F380">
        <f>'PN List WFSC Special'!$E$26</f>
        <v>1109</v>
      </c>
      <c r="I380">
        <f>'PN List WFSC Special'!$H$26</f>
        <v>999</v>
      </c>
    </row>
    <row r="381" spans="1:9" collapsed="1" x14ac:dyDescent="0.25">
      <c r="A381" s="143" t="s">
        <v>65</v>
      </c>
      <c r="C381" s="143">
        <f>SUM(C380)</f>
        <v>2</v>
      </c>
      <c r="F381">
        <f>SUM(F380)</f>
        <v>1109</v>
      </c>
      <c r="I381">
        <f>SUM(I380)</f>
        <v>999</v>
      </c>
    </row>
    <row r="382" spans="1:9" hidden="1" outlineLevel="1" collapsed="1" x14ac:dyDescent="0.25">
      <c r="B382" s="143" t="s">
        <v>103</v>
      </c>
      <c r="C382" s="143">
        <f>'PN List 2018'!$B$59</f>
        <v>1</v>
      </c>
      <c r="E382">
        <f>'PN List 2018'!$D$59</f>
        <v>0</v>
      </c>
      <c r="F382">
        <f>'PN List 2018'!$E$59</f>
        <v>1207</v>
      </c>
      <c r="G382">
        <f>'PN List 2018'!$F$59</f>
        <v>7</v>
      </c>
      <c r="H382">
        <f>'PN List 2018'!$G$59</f>
        <v>1655</v>
      </c>
    </row>
    <row r="383" spans="1:9" collapsed="1" x14ac:dyDescent="0.25">
      <c r="A383" s="143" t="s">
        <v>83</v>
      </c>
      <c r="C383" s="143">
        <f>SUM(C382)</f>
        <v>1</v>
      </c>
      <c r="E383">
        <f>SUM(E382)</f>
        <v>0</v>
      </c>
      <c r="F383">
        <f>SUM(F382)</f>
        <v>1207</v>
      </c>
      <c r="G383">
        <f>SUM(G382)</f>
        <v>7</v>
      </c>
      <c r="H383">
        <f>SUM(H382)</f>
        <v>1655</v>
      </c>
    </row>
    <row r="384" spans="1:9" hidden="1" outlineLevel="1" collapsed="1" x14ac:dyDescent="0.25">
      <c r="B384" s="143" t="s">
        <v>103</v>
      </c>
      <c r="C384" s="143">
        <f>'PN List 2018'!$B$60</f>
        <v>2</v>
      </c>
      <c r="F384">
        <f>'PN List 2018'!$E$60</f>
        <v>917</v>
      </c>
      <c r="G384">
        <f>'PN List 2018'!$F$60</f>
        <v>0</v>
      </c>
      <c r="H384">
        <f>'PN List 2018'!$G$60</f>
        <v>228</v>
      </c>
    </row>
    <row r="385" spans="1:9" collapsed="1" x14ac:dyDescent="0.25">
      <c r="A385" s="143" t="s">
        <v>127</v>
      </c>
      <c r="C385" s="143">
        <f>SUM(C384)</f>
        <v>2</v>
      </c>
      <c r="F385">
        <f>SUM(F384)</f>
        <v>917</v>
      </c>
      <c r="G385">
        <f>SUM(G384)</f>
        <v>0</v>
      </c>
      <c r="H385">
        <f>SUM(H384)</f>
        <v>228</v>
      </c>
    </row>
    <row r="386" spans="1:9" hidden="1" outlineLevel="1" collapsed="1" x14ac:dyDescent="0.25">
      <c r="B386" s="143" t="s">
        <v>103</v>
      </c>
      <c r="C386" s="143">
        <f>'PN List 2018'!$B$61</f>
        <v>1</v>
      </c>
      <c r="E386">
        <f>'PN List 2018'!$D$61</f>
        <v>0</v>
      </c>
      <c r="F386">
        <f>'PN List 2018'!$E$61</f>
        <v>1030</v>
      </c>
      <c r="H386">
        <f>'PN List 2018'!$G$61</f>
        <v>143</v>
      </c>
    </row>
    <row r="387" spans="1:9" collapsed="1" x14ac:dyDescent="0.25">
      <c r="A387" s="143" t="s">
        <v>76</v>
      </c>
      <c r="C387" s="143">
        <f>SUM(C386)</f>
        <v>1</v>
      </c>
      <c r="E387">
        <f>SUM(E386)</f>
        <v>0</v>
      </c>
      <c r="F387">
        <f>SUM(F386)</f>
        <v>1030</v>
      </c>
      <c r="H387">
        <f>SUM(H386)</f>
        <v>143</v>
      </c>
    </row>
    <row r="388" spans="1:9" hidden="1" outlineLevel="1" collapsed="1" x14ac:dyDescent="0.25">
      <c r="B388" s="143" t="s">
        <v>103</v>
      </c>
      <c r="C388" s="143">
        <f>'PN List 2018'!$B$62</f>
        <v>2</v>
      </c>
      <c r="F388">
        <f>'PN List 2018'!$E$62</f>
        <v>1075</v>
      </c>
      <c r="G388">
        <f>'PN List 2018'!$F$62</f>
        <v>10</v>
      </c>
      <c r="H388">
        <f>'PN List 2018'!$G$62</f>
        <v>144</v>
      </c>
    </row>
    <row r="389" spans="1:9" collapsed="1" x14ac:dyDescent="0.25">
      <c r="A389" s="143" t="s">
        <v>128</v>
      </c>
      <c r="C389" s="143">
        <f>SUM(C388)</f>
        <v>2</v>
      </c>
      <c r="F389">
        <f>SUM(F388)</f>
        <v>1075</v>
      </c>
      <c r="G389">
        <f>SUM(G388)</f>
        <v>10</v>
      </c>
      <c r="H389">
        <f>SUM(H388)</f>
        <v>144</v>
      </c>
    </row>
    <row r="390" spans="1:9" hidden="1" outlineLevel="1" collapsed="1" x14ac:dyDescent="0.25">
      <c r="B390" s="143" t="s">
        <v>103</v>
      </c>
      <c r="C390" s="143">
        <f>'PN List 2018'!$B$63</f>
        <v>1</v>
      </c>
      <c r="E390">
        <f>'PN List 2018'!$D$63</f>
        <v>0</v>
      </c>
      <c r="F390">
        <f>'PN List 2018'!$E$63</f>
        <v>1142</v>
      </c>
      <c r="G390">
        <f>'PN List 2018'!$F$63</f>
        <v>3</v>
      </c>
      <c r="H390">
        <f>'PN List 2018'!$G$63</f>
        <v>8483</v>
      </c>
    </row>
    <row r="391" spans="1:9" collapsed="1" x14ac:dyDescent="0.25">
      <c r="A391" s="143" t="s">
        <v>129</v>
      </c>
      <c r="C391" s="143">
        <f>SUM(C390)</f>
        <v>1</v>
      </c>
      <c r="E391">
        <f>SUM(E390)</f>
        <v>0</v>
      </c>
      <c r="F391">
        <f>SUM(F390)</f>
        <v>1142</v>
      </c>
      <c r="G391">
        <f>SUM(G390)</f>
        <v>3</v>
      </c>
      <c r="H391">
        <f>SUM(H390)</f>
        <v>8483</v>
      </c>
    </row>
    <row r="392" spans="1:9" hidden="1" outlineLevel="1" collapsed="1" x14ac:dyDescent="0.25">
      <c r="B392" s="143" t="s">
        <v>103</v>
      </c>
      <c r="C392" s="143">
        <f>'PN List 2018'!$B$112</f>
        <v>2</v>
      </c>
      <c r="F392">
        <f>'PN List 2018'!$E$112</f>
        <v>1100</v>
      </c>
    </row>
    <row r="393" spans="1:9" collapsed="1" x14ac:dyDescent="0.25">
      <c r="A393" s="143" t="s">
        <v>174</v>
      </c>
      <c r="C393" s="143">
        <f>SUM(C392)</f>
        <v>2</v>
      </c>
      <c r="F393">
        <f>SUM(F392)</f>
        <v>1100</v>
      </c>
    </row>
    <row r="394" spans="1:9" hidden="1" outlineLevel="1" collapsed="1" x14ac:dyDescent="0.25">
      <c r="B394" s="143" t="s">
        <v>103</v>
      </c>
      <c r="C394" s="143">
        <f>'PN List 2018'!$B$113</f>
        <v>2</v>
      </c>
      <c r="F394">
        <f>'PN List 2018'!$E$113</f>
        <v>1071</v>
      </c>
    </row>
    <row r="395" spans="1:9" collapsed="1" x14ac:dyDescent="0.25">
      <c r="A395" s="143" t="s">
        <v>175</v>
      </c>
      <c r="C395" s="143">
        <f>SUM(C394)</f>
        <v>2</v>
      </c>
      <c r="F395">
        <f>SUM(F394)</f>
        <v>1071</v>
      </c>
    </row>
    <row r="396" spans="1:9" hidden="1" outlineLevel="1" collapsed="1" x14ac:dyDescent="0.25">
      <c r="B396" s="143" t="s">
        <v>103</v>
      </c>
      <c r="F396">
        <f>'PN List WFSC Special'!$E$7</f>
        <v>1490</v>
      </c>
      <c r="I396">
        <f>'PN List WFSC Special'!$H$7</f>
        <v>999</v>
      </c>
    </row>
    <row r="397" spans="1:9" collapsed="1" x14ac:dyDescent="0.25">
      <c r="A397" s="143" t="s">
        <v>73</v>
      </c>
      <c r="F397">
        <f>SUM(F396)</f>
        <v>1490</v>
      </c>
      <c r="I397">
        <f>SUM(I396)</f>
        <v>999</v>
      </c>
    </row>
    <row r="398" spans="1:9" hidden="1" outlineLevel="1" collapsed="1" x14ac:dyDescent="0.25">
      <c r="B398" s="143" t="s">
        <v>103</v>
      </c>
      <c r="C398" s="143">
        <f>'PN List WFSC Special'!$B$25</f>
        <v>1</v>
      </c>
      <c r="E398">
        <f>'PN List WFSC Special'!$D$25</f>
        <v>0</v>
      </c>
      <c r="F398">
        <f>'PN List WFSC Special'!$E$25</f>
        <v>1170</v>
      </c>
      <c r="I398">
        <f>'PN List WFSC Special'!$H$25</f>
        <v>999</v>
      </c>
    </row>
    <row r="399" spans="1:9" collapsed="1" x14ac:dyDescent="0.25">
      <c r="A399" s="143" t="s">
        <v>82</v>
      </c>
      <c r="C399" s="143">
        <f>SUM(C398)</f>
        <v>1</v>
      </c>
      <c r="E399">
        <f>SUM(E398)</f>
        <v>0</v>
      </c>
      <c r="F399">
        <f>SUM(F398)</f>
        <v>1170</v>
      </c>
      <c r="I399">
        <f>SUM(I398)</f>
        <v>999</v>
      </c>
    </row>
    <row r="400" spans="1:9" hidden="1" outlineLevel="1" collapsed="1" x14ac:dyDescent="0.25">
      <c r="B400" s="143" t="s">
        <v>103</v>
      </c>
      <c r="C400" s="143">
        <f>'PN List 2018'!$B$64</f>
        <v>1</v>
      </c>
      <c r="E400">
        <f>'PN List 2018'!$D$64</f>
        <v>0</v>
      </c>
      <c r="F400">
        <f>'PN List 2018'!$E$64</f>
        <v>1170</v>
      </c>
      <c r="G400">
        <f>'PN List 2018'!$F$64</f>
        <v>0</v>
      </c>
      <c r="H400">
        <f>'PN List 2018'!$G$64</f>
        <v>470</v>
      </c>
    </row>
    <row r="401" spans="1:9" collapsed="1" x14ac:dyDescent="0.25">
      <c r="A401" s="143" t="s">
        <v>130</v>
      </c>
      <c r="C401" s="143">
        <f>SUM(C400)</f>
        <v>1</v>
      </c>
      <c r="E401">
        <f>SUM(E400)</f>
        <v>0</v>
      </c>
      <c r="F401">
        <f>SUM(F400)</f>
        <v>1170</v>
      </c>
      <c r="G401">
        <f>SUM(G400)</f>
        <v>0</v>
      </c>
      <c r="H401">
        <f>SUM(H400)</f>
        <v>470</v>
      </c>
    </row>
    <row r="402" spans="1:9" hidden="1" outlineLevel="1" collapsed="1" x14ac:dyDescent="0.25">
      <c r="B402" s="143" t="s">
        <v>103</v>
      </c>
      <c r="C402" s="143">
        <f>'PN List WFSC Special'!$B$3</f>
        <v>1</v>
      </c>
      <c r="F402">
        <f>'PN List WFSC Special'!$E$3</f>
        <v>1315</v>
      </c>
      <c r="I402">
        <f>'PN List WFSC Special'!$H$3</f>
        <v>999</v>
      </c>
    </row>
    <row r="403" spans="1:9" collapsed="1" x14ac:dyDescent="0.25">
      <c r="A403" s="143" t="s">
        <v>194</v>
      </c>
      <c r="C403" s="143">
        <f>SUM(C402)</f>
        <v>1</v>
      </c>
      <c r="F403">
        <f>SUM(F402)</f>
        <v>1315</v>
      </c>
      <c r="I403">
        <f>SUM(I402)</f>
        <v>999</v>
      </c>
    </row>
    <row r="404" spans="1:9" hidden="1" outlineLevel="1" collapsed="1" x14ac:dyDescent="0.25">
      <c r="B404" s="143" t="s">
        <v>103</v>
      </c>
      <c r="C404" s="143">
        <f>'PN List 2018'!$B$114</f>
        <v>1</v>
      </c>
      <c r="E404">
        <f>'PN List 2018'!$D$114</f>
        <v>0</v>
      </c>
      <c r="F404">
        <f>'PN List 2018'!$E$114</f>
        <v>1071</v>
      </c>
      <c r="G404">
        <f>'PN List 2018'!$F$114</f>
        <v>11</v>
      </c>
    </row>
    <row r="405" spans="1:9" collapsed="1" x14ac:dyDescent="0.25">
      <c r="A405" s="143" t="s">
        <v>176</v>
      </c>
      <c r="C405" s="143">
        <f>SUM(C404)</f>
        <v>1</v>
      </c>
      <c r="E405">
        <f>SUM(E404)</f>
        <v>0</v>
      </c>
      <c r="F405">
        <f>SUM(F404)</f>
        <v>1071</v>
      </c>
      <c r="G405">
        <f>SUM(G404)</f>
        <v>11</v>
      </c>
    </row>
    <row r="406" spans="1:9" hidden="1" outlineLevel="1" collapsed="1" x14ac:dyDescent="0.25">
      <c r="B406" s="143" t="s">
        <v>103</v>
      </c>
      <c r="C406" s="143">
        <f>'PN List 2018'!$B$65</f>
        <v>2</v>
      </c>
      <c r="F406">
        <f>'PN List 2018'!$E$65</f>
        <v>980</v>
      </c>
      <c r="G406">
        <f>'PN List 2018'!$F$65</f>
        <v>-1</v>
      </c>
      <c r="H406">
        <f>'PN List 2018'!$G$65</f>
        <v>2797</v>
      </c>
    </row>
    <row r="407" spans="1:9" collapsed="1" x14ac:dyDescent="0.25">
      <c r="A407" s="143" t="s">
        <v>131</v>
      </c>
      <c r="C407" s="143">
        <f>SUM(C406)</f>
        <v>2</v>
      </c>
      <c r="F407">
        <f>SUM(F406)</f>
        <v>980</v>
      </c>
      <c r="G407">
        <f>SUM(G406)</f>
        <v>-1</v>
      </c>
      <c r="H407">
        <f>SUM(H406)</f>
        <v>2797</v>
      </c>
    </row>
    <row r="408" spans="1:9" hidden="1" outlineLevel="1" collapsed="1" x14ac:dyDescent="0.25">
      <c r="B408" s="143" t="s">
        <v>103</v>
      </c>
      <c r="C408" s="143">
        <f>'PN List 2018'!$B$66</f>
        <v>2</v>
      </c>
      <c r="F408">
        <f>'PN List 2018'!$E$66</f>
        <v>1200</v>
      </c>
      <c r="H408">
        <f>'PN List 2018'!$G$66</f>
        <v>806</v>
      </c>
    </row>
    <row r="409" spans="1:9" collapsed="1" x14ac:dyDescent="0.25">
      <c r="A409" s="143" t="s">
        <v>132</v>
      </c>
      <c r="C409" s="143">
        <f>SUM(C408)</f>
        <v>2</v>
      </c>
      <c r="F409">
        <f>SUM(F408)</f>
        <v>1200</v>
      </c>
      <c r="H409">
        <f>SUM(H408)</f>
        <v>806</v>
      </c>
    </row>
    <row r="410" spans="1:9" hidden="1" outlineLevel="1" collapsed="1" x14ac:dyDescent="0.25">
      <c r="B410" s="143" t="s">
        <v>103</v>
      </c>
      <c r="C410" s="143">
        <f>'PN List 2018'!$B$67</f>
        <v>2</v>
      </c>
      <c r="E410">
        <f>'PN List 2018'!$D$68</f>
        <v>0</v>
      </c>
      <c r="F410">
        <f>'PN List 2018'!$E$67</f>
        <v>1390</v>
      </c>
      <c r="H410">
        <f>'PN List 2018'!$G$67</f>
        <v>564</v>
      </c>
    </row>
    <row r="411" spans="1:9" hidden="1" outlineLevel="1" x14ac:dyDescent="0.25">
      <c r="C411" s="143">
        <f>'PN List 2018'!$B$68</f>
        <v>1</v>
      </c>
      <c r="F411">
        <f>'PN List 2018'!$E$68</f>
        <v>1380</v>
      </c>
      <c r="H411">
        <f>'PN List 2018'!$G$68</f>
        <v>191</v>
      </c>
    </row>
    <row r="412" spans="1:9" collapsed="1" x14ac:dyDescent="0.25">
      <c r="A412" s="143" t="s">
        <v>133</v>
      </c>
      <c r="C412" s="143">
        <f>SUM(C410:C411)</f>
        <v>3</v>
      </c>
      <c r="E412">
        <f>SUM(E410:E411)</f>
        <v>0</v>
      </c>
      <c r="F412">
        <f>SUM(F410:F411)</f>
        <v>2770</v>
      </c>
      <c r="H412">
        <f>SUM(H410:H411)</f>
        <v>755</v>
      </c>
    </row>
    <row r="413" spans="1:9" hidden="1" outlineLevel="1" x14ac:dyDescent="0.25">
      <c r="B413" s="143" t="s">
        <v>103</v>
      </c>
      <c r="C413" s="143">
        <f>'PN List 2018'!$B$69</f>
        <v>1</v>
      </c>
      <c r="F413">
        <f>'PN List 2018'!$E$69</f>
        <v>849</v>
      </c>
      <c r="G413">
        <f>'PN List 2018'!$F$69</f>
        <v>2</v>
      </c>
      <c r="H413">
        <f>'PN List 2018'!$G$69</f>
        <v>611</v>
      </c>
    </row>
    <row r="414" spans="1:9" collapsed="1" x14ac:dyDescent="0.25">
      <c r="A414" s="143" t="s">
        <v>134</v>
      </c>
      <c r="C414" s="143">
        <f>SUM(C413)</f>
        <v>1</v>
      </c>
      <c r="F414">
        <f>SUM(F413)</f>
        <v>849</v>
      </c>
      <c r="G414">
        <f>SUM(G413)</f>
        <v>2</v>
      </c>
      <c r="H414">
        <f>SUM(H413)</f>
        <v>611</v>
      </c>
    </row>
    <row r="415" spans="1:9" hidden="1" outlineLevel="1" x14ac:dyDescent="0.25">
      <c r="B415" s="143" t="s">
        <v>103</v>
      </c>
      <c r="C415" s="143">
        <f>'PN List 2018'!$B$70</f>
        <v>2</v>
      </c>
      <c r="E415">
        <f>'PN List 2018'!$D$70</f>
        <v>0</v>
      </c>
      <c r="F415">
        <f>'PN List 2018'!$E$70</f>
        <v>1064</v>
      </c>
      <c r="G415">
        <f>'PN List 2018'!$F$70</f>
        <v>0</v>
      </c>
      <c r="H415">
        <f>'PN List 2018'!$G$70</f>
        <v>427</v>
      </c>
    </row>
    <row r="416" spans="1:9" collapsed="1" x14ac:dyDescent="0.25">
      <c r="A416" s="143" t="s">
        <v>135</v>
      </c>
      <c r="C416" s="143">
        <f>SUM(C415)</f>
        <v>2</v>
      </c>
      <c r="E416">
        <f>SUM(E415)</f>
        <v>0</v>
      </c>
      <c r="F416">
        <f>SUM(F415)</f>
        <v>1064</v>
      </c>
      <c r="G416">
        <f>SUM(G415)</f>
        <v>0</v>
      </c>
      <c r="H416">
        <f>SUM(H415)</f>
        <v>427</v>
      </c>
    </row>
    <row r="417" spans="1:9" hidden="1" outlineLevel="1" x14ac:dyDescent="0.25">
      <c r="B417" s="143" t="s">
        <v>103</v>
      </c>
      <c r="C417" s="143">
        <f>'PN List 2018'!$B$71</f>
        <v>1</v>
      </c>
      <c r="E417">
        <f>'PN List 2018'!$D$71</f>
        <v>0</v>
      </c>
      <c r="F417">
        <f>'PN List 2018'!$E$71</f>
        <v>1104</v>
      </c>
      <c r="G417">
        <f>'PN List 2018'!$F$71</f>
        <v>0</v>
      </c>
      <c r="H417">
        <f>'PN List 2018'!$G$71</f>
        <v>595</v>
      </c>
    </row>
    <row r="418" spans="1:9" collapsed="1" x14ac:dyDescent="0.25">
      <c r="A418" s="143" t="s">
        <v>136</v>
      </c>
      <c r="C418" s="143">
        <f>SUM(C417)</f>
        <v>1</v>
      </c>
      <c r="E418">
        <f>SUM(E417)</f>
        <v>0</v>
      </c>
      <c r="F418">
        <f>SUM(F417)</f>
        <v>1104</v>
      </c>
      <c r="G418">
        <f>SUM(G417)</f>
        <v>0</v>
      </c>
      <c r="H418">
        <f>SUM(H417)</f>
        <v>595</v>
      </c>
    </row>
    <row r="419" spans="1:9" hidden="1" outlineLevel="1" x14ac:dyDescent="0.25">
      <c r="B419" s="143" t="s">
        <v>103</v>
      </c>
      <c r="C419" s="143">
        <f>'PN List 2018'!$B$72</f>
        <v>1</v>
      </c>
      <c r="E419">
        <f>'PN List 2018'!$D$72</f>
        <v>0</v>
      </c>
      <c r="F419">
        <f>'PN List 2018'!$E$72</f>
        <v>1655</v>
      </c>
      <c r="G419">
        <f>'PN List 2018'!$F$72</f>
        <v>-10</v>
      </c>
      <c r="H419">
        <f>'PN List 2018'!$G$72</f>
        <v>1421</v>
      </c>
    </row>
    <row r="420" spans="1:9" collapsed="1" x14ac:dyDescent="0.25">
      <c r="A420" s="143" t="s">
        <v>137</v>
      </c>
      <c r="C420" s="143">
        <f>SUM(C419)</f>
        <v>1</v>
      </c>
      <c r="E420">
        <f>SUM(E419)</f>
        <v>0</v>
      </c>
      <c r="F420">
        <f>SUM(F419)</f>
        <v>1655</v>
      </c>
      <c r="G420">
        <f>SUM(G419)</f>
        <v>-10</v>
      </c>
      <c r="H420">
        <f>SUM(H419)</f>
        <v>1421</v>
      </c>
    </row>
    <row r="421" spans="1:9" hidden="1" outlineLevel="1" x14ac:dyDescent="0.25">
      <c r="B421" s="143" t="s">
        <v>103</v>
      </c>
      <c r="C421" s="143">
        <f>'PN List 2018'!$B$73</f>
        <v>2</v>
      </c>
      <c r="F421">
        <f>'PN List 2018'!$E$73</f>
        <v>928</v>
      </c>
      <c r="H421">
        <f>'PN List 2018'!$G$73</f>
        <v>440</v>
      </c>
    </row>
    <row r="422" spans="1:9" collapsed="1" x14ac:dyDescent="0.25">
      <c r="A422" s="143" t="s">
        <v>138</v>
      </c>
      <c r="C422" s="143">
        <f>SUM(C421)</f>
        <v>2</v>
      </c>
      <c r="F422">
        <f>SUM(F421)</f>
        <v>928</v>
      </c>
      <c r="H422">
        <f>SUM(H421)</f>
        <v>440</v>
      </c>
    </row>
    <row r="423" spans="1:9" hidden="1" outlineLevel="1" x14ac:dyDescent="0.25">
      <c r="B423" s="143" t="s">
        <v>103</v>
      </c>
      <c r="C423" s="143">
        <f>'PN List 2018'!$B$74</f>
        <v>1</v>
      </c>
      <c r="E423">
        <f>'PN List 2018'!$D$74</f>
        <v>0</v>
      </c>
      <c r="F423">
        <f>'PN List 2018'!$E$74</f>
        <v>999</v>
      </c>
      <c r="G423">
        <f>'PN List 2018'!$F$74</f>
        <v>0</v>
      </c>
      <c r="H423">
        <f>'PN List 2018'!$G$74</f>
        <v>4546</v>
      </c>
    </row>
    <row r="424" spans="1:9" collapsed="1" x14ac:dyDescent="0.25">
      <c r="A424" s="143" t="s">
        <v>139</v>
      </c>
      <c r="C424" s="143">
        <f>SUM(C423)</f>
        <v>1</v>
      </c>
      <c r="E424">
        <f>SUM(E423)</f>
        <v>0</v>
      </c>
      <c r="F424">
        <f>SUM(F423)</f>
        <v>999</v>
      </c>
      <c r="G424">
        <f>SUM(G423)</f>
        <v>0</v>
      </c>
      <c r="H424">
        <f>SUM(H423)</f>
        <v>4546</v>
      </c>
    </row>
    <row r="425" spans="1:9" hidden="1" outlineLevel="1" x14ac:dyDescent="0.25">
      <c r="B425" s="143" t="s">
        <v>103</v>
      </c>
      <c r="C425" s="143">
        <f>'PN List WFSC Special'!$B$6</f>
        <v>2</v>
      </c>
      <c r="F425">
        <f>'PN List WFSC Special'!$E$6</f>
        <v>1260</v>
      </c>
      <c r="I425">
        <f>'PN List WFSC Special'!$H$6</f>
        <v>999</v>
      </c>
    </row>
    <row r="426" spans="1:9" collapsed="1" x14ac:dyDescent="0.25">
      <c r="A426" s="143" t="s">
        <v>92</v>
      </c>
      <c r="C426" s="143">
        <f>SUM(C425)</f>
        <v>2</v>
      </c>
      <c r="F426">
        <f>SUM(F425)</f>
        <v>1260</v>
      </c>
      <c r="I426">
        <f>SUM(I425)</f>
        <v>999</v>
      </c>
    </row>
    <row r="427" spans="1:9" hidden="1" outlineLevel="1" x14ac:dyDescent="0.25">
      <c r="B427" s="143" t="s">
        <v>103</v>
      </c>
      <c r="C427" s="143">
        <f>'PN List WFSC Special'!$B$30</f>
        <v>1</v>
      </c>
      <c r="E427">
        <f>'PN List WFSC Special'!$D$30</f>
        <v>0</v>
      </c>
      <c r="F427">
        <f>'PN List WFSC Special'!$E$30</f>
        <v>1142</v>
      </c>
      <c r="I427">
        <f>'PN List WFSC Special'!$H$30</f>
        <v>999</v>
      </c>
    </row>
    <row r="428" spans="1:9" collapsed="1" x14ac:dyDescent="0.25">
      <c r="A428" s="143" t="s">
        <v>208</v>
      </c>
      <c r="C428" s="143">
        <f>SUM(C427)</f>
        <v>1</v>
      </c>
      <c r="E428">
        <f>SUM(E427)</f>
        <v>0</v>
      </c>
      <c r="F428">
        <f>SUM(F427)</f>
        <v>1142</v>
      </c>
      <c r="I428">
        <f>SUM(I427)</f>
        <v>999</v>
      </c>
    </row>
    <row r="429" spans="1:9" hidden="1" outlineLevel="1" x14ac:dyDescent="0.25">
      <c r="B429" s="143" t="s">
        <v>103</v>
      </c>
      <c r="C429" s="143">
        <f>'PN List 2018'!$B$75</f>
        <v>1</v>
      </c>
      <c r="E429">
        <f>'PN List 2018'!$D$75</f>
        <v>0</v>
      </c>
      <c r="F429">
        <f>'PN List 2018'!$E$75</f>
        <v>1051</v>
      </c>
      <c r="G429">
        <f>'PN List 2018'!$F$75</f>
        <v>6</v>
      </c>
      <c r="H429">
        <f>'PN List 2018'!$G$75</f>
        <v>183</v>
      </c>
    </row>
    <row r="430" spans="1:9" collapsed="1" x14ac:dyDescent="0.25">
      <c r="A430" s="143" t="s">
        <v>140</v>
      </c>
      <c r="C430" s="143">
        <f>SUM(C429)</f>
        <v>1</v>
      </c>
      <c r="E430">
        <f>SUM(E429)</f>
        <v>0</v>
      </c>
      <c r="F430">
        <f>SUM(F429)</f>
        <v>1051</v>
      </c>
      <c r="G430">
        <f>SUM(G429)</f>
        <v>6</v>
      </c>
      <c r="H430">
        <f>SUM(H429)</f>
        <v>183</v>
      </c>
    </row>
    <row r="431" spans="1:9" hidden="1" outlineLevel="1" x14ac:dyDescent="0.25">
      <c r="B431" s="143" t="s">
        <v>103</v>
      </c>
      <c r="C431" s="143">
        <f>'PN List 2018'!$B$77</f>
        <v>1</v>
      </c>
      <c r="F431">
        <f>'PN List 2018'!$E$77</f>
        <v>981</v>
      </c>
      <c r="G431">
        <f>'PN List 2018'!$F$77</f>
        <v>3</v>
      </c>
      <c r="H431">
        <f>'PN List 2018'!$G$77</f>
        <v>258</v>
      </c>
    </row>
    <row r="432" spans="1:9" collapsed="1" x14ac:dyDescent="0.25">
      <c r="A432" s="143" t="s">
        <v>142</v>
      </c>
      <c r="C432" s="143">
        <f>SUM(C431)</f>
        <v>1</v>
      </c>
      <c r="F432">
        <f>SUM(F431)</f>
        <v>981</v>
      </c>
      <c r="G432">
        <f>SUM(G431)</f>
        <v>3</v>
      </c>
      <c r="H432">
        <f>SUM(H431)</f>
        <v>258</v>
      </c>
    </row>
    <row r="433" spans="1:8" hidden="1" outlineLevel="1" x14ac:dyDescent="0.25">
      <c r="B433" s="143" t="s">
        <v>103</v>
      </c>
      <c r="C433" s="143">
        <f>'PN List 2018'!$B$76</f>
        <v>1</v>
      </c>
      <c r="F433">
        <f>'PN List 2018'!$E$76</f>
        <v>1008</v>
      </c>
      <c r="H433">
        <f>'PN List 2018'!$G$76</f>
        <v>932</v>
      </c>
    </row>
    <row r="434" spans="1:8" collapsed="1" x14ac:dyDescent="0.25">
      <c r="A434" s="143" t="s">
        <v>141</v>
      </c>
      <c r="C434" s="143">
        <f>SUM(C433)</f>
        <v>1</v>
      </c>
      <c r="F434">
        <f>SUM(F433)</f>
        <v>1008</v>
      </c>
      <c r="H434">
        <f>SUM(H433)</f>
        <v>932</v>
      </c>
    </row>
    <row r="435" spans="1:8" hidden="1" outlineLevel="1" x14ac:dyDescent="0.25">
      <c r="B435" s="143" t="s">
        <v>103</v>
      </c>
      <c r="C435" s="143">
        <f>'PN List 2018'!$B$78</f>
        <v>2</v>
      </c>
      <c r="F435">
        <f>'PN List 2018'!$E$78</f>
        <v>1046</v>
      </c>
      <c r="G435">
        <f>'PN List 2018'!$F$78</f>
        <v>-1</v>
      </c>
      <c r="H435">
        <f>'PN List 2018'!$G$78</f>
        <v>5268</v>
      </c>
    </row>
    <row r="436" spans="1:8" collapsed="1" x14ac:dyDescent="0.25">
      <c r="A436" s="143" t="s">
        <v>66</v>
      </c>
      <c r="C436" s="143">
        <f>SUM(C435)</f>
        <v>2</v>
      </c>
      <c r="F436">
        <f>SUM(F435)</f>
        <v>1046</v>
      </c>
      <c r="G436">
        <f>SUM(G435)</f>
        <v>-1</v>
      </c>
      <c r="H436">
        <f>SUM(H435)</f>
        <v>5268</v>
      </c>
    </row>
    <row r="437" spans="1:8" hidden="1" outlineLevel="1" x14ac:dyDescent="0.25">
      <c r="B437" s="143" t="s">
        <v>103</v>
      </c>
      <c r="C437" s="143">
        <f>'PN List 2018'!$B$79</f>
        <v>1</v>
      </c>
      <c r="E437">
        <f>'PN List 2018'!$D$79</f>
        <v>0</v>
      </c>
      <c r="F437">
        <f>'PN List 2018'!$E$79</f>
        <v>972</v>
      </c>
      <c r="G437">
        <f>'PN List 2018'!$F$79</f>
        <v>-1</v>
      </c>
      <c r="H437">
        <f>'PN List 2018'!$G$79</f>
        <v>1570</v>
      </c>
    </row>
    <row r="438" spans="1:8" collapsed="1" x14ac:dyDescent="0.25">
      <c r="A438" s="143" t="s">
        <v>143</v>
      </c>
      <c r="C438" s="143">
        <f>SUM(C437)</f>
        <v>1</v>
      </c>
      <c r="E438">
        <f>SUM(E437)</f>
        <v>0</v>
      </c>
      <c r="F438">
        <f>SUM(F437)</f>
        <v>972</v>
      </c>
      <c r="G438">
        <f>SUM(G437)</f>
        <v>-1</v>
      </c>
      <c r="H438">
        <f>SUM(H437)</f>
        <v>1570</v>
      </c>
    </row>
    <row r="439" spans="1:8" hidden="1" outlineLevel="1" x14ac:dyDescent="0.25">
      <c r="B439" s="143" t="s">
        <v>103</v>
      </c>
      <c r="C439" s="143">
        <f>'PN List 2018'!$B$80</f>
        <v>2</v>
      </c>
      <c r="F439">
        <f>'PN List 2018'!$E$80</f>
        <v>942</v>
      </c>
      <c r="G439">
        <f>'PN List 2018'!$F$80</f>
        <v>0</v>
      </c>
      <c r="H439">
        <f>'PN List 2018'!$G$80</f>
        <v>5900</v>
      </c>
    </row>
    <row r="440" spans="1:8" collapsed="1" x14ac:dyDescent="0.25">
      <c r="A440" s="143" t="s">
        <v>144</v>
      </c>
      <c r="C440" s="143">
        <f>SUM(C439)</f>
        <v>2</v>
      </c>
      <c r="F440">
        <f>SUM(F439)</f>
        <v>942</v>
      </c>
      <c r="G440">
        <f>SUM(G439)</f>
        <v>0</v>
      </c>
      <c r="H440">
        <f>SUM(H439)</f>
        <v>5900</v>
      </c>
    </row>
    <row r="441" spans="1:8" hidden="1" outlineLevel="1" x14ac:dyDescent="0.25">
      <c r="B441" s="143" t="s">
        <v>103</v>
      </c>
      <c r="C441" s="143">
        <f>'PN List 2018'!$B$81</f>
        <v>2</v>
      </c>
      <c r="F441">
        <f>'PN List 2018'!$E$81</f>
        <v>963</v>
      </c>
      <c r="H441">
        <f>'PN List 2018'!$G$81</f>
        <v>380</v>
      </c>
    </row>
    <row r="442" spans="1:8" collapsed="1" x14ac:dyDescent="0.25">
      <c r="A442" s="143" t="s">
        <v>145</v>
      </c>
      <c r="C442" s="143">
        <f>SUM(C441)</f>
        <v>2</v>
      </c>
      <c r="F442">
        <f>SUM(F441)</f>
        <v>963</v>
      </c>
      <c r="H442">
        <f>SUM(H441)</f>
        <v>380</v>
      </c>
    </row>
    <row r="443" spans="1:8" hidden="1" outlineLevel="1" x14ac:dyDescent="0.25">
      <c r="B443" s="143" t="s">
        <v>103</v>
      </c>
      <c r="C443" s="143">
        <f>'PN List 2018'!$B$82</f>
        <v>1</v>
      </c>
      <c r="E443">
        <f>'PN List 2018'!$D$82</f>
        <v>0</v>
      </c>
      <c r="F443">
        <f>'PN List 2018'!$E$82</f>
        <v>916</v>
      </c>
      <c r="H443">
        <f>'PN List 2018'!$G$82</f>
        <v>433</v>
      </c>
    </row>
    <row r="444" spans="1:8" collapsed="1" x14ac:dyDescent="0.25">
      <c r="A444" s="143" t="s">
        <v>146</v>
      </c>
      <c r="C444" s="143">
        <f>SUM(C443)</f>
        <v>1</v>
      </c>
      <c r="E444">
        <f>SUM(E443)</f>
        <v>0</v>
      </c>
      <c r="F444">
        <f>SUM(F443)</f>
        <v>916</v>
      </c>
      <c r="H444">
        <f>SUM(H443)</f>
        <v>433</v>
      </c>
    </row>
    <row r="445" spans="1:8" hidden="1" outlineLevel="1" x14ac:dyDescent="0.25">
      <c r="B445" s="143" t="s">
        <v>103</v>
      </c>
      <c r="C445" s="143">
        <f>'PN List 2018'!$B$83</f>
        <v>1</v>
      </c>
      <c r="F445">
        <f>'PN List 2018'!$E$83</f>
        <v>847</v>
      </c>
      <c r="G445">
        <f>'PN List 2018'!$F$83</f>
        <v>0</v>
      </c>
      <c r="H445">
        <f>'PN List 2018'!$G$83</f>
        <v>474</v>
      </c>
    </row>
    <row r="446" spans="1:8" collapsed="1" x14ac:dyDescent="0.25">
      <c r="A446" s="143" t="s">
        <v>147</v>
      </c>
      <c r="C446" s="143">
        <f>SUM(C445)</f>
        <v>1</v>
      </c>
      <c r="F446">
        <f>SUM(F445)</f>
        <v>847</v>
      </c>
      <c r="G446">
        <f>SUM(G445)</f>
        <v>0</v>
      </c>
      <c r="H446">
        <f>SUM(H445)</f>
        <v>474</v>
      </c>
    </row>
    <row r="447" spans="1:8" hidden="1" outlineLevel="1" x14ac:dyDescent="0.25">
      <c r="B447" s="143" t="s">
        <v>103</v>
      </c>
      <c r="C447" s="143">
        <f>'PN List 2018'!$B$84</f>
        <v>2</v>
      </c>
      <c r="F447">
        <f>'PN List 2018'!$E$84</f>
        <v>799</v>
      </c>
      <c r="H447">
        <f>'PN List 2018'!$G$84</f>
        <v>520</v>
      </c>
    </row>
    <row r="448" spans="1:8" collapsed="1" x14ac:dyDescent="0.25">
      <c r="A448" s="143" t="s">
        <v>148</v>
      </c>
      <c r="C448" s="143">
        <f>SUM(C447)</f>
        <v>2</v>
      </c>
      <c r="F448">
        <f>SUM(F447)</f>
        <v>799</v>
      </c>
      <c r="H448">
        <f>SUM(H447)</f>
        <v>520</v>
      </c>
    </row>
    <row r="449" spans="1:8" hidden="1" outlineLevel="1" x14ac:dyDescent="0.25">
      <c r="B449" s="143" t="s">
        <v>103</v>
      </c>
      <c r="C449" s="143">
        <f>'PN List 2018'!$B$85</f>
        <v>1</v>
      </c>
      <c r="E449">
        <f>'PN List 2018'!$D$85</f>
        <v>0</v>
      </c>
      <c r="F449">
        <f>'PN List 2018'!$E$85</f>
        <v>1129</v>
      </c>
      <c r="H449">
        <f>'PN List 2018'!$G$85</f>
        <v>234</v>
      </c>
    </row>
    <row r="450" spans="1:8" collapsed="1" x14ac:dyDescent="0.25">
      <c r="A450" s="143" t="s">
        <v>149</v>
      </c>
      <c r="C450" s="143">
        <f>SUM(C449)</f>
        <v>1</v>
      </c>
      <c r="E450">
        <f>SUM(E449)</f>
        <v>0</v>
      </c>
      <c r="F450">
        <f>SUM(F449)</f>
        <v>1129</v>
      </c>
      <c r="H450">
        <f>SUM(H449)</f>
        <v>234</v>
      </c>
    </row>
    <row r="451" spans="1:8" hidden="1" outlineLevel="1" x14ac:dyDescent="0.25">
      <c r="B451" s="143" t="s">
        <v>103</v>
      </c>
      <c r="C451" s="143">
        <f>'PN List 2018'!$B$86</f>
        <v>1</v>
      </c>
      <c r="E451">
        <f>'PN List 2018'!$D$86</f>
        <v>0</v>
      </c>
      <c r="F451">
        <f>'PN List 2018'!$E$86</f>
        <v>1068</v>
      </c>
      <c r="H451">
        <f>'PN List 2018'!$G$86</f>
        <v>2990</v>
      </c>
    </row>
    <row r="452" spans="1:8" collapsed="1" x14ac:dyDescent="0.25">
      <c r="A452" s="143" t="s">
        <v>150</v>
      </c>
      <c r="C452" s="143">
        <f>SUM(C451)</f>
        <v>1</v>
      </c>
      <c r="E452">
        <f>SUM(E451)</f>
        <v>0</v>
      </c>
      <c r="F452">
        <f>SUM(F451)</f>
        <v>1068</v>
      </c>
      <c r="H452">
        <f>SUM(H451)</f>
        <v>2990</v>
      </c>
    </row>
    <row r="453" spans="1:8" hidden="1" outlineLevel="1" x14ac:dyDescent="0.25">
      <c r="B453" s="143" t="s">
        <v>103</v>
      </c>
      <c r="C453" s="143">
        <f>'PN List 2018'!$B$87</f>
        <v>1</v>
      </c>
      <c r="E453">
        <f>'PN List 2018'!$D$87</f>
        <v>0</v>
      </c>
      <c r="F453">
        <f>'PN List 2018'!$E$87</f>
        <v>1019</v>
      </c>
      <c r="H453">
        <f>'PN List 2018'!$G$87</f>
        <v>1821</v>
      </c>
    </row>
    <row r="454" spans="1:8" collapsed="1" x14ac:dyDescent="0.25">
      <c r="A454" s="143" t="s">
        <v>151</v>
      </c>
      <c r="C454" s="143">
        <f>SUM(C453)</f>
        <v>1</v>
      </c>
      <c r="E454">
        <f>SUM(E453)</f>
        <v>0</v>
      </c>
      <c r="F454">
        <f>SUM(F453)</f>
        <v>1019</v>
      </c>
      <c r="H454">
        <f>SUM(H453)</f>
        <v>1821</v>
      </c>
    </row>
    <row r="455" spans="1:8" hidden="1" outlineLevel="1" x14ac:dyDescent="0.25">
      <c r="B455" s="143" t="s">
        <v>103</v>
      </c>
      <c r="C455" s="143">
        <f>'PN List 2018'!$B$88</f>
        <v>2</v>
      </c>
      <c r="F455">
        <f>'PN List 2018'!$E$88</f>
        <v>1240</v>
      </c>
      <c r="G455">
        <f>'PN List 2018'!$F$88</f>
        <v>0</v>
      </c>
      <c r="H455">
        <f>'PN List 2018'!$G$88</f>
        <v>951</v>
      </c>
    </row>
    <row r="456" spans="1:8" collapsed="1" x14ac:dyDescent="0.25">
      <c r="A456" s="143" t="s">
        <v>152</v>
      </c>
      <c r="C456" s="143">
        <f>SUM(C455)</f>
        <v>2</v>
      </c>
      <c r="F456">
        <f>SUM(F455)</f>
        <v>1240</v>
      </c>
      <c r="G456">
        <f>SUM(G455)</f>
        <v>0</v>
      </c>
      <c r="H456">
        <f>SUM(H455)</f>
        <v>951</v>
      </c>
    </row>
    <row r="457" spans="1:8" hidden="1" outlineLevel="1" x14ac:dyDescent="0.25">
      <c r="B457" s="143" t="s">
        <v>103</v>
      </c>
      <c r="C457" s="143">
        <f>'PN List 2018'!$B$89</f>
        <v>1</v>
      </c>
      <c r="E457">
        <f>'PN List 2018'!$D$89</f>
        <v>0</v>
      </c>
      <c r="F457">
        <f>'PN List 2018'!$E$89</f>
        <v>1364</v>
      </c>
      <c r="H457">
        <f>'PN List 2018'!$G$89</f>
        <v>314</v>
      </c>
    </row>
    <row r="458" spans="1:8" collapsed="1" x14ac:dyDescent="0.25">
      <c r="A458" s="143" t="s">
        <v>153</v>
      </c>
      <c r="C458" s="143">
        <f>SUM(C457)</f>
        <v>1</v>
      </c>
      <c r="E458">
        <f>SUM(E457)</f>
        <v>0</v>
      </c>
      <c r="F458">
        <f>SUM(F457)</f>
        <v>1364</v>
      </c>
      <c r="H458">
        <f>SUM(H457)</f>
        <v>314</v>
      </c>
    </row>
    <row r="459" spans="1:8" hidden="1" outlineLevel="1" x14ac:dyDescent="0.25">
      <c r="B459" s="143" t="s">
        <v>103</v>
      </c>
      <c r="C459" s="143">
        <f>'PN List 2018'!$B$90</f>
        <v>1</v>
      </c>
      <c r="E459">
        <f>'PN List 2018'!$D$90</f>
        <v>0</v>
      </c>
      <c r="F459">
        <f>'PN List 2018'!$E$90</f>
        <v>1432</v>
      </c>
      <c r="H459">
        <f>'PN List 2018'!$G$90</f>
        <v>376</v>
      </c>
    </row>
    <row r="460" spans="1:8" collapsed="1" x14ac:dyDescent="0.25">
      <c r="A460" s="143" t="s">
        <v>154</v>
      </c>
      <c r="C460" s="143">
        <f>SUM(C459)</f>
        <v>1</v>
      </c>
      <c r="E460">
        <f>SUM(E459)</f>
        <v>0</v>
      </c>
      <c r="F460">
        <f>SUM(F459)</f>
        <v>1432</v>
      </c>
      <c r="H460">
        <f>SUM(H459)</f>
        <v>376</v>
      </c>
    </row>
    <row r="461" spans="1:8" hidden="1" outlineLevel="1" x14ac:dyDescent="0.25">
      <c r="B461" s="143" t="s">
        <v>103</v>
      </c>
      <c r="C461" s="143">
        <f>'PN List 2018'!$B$91</f>
        <v>1</v>
      </c>
      <c r="F461">
        <f>'PN List 2018'!$E$91</f>
        <v>1090</v>
      </c>
      <c r="G461">
        <f>'PN List 2018'!$F$91</f>
        <v>5</v>
      </c>
      <c r="H461">
        <f>'PN List 2018'!$G$91</f>
        <v>913</v>
      </c>
    </row>
    <row r="462" spans="1:8" collapsed="1" x14ac:dyDescent="0.25">
      <c r="A462" s="143" t="s">
        <v>155</v>
      </c>
      <c r="C462" s="143">
        <f>SUM(C461)</f>
        <v>1</v>
      </c>
      <c r="F462">
        <f>SUM(F461)</f>
        <v>1090</v>
      </c>
      <c r="G462">
        <f>SUM(G461)</f>
        <v>5</v>
      </c>
      <c r="H462">
        <f>SUM(H461)</f>
        <v>913</v>
      </c>
    </row>
    <row r="463" spans="1:8" hidden="1" outlineLevel="1" x14ac:dyDescent="0.25">
      <c r="B463" s="143" t="s">
        <v>103</v>
      </c>
      <c r="C463" s="143">
        <f>'PN List 2018'!$B$92</f>
        <v>2</v>
      </c>
      <c r="F463">
        <f>'PN List 2018'!$E$92</f>
        <v>1128</v>
      </c>
      <c r="G463">
        <f>'PN List 2018'!$F$92</f>
        <v>0</v>
      </c>
      <c r="H463">
        <f>'PN List 2018'!$G$92</f>
        <v>298</v>
      </c>
    </row>
    <row r="464" spans="1:8" collapsed="1" x14ac:dyDescent="0.25">
      <c r="A464" s="143" t="s">
        <v>156</v>
      </c>
      <c r="C464" s="143">
        <f>SUM(C463)</f>
        <v>2</v>
      </c>
      <c r="F464">
        <f>SUM(F463)</f>
        <v>1128</v>
      </c>
      <c r="G464">
        <f>SUM(G463)</f>
        <v>0</v>
      </c>
      <c r="H464">
        <f>SUM(H463)</f>
        <v>298</v>
      </c>
    </row>
    <row r="465" spans="1:8" hidden="1" outlineLevel="1" x14ac:dyDescent="0.25">
      <c r="B465" s="143" t="s">
        <v>103</v>
      </c>
      <c r="C465" s="143">
        <f>'PN List 2018'!$B$93</f>
        <v>2</v>
      </c>
      <c r="F465">
        <f>'PN List 2018'!$E$93</f>
        <v>1036</v>
      </c>
      <c r="G465">
        <f>'PN List 2018'!$F$93</f>
        <v>-4</v>
      </c>
      <c r="H465">
        <f>'PN List 2018'!$G$93</f>
        <v>806</v>
      </c>
    </row>
    <row r="466" spans="1:8" collapsed="1" x14ac:dyDescent="0.25">
      <c r="A466" s="143" t="s">
        <v>157</v>
      </c>
      <c r="C466" s="143">
        <f>SUM(C465)</f>
        <v>2</v>
      </c>
      <c r="F466">
        <f>SUM(F465)</f>
        <v>1036</v>
      </c>
      <c r="G466">
        <f>SUM(G465)</f>
        <v>-4</v>
      </c>
      <c r="H466">
        <f>SUM(H465)</f>
        <v>806</v>
      </c>
    </row>
    <row r="467" spans="1:8" hidden="1" outlineLevel="1" x14ac:dyDescent="0.25">
      <c r="B467" s="143" t="s">
        <v>103</v>
      </c>
      <c r="C467" s="143">
        <f>'PN List 2018'!$B$115</f>
        <v>2</v>
      </c>
      <c r="F467">
        <f>'PN List 2018'!$E$115</f>
        <v>1080</v>
      </c>
    </row>
    <row r="468" spans="1:8" collapsed="1" x14ac:dyDescent="0.25">
      <c r="A468" s="143" t="s">
        <v>177</v>
      </c>
      <c r="C468" s="143">
        <f>SUM(C467)</f>
        <v>2</v>
      </c>
      <c r="F468">
        <f>SUM(F467)</f>
        <v>1080</v>
      </c>
    </row>
    <row r="469" spans="1:8" hidden="1" outlineLevel="1" x14ac:dyDescent="0.25">
      <c r="B469" s="143" t="s">
        <v>103</v>
      </c>
      <c r="C469" s="143">
        <f>'PN List 2018'!$B$140</f>
        <v>1</v>
      </c>
      <c r="F469">
        <f>'PN List 2018'!$E$140</f>
        <v>750</v>
      </c>
      <c r="H469">
        <f>'PN List 2018'!$G$140</f>
        <v>40</v>
      </c>
    </row>
    <row r="470" spans="1:8" collapsed="1" x14ac:dyDescent="0.25">
      <c r="A470" s="143" t="s">
        <v>190</v>
      </c>
      <c r="C470" s="143">
        <f>SUM(C469)</f>
        <v>1</v>
      </c>
      <c r="F470">
        <f>SUM(F469)</f>
        <v>750</v>
      </c>
      <c r="H470">
        <f>SUM(H469)</f>
        <v>40</v>
      </c>
    </row>
    <row r="471" spans="1:8" hidden="1" outlineLevel="1" x14ac:dyDescent="0.25">
      <c r="B471" s="143" t="s">
        <v>103</v>
      </c>
      <c r="C471" s="143">
        <f>'PN List 2018'!$B$116</f>
        <v>2</v>
      </c>
      <c r="E471">
        <f>'PN List 2018'!$D$116</f>
        <v>0</v>
      </c>
      <c r="F471">
        <f>'PN List 2018'!$E$116</f>
        <v>1099</v>
      </c>
    </row>
    <row r="472" spans="1:8" collapsed="1" x14ac:dyDescent="0.25">
      <c r="A472" s="143" t="s">
        <v>178</v>
      </c>
      <c r="C472" s="143">
        <f>SUM(C471)</f>
        <v>2</v>
      </c>
      <c r="E472">
        <f>SUM(E471)</f>
        <v>0</v>
      </c>
      <c r="F472">
        <f>SUM(F471)</f>
        <v>1099</v>
      </c>
    </row>
    <row r="473" spans="1:8" hidden="1" outlineLevel="1" x14ac:dyDescent="0.25">
      <c r="B473" s="143" t="s">
        <v>103</v>
      </c>
      <c r="C473" s="143">
        <f>'PN List 2018'!$B$94</f>
        <v>1</v>
      </c>
      <c r="E473">
        <f>'PN List 2018'!$D$94</f>
        <v>0</v>
      </c>
      <c r="F473">
        <f>'PN List 2018'!$E$94</f>
        <v>1143</v>
      </c>
      <c r="G473">
        <f>'PN List 2018'!$F$94</f>
        <v>0</v>
      </c>
      <c r="H473">
        <f>'PN List 2018'!$G$94</f>
        <v>14628</v>
      </c>
    </row>
    <row r="474" spans="1:8" collapsed="1" x14ac:dyDescent="0.25">
      <c r="A474" s="143" t="s">
        <v>158</v>
      </c>
      <c r="C474" s="143">
        <f>SUM(C473)</f>
        <v>1</v>
      </c>
      <c r="E474">
        <f>SUM(E473)</f>
        <v>0</v>
      </c>
      <c r="F474">
        <f>SUM(F473)</f>
        <v>1143</v>
      </c>
      <c r="G474">
        <f>SUM(G473)</f>
        <v>0</v>
      </c>
      <c r="H474">
        <f>SUM(H473)</f>
        <v>14628</v>
      </c>
    </row>
    <row r="475" spans="1:8" hidden="1" outlineLevel="1" x14ac:dyDescent="0.25">
      <c r="B475" s="143" t="s">
        <v>103</v>
      </c>
      <c r="C475" s="143">
        <f>'PN List 2018'!$B$95</f>
        <v>1</v>
      </c>
      <c r="E475">
        <f>'PN List 2018'!$D$95</f>
        <v>0</v>
      </c>
      <c r="F475">
        <f>'PN List 2018'!$E$95</f>
        <v>1087</v>
      </c>
      <c r="G475">
        <f>'PN List 2018'!$F$95</f>
        <v>0</v>
      </c>
      <c r="H475">
        <f>'PN List 2018'!$G$95</f>
        <v>418</v>
      </c>
    </row>
    <row r="476" spans="1:8" collapsed="1" x14ac:dyDescent="0.25">
      <c r="A476" s="143" t="s">
        <v>159</v>
      </c>
      <c r="C476" s="143">
        <f>SUM(C475)</f>
        <v>1</v>
      </c>
      <c r="E476">
        <f>SUM(E475)</f>
        <v>0</v>
      </c>
      <c r="F476">
        <f>SUM(F475)</f>
        <v>1087</v>
      </c>
      <c r="G476">
        <f>SUM(G475)</f>
        <v>0</v>
      </c>
      <c r="H476">
        <f>SUM(H475)</f>
        <v>418</v>
      </c>
    </row>
    <row r="477" spans="1:8" hidden="1" outlineLevel="1" x14ac:dyDescent="0.25">
      <c r="B477" s="143" t="s">
        <v>103</v>
      </c>
      <c r="C477" s="143">
        <f>'PN List 2018'!$B$141</f>
        <v>2</v>
      </c>
      <c r="F477">
        <f>'PN List 2018'!$E$141</f>
        <v>705</v>
      </c>
      <c r="H477">
        <f>'PN List 2018'!$G$141</f>
        <v>133</v>
      </c>
    </row>
    <row r="478" spans="1:8" collapsed="1" x14ac:dyDescent="0.25">
      <c r="A478" s="143" t="s">
        <v>191</v>
      </c>
      <c r="C478" s="143">
        <f>SUM(C477)</f>
        <v>2</v>
      </c>
      <c r="F478">
        <f>SUM(F477)</f>
        <v>705</v>
      </c>
      <c r="H478">
        <f>SUM(H477)</f>
        <v>133</v>
      </c>
    </row>
    <row r="479" spans="1:8" hidden="1" outlineLevel="1" x14ac:dyDescent="0.25">
      <c r="B479" s="143" t="s">
        <v>103</v>
      </c>
      <c r="C479" s="143">
        <f>'PN List 2018'!$B$142</f>
        <v>1</v>
      </c>
      <c r="E479">
        <f>'PN List 2018'!$D$142</f>
        <v>0</v>
      </c>
      <c r="F479">
        <f>'PN List 2018'!$E$142</f>
        <v>927</v>
      </c>
      <c r="H479">
        <f>'PN List 2018'!$G$142</f>
        <v>391</v>
      </c>
    </row>
    <row r="480" spans="1:8" collapsed="1" x14ac:dyDescent="0.25">
      <c r="A480" s="143" t="s">
        <v>192</v>
      </c>
      <c r="C480" s="143">
        <f>SUM(C479)</f>
        <v>1</v>
      </c>
      <c r="E480">
        <f>SUM(E479)</f>
        <v>0</v>
      </c>
      <c r="F480">
        <f>SUM(F479)</f>
        <v>927</v>
      </c>
      <c r="H480">
        <f>SUM(H479)</f>
        <v>391</v>
      </c>
    </row>
    <row r="481" spans="1:9" hidden="1" outlineLevel="1" x14ac:dyDescent="0.25">
      <c r="B481" s="143" t="s">
        <v>103</v>
      </c>
      <c r="C481" s="143">
        <f>'PN List 2018'!$B$143</f>
        <v>1</v>
      </c>
      <c r="E481">
        <f>'PN List 2018'!$D$143</f>
        <v>0</v>
      </c>
      <c r="F481">
        <f>'PN List 2018'!$E$143</f>
        <v>904</v>
      </c>
      <c r="H481">
        <f>'PN List 2018'!$G$143</f>
        <v>129</v>
      </c>
    </row>
    <row r="482" spans="1:9" collapsed="1" x14ac:dyDescent="0.25">
      <c r="A482" s="143" t="s">
        <v>193</v>
      </c>
      <c r="C482" s="143">
        <f>SUM(C481)</f>
        <v>1</v>
      </c>
      <c r="E482">
        <f>SUM(E481)</f>
        <v>0</v>
      </c>
      <c r="F482">
        <f>SUM(F481)</f>
        <v>904</v>
      </c>
      <c r="H482">
        <f>SUM(H481)</f>
        <v>129</v>
      </c>
    </row>
    <row r="483" spans="1:9" hidden="1" outlineLevel="1" x14ac:dyDescent="0.25">
      <c r="B483" s="143" t="s">
        <v>103</v>
      </c>
      <c r="C483" s="143">
        <f>'PN List 2018'!$B$96</f>
        <v>1</v>
      </c>
      <c r="E483">
        <f>'PN List 2018'!$D$96</f>
        <v>0</v>
      </c>
      <c r="F483">
        <f>'PN List 2018'!$E$96</f>
        <v>1128</v>
      </c>
      <c r="G483">
        <f>'PN List 2018'!$F$96</f>
        <v>-4</v>
      </c>
      <c r="H483">
        <f>'PN List 2018'!$G$96</f>
        <v>5222</v>
      </c>
    </row>
    <row r="484" spans="1:9" collapsed="1" x14ac:dyDescent="0.25">
      <c r="A484" s="143" t="s">
        <v>160</v>
      </c>
      <c r="C484" s="143">
        <f>SUM(C483)</f>
        <v>1</v>
      </c>
      <c r="E484">
        <f>SUM(E483)</f>
        <v>0</v>
      </c>
      <c r="F484">
        <f>SUM(F483)</f>
        <v>1128</v>
      </c>
      <c r="G484">
        <f>SUM(G483)</f>
        <v>-4</v>
      </c>
      <c r="H484">
        <f>SUM(H483)</f>
        <v>5222</v>
      </c>
    </row>
    <row r="485" spans="1:9" hidden="1" outlineLevel="1" x14ac:dyDescent="0.25">
      <c r="B485" s="143" t="s">
        <v>103</v>
      </c>
      <c r="C485" s="143">
        <f>'PN List 2018'!$B$97</f>
        <v>1</v>
      </c>
      <c r="E485">
        <f>'PN List 2018'!$D$97</f>
        <v>0</v>
      </c>
      <c r="F485">
        <f>'PN List 2018'!$E$97</f>
        <v>1075</v>
      </c>
      <c r="G485">
        <f>'PN List 2018'!$F$97</f>
        <v>0</v>
      </c>
    </row>
    <row r="486" spans="1:9" collapsed="1" x14ac:dyDescent="0.25">
      <c r="A486" s="143" t="s">
        <v>161</v>
      </c>
      <c r="C486" s="143">
        <f>SUM(C485)</f>
        <v>1</v>
      </c>
      <c r="E486">
        <f>SUM(E485)</f>
        <v>0</v>
      </c>
      <c r="F486">
        <f>SUM(F485)</f>
        <v>1075</v>
      </c>
      <c r="G486">
        <f>SUM(G485)</f>
        <v>0</v>
      </c>
    </row>
    <row r="487" spans="1:9" hidden="1" outlineLevel="1" x14ac:dyDescent="0.25">
      <c r="B487" s="143" t="s">
        <v>103</v>
      </c>
      <c r="C487" s="143">
        <f>'PN List 2018'!$B$98</f>
        <v>2</v>
      </c>
      <c r="E487">
        <f>'PN List 2018'!$D$98</f>
        <v>0</v>
      </c>
      <c r="F487">
        <f>'PN List 2018'!$E$98</f>
        <v>1015</v>
      </c>
      <c r="H487">
        <f>'PN List 2018'!$G$98</f>
        <v>629</v>
      </c>
    </row>
    <row r="488" spans="1:9" collapsed="1" x14ac:dyDescent="0.25">
      <c r="A488" s="143" t="s">
        <v>162</v>
      </c>
      <c r="C488" s="143">
        <f>SUM(C487)</f>
        <v>2</v>
      </c>
      <c r="E488">
        <f>SUM(E487)</f>
        <v>0</v>
      </c>
      <c r="F488">
        <f>SUM(F487)</f>
        <v>1015</v>
      </c>
      <c r="H488">
        <f>SUM(H487)</f>
        <v>629</v>
      </c>
    </row>
    <row r="489" spans="1:9" hidden="1" outlineLevel="1" x14ac:dyDescent="0.25">
      <c r="B489" s="143" t="s">
        <v>103</v>
      </c>
      <c r="C489" s="143">
        <f>'PN List WFSC Special'!$B$21</f>
        <v>1</v>
      </c>
      <c r="E489">
        <f>'PN List WFSC Special'!$D$21</f>
        <v>0</v>
      </c>
      <c r="F489">
        <f>'PN List WFSC Special'!$E$21</f>
        <v>1364</v>
      </c>
      <c r="I489">
        <f>'PN List WFSC Special'!$H$21</f>
        <v>999</v>
      </c>
    </row>
    <row r="490" spans="1:9" collapsed="1" x14ac:dyDescent="0.25">
      <c r="A490" s="143" t="s">
        <v>203</v>
      </c>
      <c r="C490" s="143">
        <f>SUM(C489)</f>
        <v>1</v>
      </c>
      <c r="E490">
        <f>SUM(E489)</f>
        <v>0</v>
      </c>
      <c r="F490">
        <f>SUM(F489)</f>
        <v>1364</v>
      </c>
      <c r="I490">
        <f>SUM(I489)</f>
        <v>999</v>
      </c>
    </row>
    <row r="491" spans="1:9" hidden="1" outlineLevel="1" x14ac:dyDescent="0.25">
      <c r="B491" s="143" t="s">
        <v>103</v>
      </c>
      <c r="C491" s="143">
        <f>'PN List WFSC Special'!$B$22</f>
        <v>1</v>
      </c>
      <c r="E491">
        <f>'PN List WFSC Special'!$D$22</f>
        <v>0</v>
      </c>
      <c r="F491">
        <f>'PN List WFSC Special'!$E$22</f>
        <v>1432</v>
      </c>
      <c r="I491">
        <f>'PN List WFSC Special'!$H$22</f>
        <v>999</v>
      </c>
    </row>
    <row r="492" spans="1:9" collapsed="1" x14ac:dyDescent="0.25">
      <c r="A492" s="143" t="s">
        <v>204</v>
      </c>
      <c r="C492" s="143">
        <f>SUM(C491)</f>
        <v>1</v>
      </c>
      <c r="E492">
        <f>SUM(E491)</f>
        <v>0</v>
      </c>
      <c r="F492">
        <f>SUM(F491)</f>
        <v>1432</v>
      </c>
      <c r="I492">
        <f>SUM(I491)</f>
        <v>999</v>
      </c>
    </row>
    <row r="493" spans="1:9" hidden="1" outlineLevel="1" x14ac:dyDescent="0.25">
      <c r="B493" s="143" t="s">
        <v>103</v>
      </c>
      <c r="C493" s="143">
        <f>'PN List 2018'!$B$99</f>
        <v>1</v>
      </c>
      <c r="E493">
        <f>'PN List 2018'!$D$99</f>
        <v>0</v>
      </c>
      <c r="F493">
        <f>'PN List 2018'!$E$99</f>
        <v>1358</v>
      </c>
      <c r="G493">
        <f>'PN List 2018'!$F$99</f>
        <v>11</v>
      </c>
      <c r="H493">
        <f>'PN List 2018'!$G$99</f>
        <v>2468</v>
      </c>
    </row>
    <row r="494" spans="1:9" collapsed="1" x14ac:dyDescent="0.25">
      <c r="A494" s="143" t="s">
        <v>163</v>
      </c>
      <c r="C494" s="143">
        <f>SUM(C493)</f>
        <v>1</v>
      </c>
      <c r="E494">
        <f>SUM(E493)</f>
        <v>0</v>
      </c>
      <c r="F494">
        <f>SUM(F493)</f>
        <v>1358</v>
      </c>
      <c r="G494">
        <f>SUM(G493)</f>
        <v>11</v>
      </c>
      <c r="H494">
        <f>SUM(H493)</f>
        <v>2468</v>
      </c>
    </row>
    <row r="495" spans="1:9" hidden="1" outlineLevel="1" x14ac:dyDescent="0.25">
      <c r="B495" s="143" t="s">
        <v>103</v>
      </c>
      <c r="C495" s="143">
        <f>'PN List 2018'!$B$117</f>
        <v>1</v>
      </c>
      <c r="E495">
        <f>'PN List 2018'!$D$117</f>
        <v>0</v>
      </c>
      <c r="F495">
        <f>'PN List 2018'!$E$117</f>
        <v>1416</v>
      </c>
      <c r="G495">
        <f>'PN List 2018'!$F$117</f>
        <v>16</v>
      </c>
    </row>
    <row r="496" spans="1:9" collapsed="1" x14ac:dyDescent="0.25">
      <c r="A496" s="143" t="s">
        <v>179</v>
      </c>
      <c r="C496" s="143">
        <f>SUM(C495)</f>
        <v>1</v>
      </c>
      <c r="E496">
        <f>SUM(E495)</f>
        <v>0</v>
      </c>
      <c r="F496">
        <f>SUM(F495)</f>
        <v>1416</v>
      </c>
      <c r="G496">
        <f>SUM(G495)</f>
        <v>16</v>
      </c>
    </row>
    <row r="497" spans="1:9" hidden="1" outlineLevel="1" x14ac:dyDescent="0.25">
      <c r="B497" s="143" t="s">
        <v>103</v>
      </c>
      <c r="C497" s="143">
        <f>'PN List WFSC Special'!$B$23</f>
        <v>1</v>
      </c>
      <c r="F497">
        <f>'PN List WFSC Special'!$E$23</f>
        <v>1090</v>
      </c>
      <c r="I497">
        <f>'PN List WFSC Special'!$H$23</f>
        <v>999</v>
      </c>
    </row>
    <row r="498" spans="1:9" collapsed="1" x14ac:dyDescent="0.25">
      <c r="A498" s="143" t="s">
        <v>205</v>
      </c>
      <c r="C498" s="143">
        <f>SUM(C497)</f>
        <v>1</v>
      </c>
      <c r="F498">
        <f>SUM(F497)</f>
        <v>1090</v>
      </c>
      <c r="I498">
        <f>SUM(I497)</f>
        <v>999</v>
      </c>
    </row>
    <row r="499" spans="1:9" hidden="1" outlineLevel="1" x14ac:dyDescent="0.25">
      <c r="B499" s="143" t="s">
        <v>103</v>
      </c>
      <c r="C499" s="143">
        <f>'PN List WFSC Special'!$B$24</f>
        <v>2</v>
      </c>
      <c r="F499">
        <f>'PN List WFSC Special'!$E$24</f>
        <v>1128</v>
      </c>
      <c r="I499">
        <f>'PN List WFSC Special'!$H$24</f>
        <v>999</v>
      </c>
    </row>
    <row r="500" spans="1:9" collapsed="1" x14ac:dyDescent="0.25">
      <c r="A500" s="143" t="s">
        <v>206</v>
      </c>
      <c r="C500" s="143">
        <f>SUM(C499)</f>
        <v>2</v>
      </c>
      <c r="F500">
        <f>SUM(F499)</f>
        <v>1128</v>
      </c>
      <c r="I500">
        <f>SUM(I499)</f>
        <v>999</v>
      </c>
    </row>
    <row r="501" spans="1:9" hidden="1" outlineLevel="1" x14ac:dyDescent="0.25">
      <c r="B501" s="143" t="s">
        <v>103</v>
      </c>
      <c r="C501" s="143">
        <f>'PN List 2018'!$B$100</f>
        <v>1</v>
      </c>
      <c r="F501">
        <f>'PN List 2018'!$E$100</f>
        <v>914</v>
      </c>
      <c r="H501">
        <f>'PN List 2018'!$G$100</f>
        <v>268</v>
      </c>
    </row>
    <row r="502" spans="1:9" collapsed="1" x14ac:dyDescent="0.25">
      <c r="A502" s="143" t="s">
        <v>164</v>
      </c>
      <c r="C502" s="143">
        <f>SUM(C501)</f>
        <v>1</v>
      </c>
      <c r="F502">
        <f>SUM(F501)</f>
        <v>914</v>
      </c>
      <c r="H502">
        <f>SUM(H501)</f>
        <v>268</v>
      </c>
    </row>
    <row r="503" spans="1:9" hidden="1" outlineLevel="1" x14ac:dyDescent="0.25">
      <c r="B503" s="143" t="s">
        <v>103</v>
      </c>
      <c r="C503" s="143">
        <f>'PN List 2018'!$B$118</f>
        <v>2</v>
      </c>
      <c r="F503">
        <f>'PN List 2018'!$E$118</f>
        <v>1190</v>
      </c>
      <c r="G503">
        <f>'PN List 2018'!$F$118</f>
        <v>10</v>
      </c>
    </row>
    <row r="504" spans="1:9" collapsed="1" x14ac:dyDescent="0.25">
      <c r="A504" s="143" t="s">
        <v>180</v>
      </c>
      <c r="C504" s="143">
        <f>SUM(C503)</f>
        <v>2</v>
      </c>
      <c r="F504">
        <f>SUM(F503)</f>
        <v>1190</v>
      </c>
      <c r="G504">
        <f>SUM(G503)</f>
        <v>10</v>
      </c>
    </row>
    <row r="505" spans="1:9" hidden="1" outlineLevel="1" x14ac:dyDescent="0.25">
      <c r="B505" s="143" t="s">
        <v>103</v>
      </c>
      <c r="C505" s="143">
        <f>'PN List 2018'!$B$101</f>
        <v>2</v>
      </c>
      <c r="F505">
        <f>'PN List 2018'!$E$101</f>
        <v>1102</v>
      </c>
      <c r="G505">
        <f>'PN List 2018'!$F$101</f>
        <v>0</v>
      </c>
      <c r="H505">
        <f>'PN List 2018'!$G$101</f>
        <v>1529</v>
      </c>
    </row>
    <row r="506" spans="1:9" collapsed="1" x14ac:dyDescent="0.25">
      <c r="A506" s="143" t="s">
        <v>165</v>
      </c>
      <c r="C506" s="143">
        <f>SUM(C505)</f>
        <v>2</v>
      </c>
      <c r="F506">
        <f>SUM(F505)</f>
        <v>1102</v>
      </c>
      <c r="G506">
        <f>SUM(G505)</f>
        <v>0</v>
      </c>
      <c r="H506">
        <f>SUM(H505)</f>
        <v>1529</v>
      </c>
    </row>
  </sheetData>
  <dataConsolidate topLabels="1" link="1">
    <dataRefs count="5">
      <dataRef ref="A32:H101" sheet="PN List 2018"/>
      <dataRef ref="A103:H118" sheet="PN List 2018"/>
      <dataRef ref="A121:H124" sheet="PN List 2018"/>
      <dataRef ref="A133:H143" sheet="PN List 2018"/>
      <dataRef ref="A2:H32" sheet="PN List WFSC Special"/>
    </dataRefs>
  </dataConsolidate>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673D1-E875-40D4-B452-84B5E140DED3}">
  <dimension ref="A9:H266"/>
  <sheetViews>
    <sheetView zoomScale="90" zoomScaleNormal="90" workbookViewId="0"/>
  </sheetViews>
  <sheetFormatPr defaultRowHeight="15" x14ac:dyDescent="0.25"/>
  <cols>
    <col min="1" max="1" width="24.5703125" customWidth="1"/>
    <col min="2" max="2" width="6.42578125" bestFit="1" customWidth="1"/>
    <col min="3" max="3" width="4.140625" bestFit="1" customWidth="1"/>
    <col min="4" max="4" width="10.28515625" customWidth="1"/>
    <col min="5" max="5" width="7.7109375" bestFit="1" customWidth="1"/>
    <col min="6" max="6" width="11.5703125" customWidth="1"/>
    <col min="7" max="7" width="8.85546875" customWidth="1"/>
    <col min="8" max="8" width="24.42578125" customWidth="1"/>
  </cols>
  <sheetData>
    <row r="9" spans="1:8" ht="9.75" customHeight="1" x14ac:dyDescent="0.25"/>
    <row r="10" spans="1:8" ht="3" customHeight="1" x14ac:dyDescent="0.25"/>
    <row r="11" spans="1:8" ht="13.5" customHeight="1" x14ac:dyDescent="0.25">
      <c r="A11" s="179" t="s">
        <v>210</v>
      </c>
      <c r="B11" s="180"/>
      <c r="C11" s="180"/>
      <c r="D11" s="180"/>
      <c r="E11" s="180"/>
      <c r="F11" s="180"/>
      <c r="G11" s="180"/>
      <c r="H11" s="181"/>
    </row>
    <row r="12" spans="1:8" ht="11.25" customHeight="1" x14ac:dyDescent="0.25">
      <c r="A12" s="182"/>
      <c r="B12" s="183"/>
      <c r="C12" s="183"/>
      <c r="D12" s="183"/>
      <c r="E12" s="183"/>
      <c r="F12" s="183"/>
      <c r="G12" s="183"/>
      <c r="H12" s="184"/>
    </row>
    <row r="13" spans="1:8" ht="11.25" customHeight="1" x14ac:dyDescent="0.25">
      <c r="A13" s="182"/>
      <c r="B13" s="183"/>
      <c r="C13" s="183"/>
      <c r="D13" s="183"/>
      <c r="E13" s="183"/>
      <c r="F13" s="183"/>
      <c r="G13" s="183"/>
      <c r="H13" s="184"/>
    </row>
    <row r="14" spans="1:8" ht="11.25" customHeight="1" x14ac:dyDescent="0.25">
      <c r="A14" s="182"/>
      <c r="B14" s="183"/>
      <c r="C14" s="183"/>
      <c r="D14" s="183"/>
      <c r="E14" s="183"/>
      <c r="F14" s="183"/>
      <c r="G14" s="183"/>
      <c r="H14" s="184"/>
    </row>
    <row r="15" spans="1:8" ht="11.25" customHeight="1" x14ac:dyDescent="0.25">
      <c r="A15" s="182"/>
      <c r="B15" s="183"/>
      <c r="C15" s="183"/>
      <c r="D15" s="183"/>
      <c r="E15" s="183"/>
      <c r="F15" s="183"/>
      <c r="G15" s="183"/>
      <c r="H15" s="184"/>
    </row>
    <row r="16" spans="1:8" ht="11.25" customHeight="1" x14ac:dyDescent="0.25">
      <c r="A16" s="182"/>
      <c r="B16" s="183"/>
      <c r="C16" s="183"/>
      <c r="D16" s="183"/>
      <c r="E16" s="183"/>
      <c r="F16" s="183"/>
      <c r="G16" s="183"/>
      <c r="H16" s="184"/>
    </row>
    <row r="17" spans="1:8" ht="11.25" customHeight="1" x14ac:dyDescent="0.25">
      <c r="A17" s="182"/>
      <c r="B17" s="183"/>
      <c r="C17" s="183"/>
      <c r="D17" s="183"/>
      <c r="E17" s="183"/>
      <c r="F17" s="183"/>
      <c r="G17" s="183"/>
      <c r="H17" s="184"/>
    </row>
    <row r="18" spans="1:8" ht="11.25" customHeight="1" x14ac:dyDescent="0.25">
      <c r="A18" s="182"/>
      <c r="B18" s="183"/>
      <c r="C18" s="183"/>
      <c r="D18" s="183"/>
      <c r="E18" s="183"/>
      <c r="F18" s="183"/>
      <c r="G18" s="183"/>
      <c r="H18" s="184"/>
    </row>
    <row r="19" spans="1:8" ht="11.25" customHeight="1" x14ac:dyDescent="0.25">
      <c r="A19" s="182"/>
      <c r="B19" s="183"/>
      <c r="C19" s="183"/>
      <c r="D19" s="183"/>
      <c r="E19" s="183"/>
      <c r="F19" s="183"/>
      <c r="G19" s="183"/>
      <c r="H19" s="184"/>
    </row>
    <row r="20" spans="1:8" ht="14.45" customHeight="1" x14ac:dyDescent="0.25">
      <c r="A20" s="185"/>
      <c r="B20" s="186"/>
      <c r="C20" s="186"/>
      <c r="D20" s="186"/>
      <c r="E20" s="186"/>
      <c r="F20" s="186"/>
      <c r="G20" s="186"/>
      <c r="H20" s="187"/>
    </row>
    <row r="21" spans="1:8" ht="15" customHeight="1" x14ac:dyDescent="0.25">
      <c r="A21" s="25"/>
      <c r="B21" s="26"/>
      <c r="C21" s="26"/>
      <c r="D21" s="26"/>
      <c r="E21" s="26"/>
      <c r="F21" s="26"/>
      <c r="G21" s="26"/>
      <c r="H21" s="27"/>
    </row>
    <row r="22" spans="1:8" x14ac:dyDescent="0.25">
      <c r="A22" s="179" t="s">
        <v>211</v>
      </c>
      <c r="B22" s="188"/>
      <c r="C22" s="188"/>
      <c r="D22" s="188"/>
      <c r="E22" s="188"/>
      <c r="F22" s="188"/>
      <c r="G22" s="188"/>
      <c r="H22" s="189"/>
    </row>
    <row r="23" spans="1:8" x14ac:dyDescent="0.25">
      <c r="A23" s="190"/>
      <c r="B23" s="191"/>
      <c r="C23" s="191"/>
      <c r="D23" s="191"/>
      <c r="E23" s="191"/>
      <c r="F23" s="191"/>
      <c r="G23" s="191"/>
      <c r="H23" s="192"/>
    </row>
    <row r="24" spans="1:8" x14ac:dyDescent="0.25">
      <c r="A24" s="193"/>
      <c r="B24" s="194"/>
      <c r="C24" s="194"/>
      <c r="D24" s="194"/>
      <c r="E24" s="194"/>
      <c r="F24" s="194"/>
      <c r="G24" s="194"/>
      <c r="H24" s="195"/>
    </row>
    <row r="25" spans="1:8" ht="15" customHeight="1" x14ac:dyDescent="0.25">
      <c r="A25" s="28"/>
      <c r="B25" s="29"/>
      <c r="C25" s="29"/>
      <c r="D25" s="29"/>
      <c r="E25" s="29"/>
      <c r="F25" s="29"/>
      <c r="G25" s="29"/>
      <c r="H25" s="26"/>
    </row>
    <row r="26" spans="1:8" x14ac:dyDescent="0.25">
      <c r="A26" s="196" t="s">
        <v>212</v>
      </c>
      <c r="B26" s="197"/>
      <c r="C26" s="197"/>
      <c r="D26" s="197"/>
      <c r="E26" s="197"/>
      <c r="F26" s="197"/>
      <c r="G26" s="197"/>
      <c r="H26" s="198"/>
    </row>
    <row r="27" spans="1:8" ht="14.45" customHeight="1" x14ac:dyDescent="0.25">
      <c r="A27" s="199"/>
      <c r="B27" s="200"/>
      <c r="C27" s="200"/>
      <c r="D27" s="200"/>
      <c r="E27" s="200"/>
      <c r="F27" s="200"/>
      <c r="G27" s="200"/>
      <c r="H27" s="201"/>
    </row>
    <row r="28" spans="1:8" x14ac:dyDescent="0.25">
      <c r="A28" s="202"/>
      <c r="B28" s="203"/>
      <c r="C28" s="203"/>
      <c r="D28" s="203"/>
      <c r="E28" s="203"/>
      <c r="F28" s="203"/>
      <c r="G28" s="203"/>
      <c r="H28" s="204"/>
    </row>
    <row r="29" spans="1:8" ht="15" customHeight="1" x14ac:dyDescent="0.25">
      <c r="A29" s="3"/>
      <c r="B29" s="26"/>
      <c r="C29" s="26"/>
      <c r="D29" s="26"/>
      <c r="E29" s="26"/>
      <c r="F29" s="26"/>
      <c r="G29" s="26"/>
      <c r="H29" s="26"/>
    </row>
    <row r="30" spans="1:8" x14ac:dyDescent="0.25">
      <c r="A30" s="7" t="s">
        <v>213</v>
      </c>
      <c r="B30" s="30"/>
      <c r="C30" s="30"/>
      <c r="D30" s="30"/>
      <c r="E30" s="30"/>
      <c r="F30" s="30"/>
      <c r="G30" s="30"/>
      <c r="H30" s="30"/>
    </row>
    <row r="31" spans="1:8" ht="15" customHeight="1" x14ac:dyDescent="0.25">
      <c r="A31" s="7"/>
      <c r="B31" s="30"/>
      <c r="C31" s="30"/>
      <c r="D31" s="30"/>
      <c r="E31" s="30"/>
      <c r="F31" s="30"/>
      <c r="G31" s="30"/>
      <c r="H31" s="30"/>
    </row>
    <row r="32" spans="1:8" ht="42.75" customHeight="1" x14ac:dyDescent="0.25">
      <c r="A32" s="5" t="s">
        <v>209</v>
      </c>
      <c r="B32" s="31" t="s">
        <v>96</v>
      </c>
      <c r="C32" s="31" t="s">
        <v>97</v>
      </c>
      <c r="D32" s="31" t="s">
        <v>98</v>
      </c>
      <c r="E32" s="31" t="s">
        <v>99</v>
      </c>
      <c r="F32" s="32" t="s">
        <v>100</v>
      </c>
      <c r="G32" s="31" t="s">
        <v>101</v>
      </c>
      <c r="H32" s="31" t="s">
        <v>102</v>
      </c>
    </row>
    <row r="33" spans="1:8" x14ac:dyDescent="0.25">
      <c r="A33" s="6">
        <v>420</v>
      </c>
      <c r="B33" s="20">
        <v>2</v>
      </c>
      <c r="C33" s="20" t="s">
        <v>214</v>
      </c>
      <c r="D33" s="20" t="s">
        <v>215</v>
      </c>
      <c r="E33" s="20">
        <v>1111</v>
      </c>
      <c r="F33" s="21">
        <v>1</v>
      </c>
      <c r="G33" s="20">
        <v>333</v>
      </c>
      <c r="H33" s="20"/>
    </row>
    <row r="34" spans="1:8" x14ac:dyDescent="0.25">
      <c r="A34" s="17" t="s">
        <v>81</v>
      </c>
      <c r="B34" s="20">
        <v>2</v>
      </c>
      <c r="C34" s="20" t="s">
        <v>214</v>
      </c>
      <c r="D34" s="20" t="s">
        <v>216</v>
      </c>
      <c r="E34" s="20">
        <v>1109</v>
      </c>
      <c r="F34" s="21">
        <v>2</v>
      </c>
      <c r="G34" s="20">
        <v>1754</v>
      </c>
      <c r="H34" s="20"/>
    </row>
    <row r="35" spans="1:8" x14ac:dyDescent="0.25">
      <c r="A35" s="6" t="s">
        <v>104</v>
      </c>
      <c r="B35" s="20">
        <v>2</v>
      </c>
      <c r="C35" s="20" t="s">
        <v>214</v>
      </c>
      <c r="D35" s="20" t="s">
        <v>216</v>
      </c>
      <c r="E35" s="20">
        <v>912</v>
      </c>
      <c r="F35" s="22" t="s">
        <v>217</v>
      </c>
      <c r="G35" s="20">
        <v>348</v>
      </c>
      <c r="H35" s="20"/>
    </row>
    <row r="36" spans="1:8" x14ac:dyDescent="0.25">
      <c r="A36" s="6" t="s">
        <v>105</v>
      </c>
      <c r="B36" s="20">
        <v>2</v>
      </c>
      <c r="C36" s="20" t="s">
        <v>214</v>
      </c>
      <c r="D36" s="20" t="s">
        <v>216</v>
      </c>
      <c r="E36" s="20">
        <v>697</v>
      </c>
      <c r="F36" s="21">
        <v>-13</v>
      </c>
      <c r="G36" s="20">
        <v>124</v>
      </c>
      <c r="H36" s="20"/>
    </row>
    <row r="37" spans="1:8" x14ac:dyDescent="0.25">
      <c r="A37" s="6">
        <v>505</v>
      </c>
      <c r="B37" s="20">
        <v>2</v>
      </c>
      <c r="C37" s="20" t="s">
        <v>214</v>
      </c>
      <c r="D37" s="20" t="s">
        <v>215</v>
      </c>
      <c r="E37" s="20">
        <v>903</v>
      </c>
      <c r="F37" s="21">
        <v>-3</v>
      </c>
      <c r="G37" s="20">
        <v>285</v>
      </c>
      <c r="H37" s="20"/>
    </row>
    <row r="38" spans="1:8" x14ac:dyDescent="0.25">
      <c r="A38" s="6" t="s">
        <v>106</v>
      </c>
      <c r="B38" s="20">
        <v>2</v>
      </c>
      <c r="C38" s="20" t="s">
        <v>214</v>
      </c>
      <c r="D38" s="20">
        <v>0</v>
      </c>
      <c r="E38" s="20">
        <v>1038</v>
      </c>
      <c r="F38" s="21">
        <v>-3</v>
      </c>
      <c r="G38" s="20">
        <v>2126</v>
      </c>
      <c r="H38" s="20"/>
    </row>
    <row r="39" spans="1:8" x14ac:dyDescent="0.25">
      <c r="A39" s="6" t="s">
        <v>107</v>
      </c>
      <c r="B39" s="20">
        <v>2</v>
      </c>
      <c r="C39" s="20" t="s">
        <v>214</v>
      </c>
      <c r="D39" s="20" t="s">
        <v>216</v>
      </c>
      <c r="E39" s="20">
        <v>920</v>
      </c>
      <c r="F39" s="21">
        <v>3</v>
      </c>
      <c r="G39" s="20">
        <v>147</v>
      </c>
      <c r="H39" s="20"/>
    </row>
    <row r="40" spans="1:8" x14ac:dyDescent="0.25">
      <c r="A40" s="6" t="s">
        <v>108</v>
      </c>
      <c r="B40" s="20">
        <v>1</v>
      </c>
      <c r="C40" s="20" t="s">
        <v>218</v>
      </c>
      <c r="D40" s="20">
        <v>0</v>
      </c>
      <c r="E40" s="20">
        <v>1027</v>
      </c>
      <c r="F40" s="21">
        <v>4</v>
      </c>
      <c r="G40" s="20">
        <v>1642</v>
      </c>
      <c r="H40" s="20"/>
    </row>
    <row r="41" spans="1:8" x14ac:dyDescent="0.25">
      <c r="A41" s="6" t="s">
        <v>109</v>
      </c>
      <c r="B41" s="20">
        <v>1</v>
      </c>
      <c r="C41" s="20" t="s">
        <v>218</v>
      </c>
      <c r="D41" s="20">
        <v>0</v>
      </c>
      <c r="E41" s="20">
        <v>1155</v>
      </c>
      <c r="F41" s="22" t="s">
        <v>219</v>
      </c>
      <c r="G41" s="20">
        <v>294</v>
      </c>
      <c r="H41" s="20"/>
    </row>
    <row r="42" spans="1:8" x14ac:dyDescent="0.25">
      <c r="A42" s="6" t="s">
        <v>110</v>
      </c>
      <c r="B42" s="20">
        <v>1</v>
      </c>
      <c r="C42" s="20" t="s">
        <v>218</v>
      </c>
      <c r="D42" s="20">
        <v>0</v>
      </c>
      <c r="E42" s="20">
        <v>1144</v>
      </c>
      <c r="F42" s="21">
        <v>-3</v>
      </c>
      <c r="G42" s="20">
        <v>1042</v>
      </c>
      <c r="H42" s="20"/>
    </row>
    <row r="43" spans="1:8" x14ac:dyDescent="0.25">
      <c r="A43" s="4" t="s">
        <v>111</v>
      </c>
      <c r="B43" s="20">
        <v>1</v>
      </c>
      <c r="C43" s="20" t="s">
        <v>218</v>
      </c>
      <c r="D43" s="20">
        <v>0</v>
      </c>
      <c r="E43" s="20">
        <v>1205</v>
      </c>
      <c r="F43" s="21">
        <v>1</v>
      </c>
      <c r="G43" s="20">
        <v>1978</v>
      </c>
      <c r="H43" s="20"/>
    </row>
    <row r="44" spans="1:8" x14ac:dyDescent="0.25">
      <c r="A44" s="4" t="s">
        <v>112</v>
      </c>
      <c r="B44" s="20">
        <v>2</v>
      </c>
      <c r="C44" s="20" t="s">
        <v>214</v>
      </c>
      <c r="D44" s="20" t="s">
        <v>216</v>
      </c>
      <c r="E44" s="20">
        <v>1097</v>
      </c>
      <c r="F44" s="22" t="s">
        <v>220</v>
      </c>
      <c r="G44" s="38">
        <v>423</v>
      </c>
      <c r="H44" s="20"/>
    </row>
    <row r="45" spans="1:8" x14ac:dyDescent="0.25">
      <c r="A45" s="4" t="s">
        <v>113</v>
      </c>
      <c r="B45" s="20">
        <v>1</v>
      </c>
      <c r="C45" s="20" t="s">
        <v>218</v>
      </c>
      <c r="D45" s="20">
        <v>0</v>
      </c>
      <c r="E45" s="20">
        <v>969</v>
      </c>
      <c r="F45" s="21">
        <v>-1</v>
      </c>
      <c r="G45" s="20">
        <v>1199</v>
      </c>
      <c r="H45" s="20"/>
    </row>
    <row r="46" spans="1:8" x14ac:dyDescent="0.25">
      <c r="A46" s="4" t="s">
        <v>114</v>
      </c>
      <c r="B46" s="20">
        <v>1</v>
      </c>
      <c r="C46" s="20" t="s">
        <v>218</v>
      </c>
      <c r="D46" s="20" t="s">
        <v>216</v>
      </c>
      <c r="E46" s="20">
        <v>948</v>
      </c>
      <c r="F46" s="21">
        <v>-5</v>
      </c>
      <c r="G46" s="20">
        <v>470</v>
      </c>
      <c r="H46" s="20"/>
    </row>
    <row r="47" spans="1:8" x14ac:dyDescent="0.25">
      <c r="A47" s="4" t="s">
        <v>115</v>
      </c>
      <c r="B47" s="20">
        <v>1</v>
      </c>
      <c r="C47" s="20" t="s">
        <v>218</v>
      </c>
      <c r="D47" s="20">
        <v>0</v>
      </c>
      <c r="E47" s="20">
        <v>1029</v>
      </c>
      <c r="F47" s="22" t="s">
        <v>219</v>
      </c>
      <c r="G47" s="20">
        <v>2706</v>
      </c>
      <c r="H47" s="20"/>
    </row>
    <row r="48" spans="1:8" x14ac:dyDescent="0.25">
      <c r="A48" s="4" t="s">
        <v>116</v>
      </c>
      <c r="B48" s="20">
        <v>2</v>
      </c>
      <c r="C48" s="20" t="s">
        <v>214</v>
      </c>
      <c r="D48" s="20">
        <v>0</v>
      </c>
      <c r="E48" s="20">
        <v>1116</v>
      </c>
      <c r="F48" s="21">
        <v>3</v>
      </c>
      <c r="G48" s="20">
        <v>2582</v>
      </c>
      <c r="H48" s="20"/>
    </row>
    <row r="49" spans="1:8" x14ac:dyDescent="0.25">
      <c r="A49" s="4" t="s">
        <v>117</v>
      </c>
      <c r="B49" s="20">
        <v>1</v>
      </c>
      <c r="C49" s="20" t="s">
        <v>218</v>
      </c>
      <c r="D49" s="20">
        <v>0</v>
      </c>
      <c r="E49" s="20">
        <v>1145</v>
      </c>
      <c r="F49" s="22" t="s">
        <v>219</v>
      </c>
      <c r="G49" s="20">
        <v>555</v>
      </c>
      <c r="H49" s="20"/>
    </row>
    <row r="50" spans="1:8" x14ac:dyDescent="0.25">
      <c r="A50" s="4" t="s">
        <v>118</v>
      </c>
      <c r="B50" s="20">
        <v>1</v>
      </c>
      <c r="C50" s="20" t="s">
        <v>218</v>
      </c>
      <c r="D50" s="20">
        <v>0</v>
      </c>
      <c r="E50" s="20">
        <v>1051</v>
      </c>
      <c r="F50" s="21">
        <v>6</v>
      </c>
      <c r="G50" s="20">
        <v>1038</v>
      </c>
      <c r="H50" s="20"/>
    </row>
    <row r="51" spans="1:8" x14ac:dyDescent="0.25">
      <c r="A51" s="4" t="s">
        <v>119</v>
      </c>
      <c r="B51" s="20">
        <v>2</v>
      </c>
      <c r="C51" s="20" t="s">
        <v>214</v>
      </c>
      <c r="D51" s="20" t="s">
        <v>215</v>
      </c>
      <c r="E51" s="20">
        <v>953</v>
      </c>
      <c r="F51" s="22" t="s">
        <v>221</v>
      </c>
      <c r="G51" s="20">
        <v>2057</v>
      </c>
      <c r="H51" s="20"/>
    </row>
    <row r="52" spans="1:8" x14ac:dyDescent="0.25">
      <c r="A52" s="4" t="s">
        <v>120</v>
      </c>
      <c r="B52" s="20">
        <v>2</v>
      </c>
      <c r="C52" s="20" t="s">
        <v>214</v>
      </c>
      <c r="D52" s="20">
        <v>0</v>
      </c>
      <c r="E52" s="20">
        <v>1165</v>
      </c>
      <c r="F52" s="22" t="s">
        <v>219</v>
      </c>
      <c r="G52" s="20">
        <v>243</v>
      </c>
      <c r="H52" s="20"/>
    </row>
    <row r="53" spans="1:8" x14ac:dyDescent="0.25">
      <c r="A53" s="4" t="s">
        <v>121</v>
      </c>
      <c r="B53" s="20">
        <v>2</v>
      </c>
      <c r="C53" s="20" t="s">
        <v>214</v>
      </c>
      <c r="D53" s="20" t="s">
        <v>215</v>
      </c>
      <c r="E53" s="20">
        <v>1133</v>
      </c>
      <c r="F53" s="21">
        <v>0</v>
      </c>
      <c r="G53" s="20">
        <v>2326</v>
      </c>
      <c r="H53" s="20"/>
    </row>
    <row r="54" spans="1:8" x14ac:dyDescent="0.25">
      <c r="A54" s="4" t="s">
        <v>122</v>
      </c>
      <c r="B54" s="20">
        <v>2</v>
      </c>
      <c r="C54" s="20" t="s">
        <v>214</v>
      </c>
      <c r="D54" s="20">
        <v>0</v>
      </c>
      <c r="E54" s="20">
        <v>1129</v>
      </c>
      <c r="F54" s="22" t="s">
        <v>219</v>
      </c>
      <c r="G54" s="20">
        <v>313</v>
      </c>
      <c r="H54" s="20"/>
    </row>
    <row r="55" spans="1:8" x14ac:dyDescent="0.25">
      <c r="A55" s="4" t="s">
        <v>123</v>
      </c>
      <c r="B55" s="20">
        <v>2</v>
      </c>
      <c r="C55" s="20" t="s">
        <v>214</v>
      </c>
      <c r="D55" s="20" t="s">
        <v>215</v>
      </c>
      <c r="E55" s="20">
        <v>958</v>
      </c>
      <c r="F55" s="22" t="s">
        <v>222</v>
      </c>
      <c r="G55" s="20">
        <v>175</v>
      </c>
      <c r="H55" s="20"/>
    </row>
    <row r="56" spans="1:8" x14ac:dyDescent="0.25">
      <c r="A56" s="4" t="s">
        <v>124</v>
      </c>
      <c r="B56" s="20">
        <v>2</v>
      </c>
      <c r="C56" s="20" t="s">
        <v>214</v>
      </c>
      <c r="D56" s="20" t="s">
        <v>215</v>
      </c>
      <c r="E56" s="20">
        <v>1038</v>
      </c>
      <c r="F56" s="21">
        <v>3</v>
      </c>
      <c r="G56" s="20">
        <v>246</v>
      </c>
      <c r="H56" s="20"/>
    </row>
    <row r="57" spans="1:8" x14ac:dyDescent="0.25">
      <c r="A57" s="4" t="s">
        <v>125</v>
      </c>
      <c r="B57" s="20">
        <v>2</v>
      </c>
      <c r="C57" s="20" t="s">
        <v>214</v>
      </c>
      <c r="D57" s="20" t="s">
        <v>215</v>
      </c>
      <c r="E57" s="20">
        <v>1070</v>
      </c>
      <c r="F57" s="22" t="s">
        <v>219</v>
      </c>
      <c r="G57" s="20">
        <v>460</v>
      </c>
      <c r="H57" s="20"/>
    </row>
    <row r="58" spans="1:8" x14ac:dyDescent="0.25">
      <c r="A58" s="4" t="s">
        <v>126</v>
      </c>
      <c r="B58" s="20">
        <v>1</v>
      </c>
      <c r="C58" s="20" t="s">
        <v>218</v>
      </c>
      <c r="D58" s="20">
        <v>0</v>
      </c>
      <c r="E58" s="20">
        <v>1098</v>
      </c>
      <c r="F58" s="21">
        <v>1</v>
      </c>
      <c r="G58" s="20">
        <v>25457</v>
      </c>
      <c r="H58" s="20"/>
    </row>
    <row r="59" spans="1:8" x14ac:dyDescent="0.25">
      <c r="A59" s="4" t="s">
        <v>83</v>
      </c>
      <c r="B59" s="20">
        <v>1</v>
      </c>
      <c r="C59" s="20" t="s">
        <v>218</v>
      </c>
      <c r="D59" s="20">
        <v>0</v>
      </c>
      <c r="E59" s="20">
        <v>1207</v>
      </c>
      <c r="F59" s="21">
        <v>7</v>
      </c>
      <c r="G59" s="20">
        <v>1655</v>
      </c>
      <c r="H59" s="20"/>
    </row>
    <row r="60" spans="1:8" x14ac:dyDescent="0.25">
      <c r="A60" s="4" t="s">
        <v>127</v>
      </c>
      <c r="B60" s="20">
        <v>2</v>
      </c>
      <c r="C60" s="20" t="s">
        <v>214</v>
      </c>
      <c r="D60" s="20" t="s">
        <v>216</v>
      </c>
      <c r="E60" s="20">
        <v>917</v>
      </c>
      <c r="F60" s="21">
        <v>0</v>
      </c>
      <c r="G60" s="20">
        <v>228</v>
      </c>
      <c r="H60" s="20"/>
    </row>
    <row r="61" spans="1:8" x14ac:dyDescent="0.25">
      <c r="A61" s="4" t="s">
        <v>76</v>
      </c>
      <c r="B61" s="20">
        <v>1</v>
      </c>
      <c r="C61" s="20" t="s">
        <v>218</v>
      </c>
      <c r="D61" s="20">
        <v>0</v>
      </c>
      <c r="E61" s="20">
        <v>1030</v>
      </c>
      <c r="F61" s="22" t="s">
        <v>219</v>
      </c>
      <c r="G61" s="20">
        <v>143</v>
      </c>
      <c r="H61" s="20"/>
    </row>
    <row r="62" spans="1:8" x14ac:dyDescent="0.25">
      <c r="A62" s="4" t="s">
        <v>128</v>
      </c>
      <c r="B62" s="20">
        <v>2</v>
      </c>
      <c r="C62" s="20" t="s">
        <v>214</v>
      </c>
      <c r="D62" s="20" t="s">
        <v>215</v>
      </c>
      <c r="E62" s="20">
        <v>1075</v>
      </c>
      <c r="F62" s="21">
        <v>10</v>
      </c>
      <c r="G62" s="20">
        <v>144</v>
      </c>
      <c r="H62" s="20"/>
    </row>
    <row r="63" spans="1:8" x14ac:dyDescent="0.25">
      <c r="A63" s="4" t="s">
        <v>129</v>
      </c>
      <c r="B63" s="20">
        <v>1</v>
      </c>
      <c r="C63" s="20" t="s">
        <v>218</v>
      </c>
      <c r="D63" s="20">
        <v>0</v>
      </c>
      <c r="E63" s="20">
        <v>1142</v>
      </c>
      <c r="F63" s="21">
        <v>3</v>
      </c>
      <c r="G63" s="20">
        <v>8483</v>
      </c>
      <c r="H63" s="20"/>
    </row>
    <row r="64" spans="1:8" x14ac:dyDescent="0.25">
      <c r="A64" s="4" t="s">
        <v>130</v>
      </c>
      <c r="B64" s="20">
        <v>1</v>
      </c>
      <c r="C64" s="20" t="s">
        <v>218</v>
      </c>
      <c r="D64" s="20">
        <v>0</v>
      </c>
      <c r="E64" s="20">
        <v>1170</v>
      </c>
      <c r="F64" s="21">
        <v>0</v>
      </c>
      <c r="G64" s="20">
        <v>470</v>
      </c>
      <c r="H64" s="20"/>
    </row>
    <row r="65" spans="1:8" x14ac:dyDescent="0.25">
      <c r="A65" s="4" t="s">
        <v>131</v>
      </c>
      <c r="B65" s="20">
        <v>2</v>
      </c>
      <c r="C65" s="20" t="s">
        <v>214</v>
      </c>
      <c r="D65" s="20" t="s">
        <v>215</v>
      </c>
      <c r="E65" s="20">
        <v>980</v>
      </c>
      <c r="F65" s="21">
        <v>-1</v>
      </c>
      <c r="G65" s="20">
        <v>2797</v>
      </c>
      <c r="H65" s="20"/>
    </row>
    <row r="66" spans="1:8" x14ac:dyDescent="0.25">
      <c r="A66" s="4" t="s">
        <v>132</v>
      </c>
      <c r="B66" s="20">
        <v>2</v>
      </c>
      <c r="C66" s="20" t="s">
        <v>214</v>
      </c>
      <c r="D66" s="20" t="s">
        <v>215</v>
      </c>
      <c r="E66" s="20">
        <v>1200</v>
      </c>
      <c r="F66" s="22" t="s">
        <v>223</v>
      </c>
      <c r="G66" s="20">
        <v>806</v>
      </c>
      <c r="H66" s="20"/>
    </row>
    <row r="67" spans="1:8" x14ac:dyDescent="0.25">
      <c r="A67" s="4" t="s">
        <v>133</v>
      </c>
      <c r="B67" s="20">
        <v>2</v>
      </c>
      <c r="C67" s="20" t="s">
        <v>214</v>
      </c>
      <c r="D67" s="20" t="s">
        <v>215</v>
      </c>
      <c r="E67" s="20">
        <v>1390</v>
      </c>
      <c r="F67" s="22" t="s">
        <v>224</v>
      </c>
      <c r="G67" s="20">
        <v>564</v>
      </c>
      <c r="H67" s="20"/>
    </row>
    <row r="68" spans="1:8" x14ac:dyDescent="0.25">
      <c r="A68" s="4" t="s">
        <v>133</v>
      </c>
      <c r="B68" s="20">
        <v>1</v>
      </c>
      <c r="C68" s="20" t="s">
        <v>214</v>
      </c>
      <c r="D68" s="20">
        <v>0</v>
      </c>
      <c r="E68" s="20">
        <v>1380</v>
      </c>
      <c r="F68" s="22" t="s">
        <v>225</v>
      </c>
      <c r="G68" s="20">
        <v>191</v>
      </c>
      <c r="H68" s="20"/>
    </row>
    <row r="69" spans="1:8" x14ac:dyDescent="0.25">
      <c r="A69" s="4" t="s">
        <v>134</v>
      </c>
      <c r="B69" s="20">
        <v>1</v>
      </c>
      <c r="C69" s="20" t="s">
        <v>218</v>
      </c>
      <c r="D69" s="20" t="s">
        <v>216</v>
      </c>
      <c r="E69" s="20">
        <v>849</v>
      </c>
      <c r="F69" s="21">
        <v>2</v>
      </c>
      <c r="G69" s="20">
        <v>611</v>
      </c>
      <c r="H69" s="20"/>
    </row>
    <row r="70" spans="1:8" x14ac:dyDescent="0.25">
      <c r="A70" s="4" t="s">
        <v>135</v>
      </c>
      <c r="B70" s="20">
        <v>2</v>
      </c>
      <c r="C70" s="20" t="s">
        <v>214</v>
      </c>
      <c r="D70" s="20">
        <v>0</v>
      </c>
      <c r="E70" s="20">
        <v>1064</v>
      </c>
      <c r="F70" s="21">
        <v>0</v>
      </c>
      <c r="G70" s="20">
        <v>427</v>
      </c>
      <c r="H70" s="20"/>
    </row>
    <row r="71" spans="1:8" x14ac:dyDescent="0.25">
      <c r="A71" s="4" t="s">
        <v>136</v>
      </c>
      <c r="B71" s="20">
        <v>1</v>
      </c>
      <c r="C71" s="20" t="s">
        <v>218</v>
      </c>
      <c r="D71" s="20">
        <v>0</v>
      </c>
      <c r="E71" s="20">
        <v>1104</v>
      </c>
      <c r="F71" s="21">
        <v>0</v>
      </c>
      <c r="G71" s="20">
        <v>595</v>
      </c>
      <c r="H71" s="20"/>
    </row>
    <row r="72" spans="1:8" x14ac:dyDescent="0.25">
      <c r="A72" s="4" t="s">
        <v>137</v>
      </c>
      <c r="B72" s="20">
        <v>1</v>
      </c>
      <c r="C72" s="20" t="s">
        <v>218</v>
      </c>
      <c r="D72" s="20">
        <v>0</v>
      </c>
      <c r="E72" s="20">
        <v>1655</v>
      </c>
      <c r="F72" s="21">
        <v>-10</v>
      </c>
      <c r="G72" s="20">
        <v>1421</v>
      </c>
      <c r="H72" s="20"/>
    </row>
    <row r="73" spans="1:8" x14ac:dyDescent="0.25">
      <c r="A73" s="4" t="s">
        <v>138</v>
      </c>
      <c r="B73" s="20">
        <v>2</v>
      </c>
      <c r="C73" s="20" t="s">
        <v>214</v>
      </c>
      <c r="D73" s="20" t="s">
        <v>215</v>
      </c>
      <c r="E73" s="20">
        <v>928</v>
      </c>
      <c r="F73" s="22" t="s">
        <v>226</v>
      </c>
      <c r="G73" s="20">
        <v>440</v>
      </c>
      <c r="H73" s="20"/>
    </row>
    <row r="74" spans="1:8" x14ac:dyDescent="0.25">
      <c r="A74" s="4" t="s">
        <v>139</v>
      </c>
      <c r="B74" s="20">
        <v>1</v>
      </c>
      <c r="C74" s="20" t="s">
        <v>218</v>
      </c>
      <c r="D74" s="20">
        <v>0</v>
      </c>
      <c r="E74" s="20">
        <v>999</v>
      </c>
      <c r="F74" s="21">
        <v>0</v>
      </c>
      <c r="G74" s="20">
        <v>4546</v>
      </c>
      <c r="H74" s="38"/>
    </row>
    <row r="75" spans="1:8" x14ac:dyDescent="0.25">
      <c r="A75" s="4" t="s">
        <v>140</v>
      </c>
      <c r="B75" s="20">
        <v>1</v>
      </c>
      <c r="C75" s="20" t="s">
        <v>218</v>
      </c>
      <c r="D75" s="20">
        <v>0</v>
      </c>
      <c r="E75" s="20">
        <v>1051</v>
      </c>
      <c r="F75" s="21">
        <v>6</v>
      </c>
      <c r="G75" s="20">
        <v>183</v>
      </c>
      <c r="H75" s="20"/>
    </row>
    <row r="76" spans="1:8" x14ac:dyDescent="0.25">
      <c r="A76" s="4" t="s">
        <v>141</v>
      </c>
      <c r="B76" s="20">
        <v>1</v>
      </c>
      <c r="C76" s="20" t="s">
        <v>218</v>
      </c>
      <c r="D76" s="20" t="s">
        <v>216</v>
      </c>
      <c r="E76" s="20">
        <v>1008</v>
      </c>
      <c r="F76" s="22" t="s">
        <v>219</v>
      </c>
      <c r="G76" s="20">
        <v>932</v>
      </c>
      <c r="H76" s="20"/>
    </row>
    <row r="77" spans="1:8" x14ac:dyDescent="0.25">
      <c r="A77" s="4" t="s">
        <v>142</v>
      </c>
      <c r="B77" s="20">
        <v>1</v>
      </c>
      <c r="C77" s="20" t="s">
        <v>218</v>
      </c>
      <c r="D77" s="20" t="s">
        <v>216</v>
      </c>
      <c r="E77" s="20">
        <v>981</v>
      </c>
      <c r="F77" s="21">
        <v>3</v>
      </c>
      <c r="G77" s="20">
        <v>258</v>
      </c>
      <c r="H77" s="20"/>
    </row>
    <row r="78" spans="1:8" x14ac:dyDescent="0.25">
      <c r="A78" s="4" t="s">
        <v>66</v>
      </c>
      <c r="B78" s="20">
        <v>2</v>
      </c>
      <c r="C78" s="20" t="s">
        <v>214</v>
      </c>
      <c r="D78" s="20" t="s">
        <v>216</v>
      </c>
      <c r="E78" s="20">
        <v>1046</v>
      </c>
      <c r="F78" s="21">
        <v>-1</v>
      </c>
      <c r="G78" s="20">
        <v>5268</v>
      </c>
      <c r="H78" s="20"/>
    </row>
    <row r="79" spans="1:8" x14ac:dyDescent="0.25">
      <c r="A79" s="4" t="s">
        <v>143</v>
      </c>
      <c r="B79" s="20">
        <v>1</v>
      </c>
      <c r="C79" s="20" t="s">
        <v>218</v>
      </c>
      <c r="D79" s="20">
        <v>0</v>
      </c>
      <c r="E79" s="20">
        <v>972</v>
      </c>
      <c r="F79" s="21">
        <v>-1</v>
      </c>
      <c r="G79" s="20">
        <v>1570</v>
      </c>
      <c r="H79" s="20"/>
    </row>
    <row r="80" spans="1:8" x14ac:dyDescent="0.25">
      <c r="A80" s="4" t="s">
        <v>144</v>
      </c>
      <c r="B80" s="20">
        <v>2</v>
      </c>
      <c r="C80" s="20" t="s">
        <v>214</v>
      </c>
      <c r="D80" s="20" t="s">
        <v>216</v>
      </c>
      <c r="E80" s="20">
        <v>942</v>
      </c>
      <c r="F80" s="21">
        <v>0</v>
      </c>
      <c r="G80" s="20">
        <v>5900</v>
      </c>
      <c r="H80" s="20"/>
    </row>
    <row r="81" spans="1:8" x14ac:dyDescent="0.25">
      <c r="A81" s="4" t="s">
        <v>145</v>
      </c>
      <c r="B81" s="20">
        <v>2</v>
      </c>
      <c r="C81" s="20" t="s">
        <v>214</v>
      </c>
      <c r="D81" s="20" t="s">
        <v>216</v>
      </c>
      <c r="E81" s="20">
        <v>963</v>
      </c>
      <c r="F81" s="22" t="s">
        <v>227</v>
      </c>
      <c r="G81" s="20">
        <v>380</v>
      </c>
      <c r="H81" s="20"/>
    </row>
    <row r="82" spans="1:8" x14ac:dyDescent="0.25">
      <c r="A82" s="4" t="s">
        <v>146</v>
      </c>
      <c r="B82" s="20">
        <v>1</v>
      </c>
      <c r="C82" s="20" t="s">
        <v>218</v>
      </c>
      <c r="D82" s="20">
        <v>0</v>
      </c>
      <c r="E82" s="20">
        <v>916</v>
      </c>
      <c r="F82" s="22" t="s">
        <v>222</v>
      </c>
      <c r="G82" s="20">
        <v>433</v>
      </c>
      <c r="H82" s="20"/>
    </row>
    <row r="83" spans="1:8" x14ac:dyDescent="0.25">
      <c r="A83" s="4" t="s">
        <v>147</v>
      </c>
      <c r="B83" s="20">
        <v>1</v>
      </c>
      <c r="C83" s="20" t="s">
        <v>218</v>
      </c>
      <c r="D83" s="20" t="s">
        <v>216</v>
      </c>
      <c r="E83" s="20">
        <v>847</v>
      </c>
      <c r="F83" s="21">
        <v>0</v>
      </c>
      <c r="G83" s="20">
        <v>474</v>
      </c>
      <c r="H83" s="20"/>
    </row>
    <row r="84" spans="1:8" x14ac:dyDescent="0.25">
      <c r="A84" s="4" t="s">
        <v>148</v>
      </c>
      <c r="B84" s="20">
        <v>2</v>
      </c>
      <c r="C84" s="20" t="s">
        <v>214</v>
      </c>
      <c r="D84" s="20" t="s">
        <v>216</v>
      </c>
      <c r="E84" s="20">
        <v>799</v>
      </c>
      <c r="F84" s="22" t="s">
        <v>228</v>
      </c>
      <c r="G84" s="20">
        <v>520</v>
      </c>
      <c r="H84" s="20"/>
    </row>
    <row r="85" spans="1:8" x14ac:dyDescent="0.25">
      <c r="A85" s="4" t="s">
        <v>149</v>
      </c>
      <c r="B85" s="20">
        <v>1</v>
      </c>
      <c r="C85" s="20" t="s">
        <v>218</v>
      </c>
      <c r="D85" s="20">
        <v>0</v>
      </c>
      <c r="E85" s="20">
        <v>1129</v>
      </c>
      <c r="F85" s="33" t="s">
        <v>229</v>
      </c>
      <c r="G85" s="20">
        <v>234</v>
      </c>
      <c r="H85" s="20"/>
    </row>
    <row r="86" spans="1:8" x14ac:dyDescent="0.25">
      <c r="A86" s="4" t="s">
        <v>150</v>
      </c>
      <c r="B86" s="20">
        <v>1</v>
      </c>
      <c r="C86" s="20" t="s">
        <v>218</v>
      </c>
      <c r="D86" s="20">
        <v>0</v>
      </c>
      <c r="E86" s="20">
        <v>1068</v>
      </c>
      <c r="F86" s="33" t="s">
        <v>217</v>
      </c>
      <c r="G86" s="20">
        <v>2990</v>
      </c>
      <c r="H86" s="20"/>
    </row>
    <row r="87" spans="1:8" x14ac:dyDescent="0.25">
      <c r="A87" s="4" t="s">
        <v>151</v>
      </c>
      <c r="B87" s="20">
        <v>1</v>
      </c>
      <c r="C87" s="20" t="s">
        <v>218</v>
      </c>
      <c r="D87" s="20">
        <v>0</v>
      </c>
      <c r="E87" s="20">
        <v>1019</v>
      </c>
      <c r="F87" s="33" t="s">
        <v>227</v>
      </c>
      <c r="G87" s="20">
        <v>1821</v>
      </c>
      <c r="H87" s="20"/>
    </row>
    <row r="88" spans="1:8" x14ac:dyDescent="0.25">
      <c r="A88" s="4" t="s">
        <v>152</v>
      </c>
      <c r="B88" s="20">
        <v>2</v>
      </c>
      <c r="C88" s="20" t="s">
        <v>214</v>
      </c>
      <c r="D88" s="20" t="s">
        <v>216</v>
      </c>
      <c r="E88" s="20">
        <v>1240</v>
      </c>
      <c r="F88" s="21">
        <v>0</v>
      </c>
      <c r="G88" s="20">
        <v>951</v>
      </c>
      <c r="H88" s="20"/>
    </row>
    <row r="89" spans="1:8" x14ac:dyDescent="0.25">
      <c r="A89" s="4" t="s">
        <v>153</v>
      </c>
      <c r="B89" s="20">
        <v>1</v>
      </c>
      <c r="C89" s="20" t="s">
        <v>218</v>
      </c>
      <c r="D89" s="20">
        <v>0</v>
      </c>
      <c r="E89" s="20">
        <v>1364</v>
      </c>
      <c r="F89" s="22" t="s">
        <v>219</v>
      </c>
      <c r="G89" s="20">
        <v>314</v>
      </c>
      <c r="H89" s="20"/>
    </row>
    <row r="90" spans="1:8" x14ac:dyDescent="0.25">
      <c r="A90" s="4" t="s">
        <v>154</v>
      </c>
      <c r="B90" s="20">
        <v>1</v>
      </c>
      <c r="C90" s="20" t="s">
        <v>218</v>
      </c>
      <c r="D90" s="20">
        <v>0</v>
      </c>
      <c r="E90" s="20">
        <v>1432</v>
      </c>
      <c r="F90" s="22" t="s">
        <v>219</v>
      </c>
      <c r="G90" s="20">
        <v>376</v>
      </c>
      <c r="H90" s="20"/>
    </row>
    <row r="91" spans="1:8" x14ac:dyDescent="0.25">
      <c r="A91" s="4" t="s">
        <v>155</v>
      </c>
      <c r="B91" s="20">
        <v>1</v>
      </c>
      <c r="C91" s="20" t="s">
        <v>218</v>
      </c>
      <c r="D91" s="20" t="s">
        <v>216</v>
      </c>
      <c r="E91" s="20">
        <v>1090</v>
      </c>
      <c r="F91" s="21">
        <v>5</v>
      </c>
      <c r="G91" s="20">
        <v>913</v>
      </c>
      <c r="H91" s="20"/>
    </row>
    <row r="92" spans="1:8" x14ac:dyDescent="0.25">
      <c r="A92" s="4" t="s">
        <v>156</v>
      </c>
      <c r="B92" s="20">
        <v>2</v>
      </c>
      <c r="C92" s="20" t="s">
        <v>214</v>
      </c>
      <c r="D92" s="20" t="s">
        <v>216</v>
      </c>
      <c r="E92" s="20">
        <v>1128</v>
      </c>
      <c r="F92" s="21">
        <v>0</v>
      </c>
      <c r="G92" s="20">
        <v>298</v>
      </c>
      <c r="H92" s="20"/>
    </row>
    <row r="93" spans="1:8" x14ac:dyDescent="0.25">
      <c r="A93" s="4" t="s">
        <v>157</v>
      </c>
      <c r="B93" s="20">
        <v>2</v>
      </c>
      <c r="C93" s="20" t="s">
        <v>214</v>
      </c>
      <c r="D93" s="20" t="s">
        <v>215</v>
      </c>
      <c r="E93" s="20">
        <v>1036</v>
      </c>
      <c r="F93" s="21">
        <v>-4</v>
      </c>
      <c r="G93" s="20">
        <v>806</v>
      </c>
      <c r="H93" s="20"/>
    </row>
    <row r="94" spans="1:8" x14ac:dyDescent="0.25">
      <c r="A94" s="4" t="s">
        <v>158</v>
      </c>
      <c r="B94" s="20">
        <v>1</v>
      </c>
      <c r="C94" s="20" t="s">
        <v>218</v>
      </c>
      <c r="D94" s="20">
        <v>0</v>
      </c>
      <c r="E94" s="20">
        <v>1143</v>
      </c>
      <c r="F94" s="21">
        <v>0</v>
      </c>
      <c r="G94" s="20">
        <v>14628</v>
      </c>
      <c r="H94" s="20"/>
    </row>
    <row r="95" spans="1:8" x14ac:dyDescent="0.25">
      <c r="A95" s="4" t="s">
        <v>159</v>
      </c>
      <c r="B95" s="20">
        <v>1</v>
      </c>
      <c r="C95" s="20" t="s">
        <v>218</v>
      </c>
      <c r="D95" s="20">
        <v>0</v>
      </c>
      <c r="E95" s="20">
        <v>1087</v>
      </c>
      <c r="F95" s="21">
        <v>0</v>
      </c>
      <c r="G95" s="20">
        <v>418</v>
      </c>
      <c r="H95" s="20"/>
    </row>
    <row r="96" spans="1:8" x14ac:dyDescent="0.25">
      <c r="A96" s="4" t="s">
        <v>160</v>
      </c>
      <c r="B96" s="20">
        <v>1</v>
      </c>
      <c r="C96" s="20" t="s">
        <v>218</v>
      </c>
      <c r="D96" s="20">
        <v>0</v>
      </c>
      <c r="E96" s="20">
        <v>1128</v>
      </c>
      <c r="F96" s="21">
        <v>-4</v>
      </c>
      <c r="G96" s="20">
        <v>5222</v>
      </c>
      <c r="H96" s="20"/>
    </row>
    <row r="97" spans="1:8" x14ac:dyDescent="0.25">
      <c r="A97" s="4" t="s">
        <v>161</v>
      </c>
      <c r="B97" s="20">
        <v>1</v>
      </c>
      <c r="C97" s="20" t="s">
        <v>218</v>
      </c>
      <c r="D97" s="20">
        <v>0</v>
      </c>
      <c r="E97" s="20">
        <v>1075</v>
      </c>
      <c r="F97" s="21">
        <v>0</v>
      </c>
      <c r="G97" s="22" t="s">
        <v>230</v>
      </c>
      <c r="H97" s="20"/>
    </row>
    <row r="98" spans="1:8" x14ac:dyDescent="0.25">
      <c r="A98" s="4" t="s">
        <v>162</v>
      </c>
      <c r="B98" s="20">
        <v>2</v>
      </c>
      <c r="C98" s="20" t="s">
        <v>214</v>
      </c>
      <c r="D98" s="20">
        <v>0</v>
      </c>
      <c r="E98" s="20">
        <v>1015</v>
      </c>
      <c r="F98" s="22" t="s">
        <v>219</v>
      </c>
      <c r="G98" s="20">
        <v>629</v>
      </c>
      <c r="H98" s="20"/>
    </row>
    <row r="99" spans="1:8" x14ac:dyDescent="0.25">
      <c r="A99" s="4" t="s">
        <v>163</v>
      </c>
      <c r="B99" s="20">
        <v>1</v>
      </c>
      <c r="C99" s="20" t="s">
        <v>218</v>
      </c>
      <c r="D99" s="20">
        <v>0</v>
      </c>
      <c r="E99" s="20">
        <v>1358</v>
      </c>
      <c r="F99" s="21">
        <v>11</v>
      </c>
      <c r="G99" s="23">
        <v>2468</v>
      </c>
      <c r="H99" s="20"/>
    </row>
    <row r="100" spans="1:8" x14ac:dyDescent="0.25">
      <c r="A100" s="4" t="s">
        <v>164</v>
      </c>
      <c r="B100" s="20">
        <v>1</v>
      </c>
      <c r="C100" s="20" t="s">
        <v>218</v>
      </c>
      <c r="D100" s="20" t="s">
        <v>216</v>
      </c>
      <c r="E100" s="20">
        <v>914</v>
      </c>
      <c r="F100" s="22" t="s">
        <v>226</v>
      </c>
      <c r="G100" s="20">
        <v>268</v>
      </c>
      <c r="H100" s="20"/>
    </row>
    <row r="101" spans="1:8" x14ac:dyDescent="0.25">
      <c r="A101" s="4" t="s">
        <v>165</v>
      </c>
      <c r="B101" s="20">
        <v>2</v>
      </c>
      <c r="C101" s="20" t="s">
        <v>214</v>
      </c>
      <c r="D101" s="20" t="s">
        <v>215</v>
      </c>
      <c r="E101" s="20">
        <v>1102</v>
      </c>
      <c r="F101" s="21">
        <v>0</v>
      </c>
      <c r="G101" s="20">
        <v>1529</v>
      </c>
      <c r="H101" s="20"/>
    </row>
    <row r="102" spans="1:8" ht="30.75" customHeight="1" x14ac:dyDescent="0.25">
      <c r="A102" s="7" t="s">
        <v>231</v>
      </c>
      <c r="B102" s="35"/>
      <c r="C102" s="35"/>
      <c r="D102" s="35"/>
      <c r="E102" s="35"/>
      <c r="F102" s="36"/>
      <c r="G102" s="35"/>
      <c r="H102" s="35"/>
    </row>
    <row r="103" spans="1:8" ht="28.5" x14ac:dyDescent="0.25">
      <c r="A103" s="5" t="s">
        <v>209</v>
      </c>
      <c r="B103" s="31" t="s">
        <v>96</v>
      </c>
      <c r="C103" s="31" t="s">
        <v>97</v>
      </c>
      <c r="D103" s="31" t="s">
        <v>98</v>
      </c>
      <c r="E103" s="31" t="s">
        <v>99</v>
      </c>
      <c r="F103" s="32" t="s">
        <v>100</v>
      </c>
      <c r="G103" s="31" t="s">
        <v>101</v>
      </c>
      <c r="H103" s="31" t="s">
        <v>102</v>
      </c>
    </row>
    <row r="104" spans="1:8" x14ac:dyDescent="0.25">
      <c r="A104" s="37" t="s">
        <v>166</v>
      </c>
      <c r="B104" s="38">
        <v>2</v>
      </c>
      <c r="C104" s="38" t="s">
        <v>214</v>
      </c>
      <c r="D104" s="38" t="s">
        <v>216</v>
      </c>
      <c r="E104" s="38">
        <v>758</v>
      </c>
      <c r="F104" s="39">
        <v>-7</v>
      </c>
      <c r="G104" s="38"/>
      <c r="H104" s="38"/>
    </row>
    <row r="105" spans="1:8" x14ac:dyDescent="0.25">
      <c r="A105" s="6" t="s">
        <v>167</v>
      </c>
      <c r="B105" s="20">
        <v>2</v>
      </c>
      <c r="C105" s="20" t="s">
        <v>214</v>
      </c>
      <c r="D105" s="20" t="s">
        <v>216</v>
      </c>
      <c r="E105" s="20">
        <v>862</v>
      </c>
      <c r="F105" s="22" t="s">
        <v>232</v>
      </c>
      <c r="G105" s="38"/>
      <c r="H105" s="20"/>
    </row>
    <row r="106" spans="1:8" x14ac:dyDescent="0.25">
      <c r="A106" s="6" t="s">
        <v>168</v>
      </c>
      <c r="B106" s="20">
        <v>2</v>
      </c>
      <c r="C106" s="20" t="s">
        <v>214</v>
      </c>
      <c r="D106" s="20" t="s">
        <v>216</v>
      </c>
      <c r="E106" s="20">
        <v>1026</v>
      </c>
      <c r="F106" s="21">
        <v>3</v>
      </c>
      <c r="G106" s="38"/>
      <c r="H106" s="20"/>
    </row>
    <row r="107" spans="1:8" x14ac:dyDescent="0.25">
      <c r="A107" s="6" t="s">
        <v>169</v>
      </c>
      <c r="B107" s="20">
        <v>2</v>
      </c>
      <c r="C107" s="20" t="s">
        <v>214</v>
      </c>
      <c r="D107" s="20" t="s">
        <v>215</v>
      </c>
      <c r="E107" s="20">
        <v>1435</v>
      </c>
      <c r="F107" s="21">
        <v>7</v>
      </c>
      <c r="G107" s="38"/>
      <c r="H107" s="20"/>
    </row>
    <row r="108" spans="1:8" x14ac:dyDescent="0.25">
      <c r="A108" s="4" t="s">
        <v>170</v>
      </c>
      <c r="B108" s="20">
        <v>1</v>
      </c>
      <c r="C108" s="20" t="s">
        <v>214</v>
      </c>
      <c r="D108" s="20">
        <v>0</v>
      </c>
      <c r="E108" s="20">
        <v>893</v>
      </c>
      <c r="F108" s="21">
        <v>0</v>
      </c>
      <c r="G108" s="38"/>
      <c r="H108" s="20"/>
    </row>
    <row r="109" spans="1:8" x14ac:dyDescent="0.25">
      <c r="A109" s="4" t="s">
        <v>171</v>
      </c>
      <c r="B109" s="20">
        <v>2</v>
      </c>
      <c r="C109" s="20" t="s">
        <v>214</v>
      </c>
      <c r="D109" s="20" t="s">
        <v>216</v>
      </c>
      <c r="E109" s="20">
        <v>903</v>
      </c>
      <c r="F109" s="22" t="s">
        <v>227</v>
      </c>
      <c r="G109" s="38"/>
      <c r="H109" s="20"/>
    </row>
    <row r="110" spans="1:8" x14ac:dyDescent="0.25">
      <c r="A110" s="144" t="s">
        <v>172</v>
      </c>
      <c r="B110" s="145">
        <v>1</v>
      </c>
      <c r="C110" s="145" t="s">
        <v>218</v>
      </c>
      <c r="D110" s="108">
        <v>0</v>
      </c>
      <c r="E110" s="145">
        <v>1037</v>
      </c>
      <c r="G110" s="146"/>
      <c r="H110" s="147"/>
    </row>
    <row r="111" spans="1:8" x14ac:dyDescent="0.25">
      <c r="A111" s="4" t="s">
        <v>173</v>
      </c>
      <c r="B111" s="20">
        <v>2</v>
      </c>
      <c r="C111" s="20" t="s">
        <v>214</v>
      </c>
      <c r="D111" s="20" t="s">
        <v>215</v>
      </c>
      <c r="E111" s="20">
        <v>941</v>
      </c>
      <c r="F111" s="22" t="s">
        <v>233</v>
      </c>
      <c r="G111" s="38"/>
      <c r="H111" s="20"/>
    </row>
    <row r="112" spans="1:8" x14ac:dyDescent="0.25">
      <c r="A112" s="4" t="s">
        <v>174</v>
      </c>
      <c r="B112" s="20">
        <v>2</v>
      </c>
      <c r="C112" s="20" t="s">
        <v>214</v>
      </c>
      <c r="D112" s="20" t="s">
        <v>216</v>
      </c>
      <c r="E112" s="20">
        <v>1100</v>
      </c>
      <c r="F112" s="22" t="s">
        <v>234</v>
      </c>
      <c r="G112" s="38"/>
      <c r="H112" s="20"/>
    </row>
    <row r="113" spans="1:8" x14ac:dyDescent="0.25">
      <c r="A113" s="4" t="s">
        <v>175</v>
      </c>
      <c r="B113" s="20">
        <v>2</v>
      </c>
      <c r="C113" s="20" t="s">
        <v>214</v>
      </c>
      <c r="D113" s="20" t="s">
        <v>216</v>
      </c>
      <c r="E113" s="20">
        <v>1071</v>
      </c>
      <c r="F113" s="22" t="s">
        <v>217</v>
      </c>
      <c r="G113" s="38"/>
      <c r="H113" s="20"/>
    </row>
    <row r="114" spans="1:8" x14ac:dyDescent="0.25">
      <c r="A114" s="4" t="s">
        <v>176</v>
      </c>
      <c r="B114" s="20">
        <v>1</v>
      </c>
      <c r="C114" s="20" t="s">
        <v>218</v>
      </c>
      <c r="D114" s="20">
        <v>0</v>
      </c>
      <c r="E114" s="20">
        <v>1071</v>
      </c>
      <c r="F114" s="21">
        <v>11</v>
      </c>
      <c r="G114" s="38"/>
      <c r="H114" s="20"/>
    </row>
    <row r="115" spans="1:8" x14ac:dyDescent="0.25">
      <c r="A115" s="4" t="s">
        <v>177</v>
      </c>
      <c r="B115" s="20">
        <v>2</v>
      </c>
      <c r="C115" s="20" t="s">
        <v>214</v>
      </c>
      <c r="D115" s="20" t="s">
        <v>215</v>
      </c>
      <c r="E115" s="20">
        <v>1080</v>
      </c>
      <c r="F115" s="21"/>
      <c r="G115" s="38"/>
      <c r="H115" s="20"/>
    </row>
    <row r="116" spans="1:8" x14ac:dyDescent="0.25">
      <c r="A116" s="4" t="s">
        <v>178</v>
      </c>
      <c r="B116" s="20">
        <v>2</v>
      </c>
      <c r="C116" s="20" t="s">
        <v>214</v>
      </c>
      <c r="D116" s="20">
        <v>0</v>
      </c>
      <c r="E116" s="20">
        <v>1099</v>
      </c>
      <c r="F116" s="22" t="s">
        <v>235</v>
      </c>
      <c r="G116" s="38"/>
      <c r="H116" s="20"/>
    </row>
    <row r="117" spans="1:8" ht="15" customHeight="1" x14ac:dyDescent="0.25">
      <c r="A117" s="4" t="s">
        <v>179</v>
      </c>
      <c r="B117" s="20">
        <v>1</v>
      </c>
      <c r="C117" s="20" t="s">
        <v>218</v>
      </c>
      <c r="D117" s="20">
        <v>0</v>
      </c>
      <c r="E117" s="20">
        <v>1416</v>
      </c>
      <c r="F117" s="21">
        <v>16</v>
      </c>
      <c r="G117" s="38"/>
      <c r="H117" s="20"/>
    </row>
    <row r="118" spans="1:8" ht="15" customHeight="1" x14ac:dyDescent="0.25">
      <c r="A118" s="4" t="s">
        <v>180</v>
      </c>
      <c r="B118" s="20">
        <v>2</v>
      </c>
      <c r="C118" s="20" t="s">
        <v>214</v>
      </c>
      <c r="D118" s="20" t="s">
        <v>215</v>
      </c>
      <c r="E118" s="20">
        <v>1190</v>
      </c>
      <c r="F118" s="21">
        <v>10</v>
      </c>
      <c r="G118" s="38"/>
      <c r="H118" s="20"/>
    </row>
    <row r="119" spans="1:8" ht="15" customHeight="1" x14ac:dyDescent="0.25">
      <c r="A119" s="42"/>
      <c r="B119" s="35"/>
      <c r="C119" s="35"/>
      <c r="D119" s="35"/>
      <c r="E119" s="35"/>
      <c r="F119" s="148"/>
      <c r="G119" s="35"/>
      <c r="H119" s="35"/>
    </row>
    <row r="120" spans="1:8" ht="30.6" customHeight="1" x14ac:dyDescent="0.25">
      <c r="A120" s="7" t="s">
        <v>236</v>
      </c>
      <c r="B120" s="30"/>
      <c r="C120" s="30"/>
      <c r="D120" s="30"/>
      <c r="E120" s="30"/>
      <c r="F120" s="30"/>
      <c r="G120" s="30"/>
      <c r="H120" s="30"/>
    </row>
    <row r="121" spans="1:8" ht="42.75" customHeight="1" x14ac:dyDescent="0.25">
      <c r="A121" s="5" t="s">
        <v>209</v>
      </c>
      <c r="B121" s="31" t="s">
        <v>96</v>
      </c>
      <c r="C121" s="31" t="s">
        <v>97</v>
      </c>
      <c r="D121" s="31" t="s">
        <v>98</v>
      </c>
      <c r="E121" s="31" t="s">
        <v>99</v>
      </c>
      <c r="F121" s="32" t="s">
        <v>100</v>
      </c>
      <c r="G121" s="31" t="s">
        <v>101</v>
      </c>
      <c r="H121" s="31" t="s">
        <v>102</v>
      </c>
    </row>
    <row r="122" spans="1:8" x14ac:dyDescent="0.25">
      <c r="A122" s="37" t="s">
        <v>181</v>
      </c>
      <c r="B122" s="38">
        <v>2</v>
      </c>
      <c r="C122" s="38" t="s">
        <v>214</v>
      </c>
      <c r="D122" s="38" t="s">
        <v>215</v>
      </c>
      <c r="E122" s="38">
        <v>1015</v>
      </c>
      <c r="F122" s="33" t="s">
        <v>219</v>
      </c>
      <c r="G122" s="38">
        <v>1922</v>
      </c>
      <c r="H122" s="23"/>
    </row>
    <row r="123" spans="1:8" x14ac:dyDescent="0.25">
      <c r="A123" s="37" t="s">
        <v>182</v>
      </c>
      <c r="B123" s="38">
        <v>1</v>
      </c>
      <c r="C123" s="38" t="s">
        <v>214</v>
      </c>
      <c r="D123" s="38">
        <v>0</v>
      </c>
      <c r="E123" s="38">
        <v>1070</v>
      </c>
      <c r="F123" s="33" t="s">
        <v>237</v>
      </c>
      <c r="G123" s="38">
        <v>838</v>
      </c>
      <c r="H123" s="23"/>
    </row>
    <row r="124" spans="1:8" ht="15" customHeight="1" x14ac:dyDescent="0.25">
      <c r="A124" s="37" t="s">
        <v>183</v>
      </c>
      <c r="B124" s="38">
        <v>2</v>
      </c>
      <c r="C124" s="38" t="s">
        <v>214</v>
      </c>
      <c r="D124" s="38" t="s">
        <v>216</v>
      </c>
      <c r="E124" s="38">
        <v>909</v>
      </c>
      <c r="F124" s="33" t="s">
        <v>235</v>
      </c>
      <c r="G124" s="38">
        <v>180</v>
      </c>
      <c r="H124" s="23"/>
    </row>
    <row r="125" spans="1:8" x14ac:dyDescent="0.25">
      <c r="A125" s="47"/>
      <c r="B125" s="35"/>
      <c r="C125" s="35"/>
      <c r="D125" s="35"/>
      <c r="E125" s="35"/>
      <c r="F125" s="36"/>
      <c r="G125" s="35"/>
      <c r="H125" s="48"/>
    </row>
    <row r="126" spans="1:8" ht="29.45" customHeight="1" x14ac:dyDescent="0.25">
      <c r="A126" s="7" t="s">
        <v>238</v>
      </c>
      <c r="B126" s="30"/>
      <c r="C126" s="30"/>
      <c r="D126" s="30"/>
      <c r="E126" s="30"/>
      <c r="F126" s="30"/>
      <c r="G126" s="30"/>
      <c r="H126" s="30"/>
    </row>
    <row r="127" spans="1:8" x14ac:dyDescent="0.25">
      <c r="A127" s="179" t="s">
        <v>239</v>
      </c>
      <c r="B127" s="205"/>
      <c r="C127" s="205"/>
      <c r="D127" s="205"/>
      <c r="E127" s="205"/>
      <c r="F127" s="205"/>
      <c r="G127" s="205"/>
      <c r="H127" s="206"/>
    </row>
    <row r="128" spans="1:8" x14ac:dyDescent="0.25">
      <c r="A128" s="207"/>
      <c r="B128" s="208"/>
      <c r="C128" s="208"/>
      <c r="D128" s="208"/>
      <c r="E128" s="208"/>
      <c r="F128" s="208"/>
      <c r="G128" s="208"/>
      <c r="H128" s="209"/>
    </row>
    <row r="129" spans="1:8" x14ac:dyDescent="0.25">
      <c r="A129" s="207"/>
      <c r="B129" s="208"/>
      <c r="C129" s="208"/>
      <c r="D129" s="208"/>
      <c r="E129" s="208"/>
      <c r="F129" s="208"/>
      <c r="G129" s="208"/>
      <c r="H129" s="209"/>
    </row>
    <row r="130" spans="1:8" x14ac:dyDescent="0.25">
      <c r="A130" s="207"/>
      <c r="B130" s="208"/>
      <c r="C130" s="208"/>
      <c r="D130" s="208"/>
      <c r="E130" s="208"/>
      <c r="F130" s="208"/>
      <c r="G130" s="208"/>
      <c r="H130" s="209"/>
    </row>
    <row r="131" spans="1:8" ht="15" customHeight="1" x14ac:dyDescent="0.25">
      <c r="A131" s="210"/>
      <c r="B131" s="211"/>
      <c r="C131" s="211"/>
      <c r="D131" s="211"/>
      <c r="E131" s="211"/>
      <c r="F131" s="211"/>
      <c r="G131" s="211"/>
      <c r="H131" s="212"/>
    </row>
    <row r="132" spans="1:8" ht="14.45" customHeight="1" x14ac:dyDescent="0.25">
      <c r="A132" s="164"/>
      <c r="B132" s="50"/>
      <c r="C132" s="50"/>
      <c r="D132" s="50"/>
      <c r="E132" s="50"/>
      <c r="F132" s="50"/>
      <c r="G132" s="50"/>
      <c r="H132" s="51"/>
    </row>
    <row r="133" spans="1:8" ht="28.5" x14ac:dyDescent="0.25">
      <c r="A133" s="5" t="s">
        <v>209</v>
      </c>
      <c r="B133" s="31" t="s">
        <v>96</v>
      </c>
      <c r="C133" s="31" t="s">
        <v>97</v>
      </c>
      <c r="D133" s="31" t="s">
        <v>98</v>
      </c>
      <c r="E133" s="31" t="s">
        <v>99</v>
      </c>
      <c r="F133" s="32" t="s">
        <v>100</v>
      </c>
      <c r="G133" s="31" t="s">
        <v>101</v>
      </c>
      <c r="H133" s="31" t="s">
        <v>102</v>
      </c>
    </row>
    <row r="134" spans="1:8" x14ac:dyDescent="0.25">
      <c r="A134" s="37" t="s">
        <v>184</v>
      </c>
      <c r="B134" s="52">
        <v>1</v>
      </c>
      <c r="C134" s="52" t="s">
        <v>218</v>
      </c>
      <c r="D134" s="52">
        <v>0</v>
      </c>
      <c r="E134" s="52">
        <v>684</v>
      </c>
      <c r="F134" s="33" t="s">
        <v>219</v>
      </c>
      <c r="G134" s="38">
        <v>145</v>
      </c>
      <c r="H134" s="38"/>
    </row>
    <row r="135" spans="1:8" x14ac:dyDescent="0.25">
      <c r="A135" s="37" t="s">
        <v>185</v>
      </c>
      <c r="B135" s="52">
        <v>1</v>
      </c>
      <c r="C135" s="52" t="s">
        <v>218</v>
      </c>
      <c r="D135" s="52">
        <v>0</v>
      </c>
      <c r="E135" s="52">
        <v>903</v>
      </c>
      <c r="F135" s="33" t="s">
        <v>233</v>
      </c>
      <c r="G135" s="38">
        <v>192</v>
      </c>
      <c r="H135" s="38"/>
    </row>
    <row r="136" spans="1:8" x14ac:dyDescent="0.25">
      <c r="A136" s="37" t="s">
        <v>186</v>
      </c>
      <c r="B136" s="38">
        <v>1</v>
      </c>
      <c r="C136" s="38" t="s">
        <v>218</v>
      </c>
      <c r="D136" s="38">
        <v>0</v>
      </c>
      <c r="E136" s="38">
        <v>1173</v>
      </c>
      <c r="F136" s="33" t="s">
        <v>240</v>
      </c>
      <c r="G136" s="38">
        <v>333</v>
      </c>
      <c r="H136" s="23"/>
    </row>
    <row r="137" spans="1:8" x14ac:dyDescent="0.25">
      <c r="A137" s="37" t="s">
        <v>187</v>
      </c>
      <c r="B137" s="38">
        <v>2</v>
      </c>
      <c r="C137" s="38" t="s">
        <v>214</v>
      </c>
      <c r="D137" s="38">
        <v>0</v>
      </c>
      <c r="E137" s="38">
        <v>824</v>
      </c>
      <c r="F137" s="33" t="s">
        <v>233</v>
      </c>
      <c r="G137" s="38">
        <v>132</v>
      </c>
      <c r="H137" s="23"/>
    </row>
    <row r="138" spans="1:8" x14ac:dyDescent="0.25">
      <c r="A138" s="37" t="s">
        <v>188</v>
      </c>
      <c r="B138" s="38">
        <v>2</v>
      </c>
      <c r="C138" s="38" t="s">
        <v>214</v>
      </c>
      <c r="D138" s="38" t="s">
        <v>216</v>
      </c>
      <c r="E138" s="38">
        <v>680</v>
      </c>
      <c r="F138" s="33" t="s">
        <v>241</v>
      </c>
      <c r="G138" s="38">
        <v>104</v>
      </c>
      <c r="H138" s="23"/>
    </row>
    <row r="139" spans="1:8" x14ac:dyDescent="0.25">
      <c r="A139" s="53" t="s">
        <v>189</v>
      </c>
      <c r="B139" s="52">
        <v>2</v>
      </c>
      <c r="C139" s="52" t="s">
        <v>214</v>
      </c>
      <c r="D139" s="52" t="s">
        <v>216</v>
      </c>
      <c r="E139" s="52">
        <v>695</v>
      </c>
      <c r="F139" s="54" t="s">
        <v>217</v>
      </c>
      <c r="G139" s="52">
        <v>188</v>
      </c>
      <c r="H139" s="55" t="s">
        <v>242</v>
      </c>
    </row>
    <row r="140" spans="1:8" x14ac:dyDescent="0.25">
      <c r="A140" s="53" t="s">
        <v>190</v>
      </c>
      <c r="B140" s="52">
        <v>1</v>
      </c>
      <c r="C140" s="52" t="s">
        <v>214</v>
      </c>
      <c r="D140" s="52" t="s">
        <v>216</v>
      </c>
      <c r="E140" s="52">
        <v>750</v>
      </c>
      <c r="F140" s="54" t="s">
        <v>219</v>
      </c>
      <c r="G140" s="52">
        <v>40</v>
      </c>
      <c r="H140" s="55"/>
    </row>
    <row r="141" spans="1:8" x14ac:dyDescent="0.25">
      <c r="A141" s="37" t="s">
        <v>191</v>
      </c>
      <c r="B141" s="38">
        <v>2</v>
      </c>
      <c r="C141" s="38" t="s">
        <v>214</v>
      </c>
      <c r="D141" s="38" t="s">
        <v>216</v>
      </c>
      <c r="E141" s="38">
        <v>705</v>
      </c>
      <c r="F141" s="33" t="s">
        <v>219</v>
      </c>
      <c r="G141" s="38">
        <v>133</v>
      </c>
      <c r="H141" s="55"/>
    </row>
    <row r="142" spans="1:8" x14ac:dyDescent="0.25">
      <c r="A142" s="37" t="s">
        <v>192</v>
      </c>
      <c r="B142" s="38">
        <v>1</v>
      </c>
      <c r="C142" s="38" t="s">
        <v>218</v>
      </c>
      <c r="D142" s="38">
        <v>0</v>
      </c>
      <c r="E142" s="38">
        <v>927</v>
      </c>
      <c r="F142" s="33" t="s">
        <v>222</v>
      </c>
      <c r="G142" s="38">
        <v>391</v>
      </c>
      <c r="H142" s="55" t="s">
        <v>243</v>
      </c>
    </row>
    <row r="143" spans="1:8" x14ac:dyDescent="0.25">
      <c r="A143" s="37" t="s">
        <v>193</v>
      </c>
      <c r="B143" s="38">
        <v>1</v>
      </c>
      <c r="C143" s="38" t="s">
        <v>214</v>
      </c>
      <c r="D143" s="38">
        <v>0</v>
      </c>
      <c r="E143" s="38">
        <v>904</v>
      </c>
      <c r="F143" s="33" t="s">
        <v>244</v>
      </c>
      <c r="G143" s="38">
        <v>129</v>
      </c>
      <c r="H143" s="55" t="s">
        <v>245</v>
      </c>
    </row>
    <row r="144" spans="1:8" x14ac:dyDescent="0.25">
      <c r="A144" s="47"/>
      <c r="B144" s="35"/>
      <c r="C144" s="35"/>
      <c r="D144" s="35"/>
      <c r="E144" s="35"/>
      <c r="F144" s="36"/>
      <c r="G144" s="35"/>
      <c r="H144" s="86"/>
    </row>
    <row r="145" spans="1:8" x14ac:dyDescent="0.25">
      <c r="A145" s="149"/>
      <c r="B145" s="150"/>
      <c r="C145" s="149"/>
      <c r="D145" s="150"/>
      <c r="E145" s="151"/>
      <c r="F145" s="150"/>
      <c r="G145" s="149"/>
      <c r="H145" s="150"/>
    </row>
    <row r="146" spans="1:8" ht="14.1" customHeight="1" x14ac:dyDescent="0.25">
      <c r="A146" s="213" t="s">
        <v>246</v>
      </c>
      <c r="B146" s="214"/>
      <c r="C146" s="214"/>
      <c r="D146" s="214"/>
      <c r="E146" s="214"/>
      <c r="F146" s="214"/>
      <c r="G146" s="214"/>
      <c r="H146" s="215"/>
    </row>
    <row r="147" spans="1:8" ht="14.1" customHeight="1" x14ac:dyDescent="0.25">
      <c r="A147" s="216"/>
      <c r="B147" s="217"/>
      <c r="C147" s="217"/>
      <c r="D147" s="217"/>
      <c r="E147" s="217"/>
      <c r="F147" s="217"/>
      <c r="G147" s="217"/>
      <c r="H147" s="218"/>
    </row>
    <row r="148" spans="1:8" ht="13.5" customHeight="1" x14ac:dyDescent="0.25">
      <c r="A148" s="219"/>
      <c r="B148" s="220"/>
      <c r="C148" s="220"/>
      <c r="D148" s="220"/>
      <c r="E148" s="220"/>
      <c r="F148" s="220"/>
      <c r="G148" s="220"/>
      <c r="H148" s="221"/>
    </row>
    <row r="149" spans="1:8" ht="13.5" customHeight="1" x14ac:dyDescent="0.25">
      <c r="A149" s="152" t="s">
        <v>247</v>
      </c>
      <c r="B149" s="153"/>
      <c r="C149" s="153" t="s">
        <v>248</v>
      </c>
      <c r="D149" s="153"/>
      <c r="E149" s="154"/>
      <c r="F149" s="153"/>
      <c r="G149" t="s">
        <v>249</v>
      </c>
    </row>
    <row r="150" spans="1:8" ht="13.5" customHeight="1" x14ac:dyDescent="0.25">
      <c r="A150" s="152" t="s">
        <v>250</v>
      </c>
      <c r="B150" s="153"/>
      <c r="C150" s="153" t="s">
        <v>251</v>
      </c>
      <c r="D150" s="153"/>
      <c r="E150" s="154"/>
      <c r="F150" s="153"/>
      <c r="G150" s="155" t="s">
        <v>252</v>
      </c>
    </row>
    <row r="151" spans="1:8" ht="13.5" customHeight="1" x14ac:dyDescent="0.25">
      <c r="A151" s="152" t="s">
        <v>253</v>
      </c>
      <c r="B151" s="153"/>
      <c r="C151" s="153" t="s">
        <v>254</v>
      </c>
      <c r="D151" s="153"/>
      <c r="E151" s="154"/>
      <c r="F151" s="153"/>
      <c r="G151" s="155" t="s">
        <v>255</v>
      </c>
    </row>
    <row r="152" spans="1:8" ht="13.5" customHeight="1" x14ac:dyDescent="0.25">
      <c r="A152" s="152" t="s">
        <v>256</v>
      </c>
      <c r="B152" s="153"/>
      <c r="C152" s="153" t="s">
        <v>257</v>
      </c>
      <c r="D152" s="153"/>
      <c r="E152" s="154"/>
      <c r="F152" s="153"/>
      <c r="G152" s="155" t="s">
        <v>258</v>
      </c>
    </row>
    <row r="153" spans="1:8" ht="13.5" customHeight="1" x14ac:dyDescent="0.25">
      <c r="A153" s="152" t="s">
        <v>259</v>
      </c>
      <c r="B153" s="153"/>
      <c r="C153" s="153" t="s">
        <v>260</v>
      </c>
      <c r="D153" s="153"/>
      <c r="E153" s="154"/>
      <c r="F153" s="153"/>
      <c r="G153" s="155" t="s">
        <v>261</v>
      </c>
    </row>
    <row r="154" spans="1:8" ht="13.5" customHeight="1" x14ac:dyDescent="0.25">
      <c r="A154" s="152" t="s">
        <v>262</v>
      </c>
      <c r="B154" s="153"/>
      <c r="C154" s="153" t="s">
        <v>263</v>
      </c>
      <c r="E154" s="154"/>
      <c r="F154" s="153"/>
      <c r="G154" s="155" t="s">
        <v>264</v>
      </c>
    </row>
    <row r="155" spans="1:8" ht="13.5" customHeight="1" x14ac:dyDescent="0.25">
      <c r="A155" s="152" t="s">
        <v>265</v>
      </c>
      <c r="B155" s="153"/>
      <c r="C155" s="153" t="s">
        <v>266</v>
      </c>
      <c r="D155" s="153"/>
      <c r="E155" s="154"/>
      <c r="F155" s="153"/>
      <c r="G155" s="155" t="s">
        <v>267</v>
      </c>
    </row>
    <row r="156" spans="1:8" ht="13.5" customHeight="1" x14ac:dyDescent="0.25">
      <c r="A156" s="152" t="s">
        <v>268</v>
      </c>
      <c r="B156" s="153"/>
      <c r="C156" s="153" t="s">
        <v>269</v>
      </c>
      <c r="D156" s="153"/>
      <c r="E156" s="154"/>
      <c r="F156" s="153"/>
      <c r="G156" s="155" t="s">
        <v>270</v>
      </c>
    </row>
    <row r="157" spans="1:8" ht="13.5" customHeight="1" x14ac:dyDescent="0.25">
      <c r="A157" s="152" t="s">
        <v>271</v>
      </c>
      <c r="B157" s="153"/>
      <c r="C157" s="153" t="s">
        <v>272</v>
      </c>
      <c r="D157" s="153"/>
      <c r="E157" s="154"/>
      <c r="F157" s="153"/>
      <c r="G157" s="155" t="s">
        <v>273</v>
      </c>
    </row>
    <row r="158" spans="1:8" ht="13.5" customHeight="1" x14ac:dyDescent="0.25">
      <c r="A158" s="152" t="s">
        <v>274</v>
      </c>
      <c r="B158" s="153"/>
      <c r="C158" s="153" t="s">
        <v>275</v>
      </c>
      <c r="D158" s="153"/>
      <c r="E158" s="154"/>
      <c r="F158" s="153"/>
      <c r="G158" s="155" t="s">
        <v>276</v>
      </c>
    </row>
    <row r="159" spans="1:8" ht="13.5" customHeight="1" x14ac:dyDescent="0.25">
      <c r="A159" s="152" t="s">
        <v>277</v>
      </c>
      <c r="B159" s="153"/>
      <c r="C159" s="153" t="s">
        <v>278</v>
      </c>
      <c r="D159" s="153"/>
      <c r="E159" s="154"/>
      <c r="F159" s="153"/>
      <c r="G159" s="155" t="s">
        <v>279</v>
      </c>
    </row>
    <row r="160" spans="1:8" ht="13.5" customHeight="1" x14ac:dyDescent="0.25">
      <c r="A160" s="152" t="s">
        <v>280</v>
      </c>
      <c r="B160" s="153"/>
      <c r="C160" s="153" t="s">
        <v>281</v>
      </c>
      <c r="D160" s="153"/>
      <c r="E160" s="154"/>
      <c r="F160" s="153"/>
      <c r="G160" s="155" t="s">
        <v>282</v>
      </c>
    </row>
    <row r="161" spans="1:7" ht="13.5" customHeight="1" x14ac:dyDescent="0.25">
      <c r="A161" s="152" t="s">
        <v>283</v>
      </c>
      <c r="B161" s="153"/>
      <c r="C161" s="153" t="s">
        <v>284</v>
      </c>
      <c r="D161" s="153"/>
      <c r="E161" s="154"/>
      <c r="F161" s="153"/>
      <c r="G161" s="155" t="s">
        <v>285</v>
      </c>
    </row>
    <row r="162" spans="1:7" ht="13.5" customHeight="1" x14ac:dyDescent="0.25">
      <c r="A162" s="152" t="s">
        <v>286</v>
      </c>
      <c r="B162" s="153"/>
      <c r="C162" s="153" t="s">
        <v>287</v>
      </c>
      <c r="D162" s="153"/>
      <c r="E162" s="154"/>
      <c r="F162" s="153"/>
      <c r="G162" s="155" t="s">
        <v>288</v>
      </c>
    </row>
    <row r="163" spans="1:7" ht="13.5" customHeight="1" x14ac:dyDescent="0.25">
      <c r="A163" s="152" t="s">
        <v>289</v>
      </c>
      <c r="B163" s="153"/>
      <c r="C163" s="153" t="s">
        <v>290</v>
      </c>
      <c r="D163" s="153"/>
      <c r="E163" s="154"/>
      <c r="F163" s="153"/>
      <c r="G163" s="155" t="s">
        <v>291</v>
      </c>
    </row>
    <row r="164" spans="1:7" ht="13.5" customHeight="1" x14ac:dyDescent="0.25">
      <c r="A164" s="152" t="s">
        <v>292</v>
      </c>
      <c r="B164" s="153"/>
      <c r="C164" s="153" t="s">
        <v>293</v>
      </c>
      <c r="D164" s="153"/>
      <c r="E164" s="154"/>
      <c r="F164" s="153"/>
      <c r="G164" s="155" t="s">
        <v>294</v>
      </c>
    </row>
    <row r="165" spans="1:7" ht="13.5" customHeight="1" x14ac:dyDescent="0.25">
      <c r="A165" s="152" t="s">
        <v>295</v>
      </c>
      <c r="B165" s="153"/>
      <c r="C165" s="153" t="s">
        <v>296</v>
      </c>
      <c r="D165" s="153"/>
      <c r="E165" s="154"/>
      <c r="F165" s="153"/>
      <c r="G165" s="155" t="s">
        <v>297</v>
      </c>
    </row>
    <row r="166" spans="1:7" ht="13.5" customHeight="1" x14ac:dyDescent="0.25">
      <c r="A166" s="152" t="s">
        <v>298</v>
      </c>
      <c r="B166" s="153"/>
      <c r="C166" s="153" t="s">
        <v>299</v>
      </c>
      <c r="D166" s="153"/>
      <c r="E166" s="154"/>
      <c r="F166" s="153"/>
      <c r="G166" s="155" t="s">
        <v>300</v>
      </c>
    </row>
    <row r="167" spans="1:7" ht="13.5" customHeight="1" x14ac:dyDescent="0.25">
      <c r="A167" s="152" t="s">
        <v>301</v>
      </c>
      <c r="B167" s="153"/>
      <c r="C167" s="153" t="s">
        <v>302</v>
      </c>
      <c r="D167" s="153"/>
      <c r="E167" s="154"/>
      <c r="F167" s="153"/>
      <c r="G167" s="155" t="s">
        <v>303</v>
      </c>
    </row>
    <row r="168" spans="1:7" ht="13.5" customHeight="1" x14ac:dyDescent="0.25">
      <c r="A168" s="152" t="s">
        <v>304</v>
      </c>
      <c r="B168" s="153"/>
      <c r="C168" s="153" t="s">
        <v>305</v>
      </c>
      <c r="D168" s="153"/>
      <c r="E168" s="154"/>
      <c r="F168" s="153"/>
      <c r="G168" s="155" t="s">
        <v>306</v>
      </c>
    </row>
    <row r="169" spans="1:7" ht="13.5" customHeight="1" x14ac:dyDescent="0.25">
      <c r="A169" s="152" t="s">
        <v>307</v>
      </c>
      <c r="B169" s="153"/>
      <c r="C169" s="153" t="s">
        <v>308</v>
      </c>
      <c r="D169" s="153"/>
      <c r="E169" s="154"/>
      <c r="F169" s="153"/>
      <c r="G169" s="155" t="s">
        <v>309</v>
      </c>
    </row>
    <row r="170" spans="1:7" ht="13.5" customHeight="1" x14ac:dyDescent="0.25">
      <c r="A170" s="152" t="s">
        <v>310</v>
      </c>
      <c r="B170" s="153"/>
      <c r="C170" s="155" t="s">
        <v>311</v>
      </c>
      <c r="D170" s="153"/>
      <c r="E170" s="154"/>
      <c r="F170" s="153"/>
      <c r="G170" s="155" t="s">
        <v>312</v>
      </c>
    </row>
    <row r="171" spans="1:7" ht="13.5" customHeight="1" x14ac:dyDescent="0.25">
      <c r="A171" s="152" t="s">
        <v>313</v>
      </c>
      <c r="B171" s="153"/>
      <c r="C171" s="155" t="s">
        <v>314</v>
      </c>
      <c r="D171" s="153"/>
      <c r="E171" s="154"/>
      <c r="F171" s="153"/>
      <c r="G171" s="155" t="s">
        <v>315</v>
      </c>
    </row>
    <row r="172" spans="1:7" ht="13.5" customHeight="1" x14ac:dyDescent="0.25">
      <c r="A172" s="152" t="s">
        <v>316</v>
      </c>
      <c r="B172" s="153"/>
      <c r="C172" s="155" t="s">
        <v>317</v>
      </c>
      <c r="D172" s="153"/>
      <c r="E172" s="154"/>
      <c r="F172" s="153"/>
      <c r="G172" s="155" t="s">
        <v>318</v>
      </c>
    </row>
    <row r="173" spans="1:7" ht="13.5" customHeight="1" x14ac:dyDescent="0.25">
      <c r="A173" s="152" t="s">
        <v>319</v>
      </c>
      <c r="B173" s="153"/>
      <c r="C173" s="154" t="s">
        <v>320</v>
      </c>
      <c r="D173" s="153"/>
      <c r="E173" s="154"/>
      <c r="F173" s="153"/>
      <c r="G173" s="155" t="s">
        <v>321</v>
      </c>
    </row>
    <row r="174" spans="1:7" ht="13.5" customHeight="1" x14ac:dyDescent="0.25">
      <c r="A174" s="152" t="s">
        <v>322</v>
      </c>
      <c r="B174" s="153"/>
      <c r="C174" s="155" t="s">
        <v>323</v>
      </c>
      <c r="D174" s="153"/>
      <c r="E174" s="154"/>
      <c r="F174" s="153"/>
      <c r="G174" s="155" t="s">
        <v>324</v>
      </c>
    </row>
    <row r="175" spans="1:7" ht="13.5" customHeight="1" x14ac:dyDescent="0.25">
      <c r="A175" s="152" t="s">
        <v>325</v>
      </c>
      <c r="B175" s="153"/>
      <c r="C175" s="153" t="s">
        <v>326</v>
      </c>
      <c r="D175" s="153"/>
      <c r="E175" s="154"/>
      <c r="F175" s="153"/>
      <c r="G175" s="155" t="s">
        <v>327</v>
      </c>
    </row>
    <row r="176" spans="1:7" ht="13.5" customHeight="1" x14ac:dyDescent="0.25">
      <c r="A176" s="152" t="s">
        <v>328</v>
      </c>
      <c r="B176" s="153"/>
      <c r="C176" s="155" t="s">
        <v>329</v>
      </c>
      <c r="D176" s="153"/>
      <c r="E176" s="154"/>
      <c r="F176" s="153"/>
      <c r="G176" s="155" t="s">
        <v>330</v>
      </c>
    </row>
    <row r="177" spans="1:8" ht="13.5" customHeight="1" x14ac:dyDescent="0.25">
      <c r="A177" s="152" t="s">
        <v>331</v>
      </c>
      <c r="B177" s="153"/>
      <c r="C177" s="155" t="s">
        <v>332</v>
      </c>
      <c r="D177" s="153"/>
      <c r="E177" s="154"/>
      <c r="F177" s="153"/>
      <c r="G177" s="155" t="s">
        <v>333</v>
      </c>
    </row>
    <row r="178" spans="1:8" ht="13.5" customHeight="1" x14ac:dyDescent="0.25">
      <c r="A178" s="152" t="s">
        <v>334</v>
      </c>
      <c r="B178" s="153"/>
      <c r="C178" s="155" t="s">
        <v>335</v>
      </c>
      <c r="D178" s="153"/>
      <c r="E178" s="154"/>
      <c r="F178" s="153"/>
      <c r="G178" s="155" t="s">
        <v>336</v>
      </c>
    </row>
    <row r="179" spans="1:8" ht="13.5" customHeight="1" x14ac:dyDescent="0.25">
      <c r="A179" s="152" t="s">
        <v>337</v>
      </c>
      <c r="B179" s="153"/>
      <c r="C179" s="155" t="s">
        <v>338</v>
      </c>
      <c r="D179" s="153"/>
      <c r="E179" s="154"/>
      <c r="F179" s="153"/>
      <c r="G179" s="155" t="s">
        <v>339</v>
      </c>
    </row>
    <row r="180" spans="1:8" ht="13.5" customHeight="1" x14ac:dyDescent="0.25">
      <c r="A180" s="152" t="s">
        <v>340</v>
      </c>
      <c r="B180" s="153"/>
      <c r="C180" s="155" t="s">
        <v>341</v>
      </c>
      <c r="D180" s="153"/>
      <c r="E180" s="154"/>
      <c r="F180" s="153"/>
      <c r="G180" s="155" t="s">
        <v>342</v>
      </c>
    </row>
    <row r="181" spans="1:8" ht="13.5" customHeight="1" x14ac:dyDescent="0.25">
      <c r="A181" s="152" t="s">
        <v>343</v>
      </c>
      <c r="B181" s="153"/>
      <c r="C181" s="155" t="s">
        <v>344</v>
      </c>
      <c r="D181" s="153"/>
      <c r="E181" s="154"/>
      <c r="F181" s="153"/>
      <c r="G181" s="155" t="s">
        <v>345</v>
      </c>
    </row>
    <row r="182" spans="1:8" ht="13.5" customHeight="1" x14ac:dyDescent="0.25">
      <c r="A182" s="152" t="s">
        <v>346</v>
      </c>
      <c r="B182" s="153"/>
      <c r="C182" s="155" t="s">
        <v>347</v>
      </c>
      <c r="D182" s="153"/>
      <c r="E182" s="154"/>
      <c r="F182" s="153"/>
      <c r="G182" s="155" t="s">
        <v>348</v>
      </c>
    </row>
    <row r="183" spans="1:8" ht="13.5" customHeight="1" x14ac:dyDescent="0.25">
      <c r="A183" s="152" t="s">
        <v>349</v>
      </c>
      <c r="B183" s="153"/>
      <c r="C183" s="155" t="s">
        <v>350</v>
      </c>
      <c r="D183" s="153"/>
      <c r="E183" s="154"/>
      <c r="F183" s="153"/>
      <c r="G183" s="155" t="s">
        <v>351</v>
      </c>
    </row>
    <row r="184" spans="1:8" ht="13.5" customHeight="1" x14ac:dyDescent="0.25">
      <c r="A184" s="152" t="s">
        <v>352</v>
      </c>
      <c r="B184" s="153"/>
      <c r="C184" s="155" t="s">
        <v>353</v>
      </c>
      <c r="D184" s="153"/>
      <c r="E184" s="154"/>
      <c r="F184" s="153"/>
      <c r="G184" s="155" t="s">
        <v>354</v>
      </c>
    </row>
    <row r="185" spans="1:8" ht="13.5" customHeight="1" x14ac:dyDescent="0.25">
      <c r="A185" s="152" t="s">
        <v>355</v>
      </c>
      <c r="B185" s="153"/>
      <c r="C185" s="155" t="s">
        <v>356</v>
      </c>
      <c r="D185" s="153"/>
      <c r="E185" s="154"/>
      <c r="F185" s="153"/>
      <c r="G185" s="155" t="s">
        <v>357</v>
      </c>
      <c r="H185" s="156"/>
    </row>
    <row r="186" spans="1:8" ht="13.5" customHeight="1" x14ac:dyDescent="0.25">
      <c r="A186" s="152" t="s">
        <v>358</v>
      </c>
      <c r="B186" s="153"/>
      <c r="C186" s="155" t="s">
        <v>359</v>
      </c>
      <c r="D186" s="153"/>
      <c r="E186" s="154"/>
      <c r="F186" s="153"/>
      <c r="G186" s="155" t="s">
        <v>360</v>
      </c>
      <c r="H186" s="156"/>
    </row>
    <row r="187" spans="1:8" ht="13.5" customHeight="1" x14ac:dyDescent="0.25">
      <c r="A187" s="152" t="s">
        <v>361</v>
      </c>
      <c r="B187" s="153"/>
      <c r="C187" s="155" t="s">
        <v>362</v>
      </c>
      <c r="D187" s="153"/>
      <c r="E187" s="154"/>
      <c r="F187" s="153"/>
      <c r="H187" s="156"/>
    </row>
    <row r="188" spans="1:8" ht="13.5" customHeight="1" x14ac:dyDescent="0.25">
      <c r="B188" s="157"/>
      <c r="C188" s="157"/>
      <c r="E188" s="150"/>
      <c r="F188" s="158"/>
      <c r="H188" s="156"/>
    </row>
    <row r="189" spans="1:8" ht="15" customHeight="1" x14ac:dyDescent="0.25">
      <c r="A189" s="173" t="s">
        <v>363</v>
      </c>
      <c r="B189" s="174"/>
      <c r="C189" s="174"/>
      <c r="D189" s="174"/>
      <c r="E189" s="174"/>
      <c r="F189" s="174"/>
      <c r="G189" s="174"/>
      <c r="H189" s="175"/>
    </row>
    <row r="190" spans="1:8" s="157" customFormat="1" ht="13.5" customHeight="1" x14ac:dyDescent="0.25">
      <c r="A190" s="176"/>
      <c r="B190" s="177"/>
      <c r="C190" s="177"/>
      <c r="D190" s="177"/>
      <c r="E190" s="177"/>
      <c r="F190" s="177"/>
      <c r="G190" s="177"/>
      <c r="H190" s="178"/>
    </row>
    <row r="191" spans="1:8" s="157" customFormat="1" ht="13.5" customHeight="1" x14ac:dyDescent="0.25">
      <c r="A191" s="159" t="s">
        <v>364</v>
      </c>
      <c r="B191" s="154"/>
      <c r="C191" s="159" t="s">
        <v>365</v>
      </c>
      <c r="D191" s="153"/>
      <c r="E191" s="154"/>
      <c r="F191" s="154"/>
      <c r="G191" s="154" t="s">
        <v>366</v>
      </c>
      <c r="H191" s="150"/>
    </row>
    <row r="192" spans="1:8" s="157" customFormat="1" ht="13.5" customHeight="1" x14ac:dyDescent="0.25">
      <c r="A192" s="154" t="s">
        <v>367</v>
      </c>
      <c r="B192" s="154"/>
      <c r="C192" s="159" t="s">
        <v>368</v>
      </c>
      <c r="D192" s="153"/>
      <c r="E192" s="155"/>
      <c r="F192" s="154"/>
      <c r="G192" s="154" t="s">
        <v>369</v>
      </c>
      <c r="H192" s="150"/>
    </row>
    <row r="193" spans="1:8" s="157" customFormat="1" ht="13.5" customHeight="1" x14ac:dyDescent="0.25">
      <c r="A193" s="159" t="s">
        <v>370</v>
      </c>
      <c r="B193" s="154"/>
      <c r="C193" s="155" t="s">
        <v>371</v>
      </c>
      <c r="D193" s="153"/>
      <c r="E193" s="155"/>
      <c r="F193" s="154"/>
      <c r="G193" s="159" t="s">
        <v>372</v>
      </c>
      <c r="H193" s="150"/>
    </row>
    <row r="194" spans="1:8" s="157" customFormat="1" ht="13.5" customHeight="1" x14ac:dyDescent="0.25">
      <c r="A194" s="154" t="s">
        <v>373</v>
      </c>
      <c r="B194" s="154"/>
      <c r="C194" s="154" t="s">
        <v>374</v>
      </c>
      <c r="D194" s="153"/>
      <c r="E194" s="155"/>
      <c r="F194" s="154"/>
      <c r="G194" s="153"/>
      <c r="H194" s="150"/>
    </row>
    <row r="195" spans="1:8" s="157" customFormat="1" ht="13.5" customHeight="1" x14ac:dyDescent="0.25">
      <c r="A195" s="153"/>
      <c r="B195" s="154"/>
      <c r="C195" s="154"/>
      <c r="D195" s="153"/>
      <c r="E195" s="154"/>
      <c r="F195" s="154"/>
      <c r="G195" s="153"/>
      <c r="H195" s="150"/>
    </row>
    <row r="196" spans="1:8" ht="13.5" customHeight="1" x14ac:dyDescent="0.25">
      <c r="B196" s="157"/>
      <c r="C196" s="157"/>
      <c r="E196" s="150"/>
      <c r="F196" s="158"/>
      <c r="H196" s="156"/>
    </row>
    <row r="197" spans="1:8" ht="13.5" customHeight="1" x14ac:dyDescent="0.25">
      <c r="B197" s="157"/>
      <c r="C197" s="157"/>
      <c r="E197" s="150"/>
      <c r="F197" s="158"/>
      <c r="H197" s="156"/>
    </row>
    <row r="198" spans="1:8" ht="13.5" customHeight="1" x14ac:dyDescent="0.25">
      <c r="B198" s="157"/>
      <c r="C198" s="157"/>
      <c r="E198" s="150"/>
      <c r="F198" s="158"/>
      <c r="H198" s="156"/>
    </row>
    <row r="199" spans="1:8" ht="13.5" customHeight="1" x14ac:dyDescent="0.25">
      <c r="B199" s="157"/>
      <c r="C199" s="157"/>
      <c r="E199" s="150"/>
      <c r="F199" s="158"/>
      <c r="H199" s="156"/>
    </row>
    <row r="200" spans="1:8" ht="13.5" customHeight="1" x14ac:dyDescent="0.25">
      <c r="B200" s="157"/>
      <c r="C200" s="157"/>
      <c r="E200" s="150"/>
      <c r="F200" s="158"/>
      <c r="H200" s="156"/>
    </row>
    <row r="201" spans="1:8" ht="13.5" customHeight="1" x14ac:dyDescent="0.25">
      <c r="B201" s="157"/>
      <c r="C201" s="157"/>
      <c r="E201" s="150"/>
      <c r="F201" s="158"/>
      <c r="H201" s="156"/>
    </row>
    <row r="202" spans="1:8" ht="13.5" customHeight="1" x14ac:dyDescent="0.25">
      <c r="B202" s="157"/>
      <c r="C202" s="157"/>
      <c r="E202" s="150"/>
      <c r="F202" s="158"/>
      <c r="H202" s="156"/>
    </row>
    <row r="203" spans="1:8" ht="13.5" customHeight="1" x14ac:dyDescent="0.25">
      <c r="B203" s="157"/>
      <c r="C203" s="157"/>
      <c r="E203" s="150"/>
      <c r="F203" s="158"/>
      <c r="H203" s="156"/>
    </row>
    <row r="204" spans="1:8" ht="13.5" customHeight="1" x14ac:dyDescent="0.25">
      <c r="B204" s="157"/>
      <c r="C204" s="157"/>
      <c r="E204" s="150"/>
      <c r="F204" s="158"/>
      <c r="H204" s="156"/>
    </row>
    <row r="205" spans="1:8" ht="13.5" customHeight="1" x14ac:dyDescent="0.25">
      <c r="B205" s="157"/>
      <c r="C205" s="157"/>
      <c r="E205" s="150"/>
      <c r="F205" s="158"/>
      <c r="H205" s="156"/>
    </row>
    <row r="206" spans="1:8" ht="13.5" customHeight="1" x14ac:dyDescent="0.25">
      <c r="B206" s="157"/>
      <c r="C206" s="157"/>
      <c r="E206" s="150"/>
      <c r="F206" s="158"/>
      <c r="H206" s="156"/>
    </row>
    <row r="207" spans="1:8" ht="13.5" customHeight="1" x14ac:dyDescent="0.25">
      <c r="B207" s="157"/>
      <c r="C207" s="157"/>
      <c r="E207" s="150"/>
      <c r="F207" s="158"/>
      <c r="H207" s="156"/>
    </row>
    <row r="208" spans="1:8" ht="13.5" customHeight="1" x14ac:dyDescent="0.25">
      <c r="B208" s="157"/>
      <c r="C208" s="157"/>
      <c r="E208" s="150"/>
      <c r="F208" s="158"/>
      <c r="H208" s="156"/>
    </row>
    <row r="209" spans="1:8" ht="13.5" customHeight="1" x14ac:dyDescent="0.25">
      <c r="B209" s="157"/>
      <c r="C209" s="157"/>
      <c r="E209" s="150"/>
      <c r="F209" s="158"/>
      <c r="H209" s="156"/>
    </row>
    <row r="210" spans="1:8" ht="13.5" customHeight="1" x14ac:dyDescent="0.25">
      <c r="B210" s="157"/>
      <c r="C210" s="157"/>
      <c r="E210" s="150"/>
      <c r="F210" s="158"/>
      <c r="H210" s="156"/>
    </row>
    <row r="211" spans="1:8" ht="14.1" customHeight="1" x14ac:dyDescent="0.25">
      <c r="B211" s="157"/>
      <c r="C211" s="150"/>
      <c r="E211" s="157"/>
      <c r="F211" s="158"/>
      <c r="H211" s="156"/>
    </row>
    <row r="212" spans="1:8" x14ac:dyDescent="0.25">
      <c r="B212" s="157"/>
      <c r="C212" s="150"/>
      <c r="D212" s="150"/>
      <c r="E212" s="150"/>
      <c r="F212" s="87"/>
      <c r="G212" s="87"/>
      <c r="H212" s="87"/>
    </row>
    <row r="213" spans="1:8" x14ac:dyDescent="0.25">
      <c r="A213" s="158"/>
      <c r="C213" s="87"/>
      <c r="D213" s="87"/>
      <c r="E213" s="87"/>
      <c r="F213" s="87"/>
      <c r="G213" s="87"/>
      <c r="H213" s="87"/>
    </row>
    <row r="214" spans="1:8" x14ac:dyDescent="0.25">
      <c r="A214" s="156"/>
      <c r="B214" s="87"/>
      <c r="C214" s="87"/>
      <c r="D214" s="87"/>
      <c r="E214" s="87"/>
      <c r="F214" s="87"/>
      <c r="G214" s="87"/>
      <c r="H214" s="87"/>
    </row>
    <row r="215" spans="1:8" x14ac:dyDescent="0.25">
      <c r="A215" s="160"/>
      <c r="B215" s="87"/>
      <c r="C215" s="87"/>
      <c r="D215" s="87"/>
      <c r="E215" s="87"/>
      <c r="F215" s="87"/>
      <c r="G215" s="87"/>
      <c r="H215" s="87"/>
    </row>
    <row r="216" spans="1:8" x14ac:dyDescent="0.25">
      <c r="A216" s="160"/>
      <c r="B216" s="87"/>
      <c r="C216" s="87"/>
      <c r="D216" s="87"/>
      <c r="E216" s="87"/>
      <c r="F216" s="87"/>
      <c r="G216" s="87"/>
      <c r="H216" s="87"/>
    </row>
    <row r="217" spans="1:8" x14ac:dyDescent="0.25">
      <c r="A217" s="160"/>
      <c r="B217" s="87"/>
      <c r="C217" s="87"/>
      <c r="D217" s="87"/>
      <c r="E217" s="87"/>
      <c r="F217" s="87"/>
      <c r="G217" s="87"/>
      <c r="H217" s="87"/>
    </row>
    <row r="218" spans="1:8" x14ac:dyDescent="0.25">
      <c r="A218" s="160"/>
      <c r="B218" s="87"/>
      <c r="C218" s="87"/>
      <c r="D218" s="87"/>
      <c r="E218" s="87"/>
      <c r="F218" s="87"/>
      <c r="G218" s="87"/>
      <c r="H218" s="87"/>
    </row>
    <row r="219" spans="1:8" x14ac:dyDescent="0.25">
      <c r="A219" s="160"/>
    </row>
    <row r="220" spans="1:8" x14ac:dyDescent="0.25">
      <c r="A220" s="160"/>
    </row>
    <row r="221" spans="1:8" x14ac:dyDescent="0.25">
      <c r="A221" s="160"/>
    </row>
    <row r="222" spans="1:8" x14ac:dyDescent="0.25">
      <c r="A222" s="160"/>
    </row>
    <row r="223" spans="1:8" x14ac:dyDescent="0.25">
      <c r="A223" s="160"/>
    </row>
    <row r="224" spans="1:8" x14ac:dyDescent="0.25">
      <c r="A224" s="160"/>
    </row>
    <row r="225" spans="1:1" x14ac:dyDescent="0.25">
      <c r="A225" s="160"/>
    </row>
    <row r="226" spans="1:1" x14ac:dyDescent="0.25">
      <c r="A226" s="160"/>
    </row>
    <row r="227" spans="1:1" x14ac:dyDescent="0.25">
      <c r="A227" s="160"/>
    </row>
    <row r="228" spans="1:1" x14ac:dyDescent="0.25">
      <c r="A228" s="160"/>
    </row>
    <row r="229" spans="1:1" x14ac:dyDescent="0.25">
      <c r="A229" s="160"/>
    </row>
    <row r="230" spans="1:1" x14ac:dyDescent="0.25">
      <c r="A230" s="160"/>
    </row>
    <row r="231" spans="1:1" x14ac:dyDescent="0.25">
      <c r="A231" s="160"/>
    </row>
    <row r="232" spans="1:1" x14ac:dyDescent="0.25">
      <c r="A232" s="160"/>
    </row>
    <row r="233" spans="1:1" x14ac:dyDescent="0.25">
      <c r="A233" s="160"/>
    </row>
    <row r="234" spans="1:1" x14ac:dyDescent="0.25">
      <c r="A234" s="160"/>
    </row>
    <row r="235" spans="1:1" x14ac:dyDescent="0.25">
      <c r="A235" s="160"/>
    </row>
    <row r="236" spans="1:1" x14ac:dyDescent="0.25">
      <c r="A236" s="160"/>
    </row>
    <row r="237" spans="1:1" x14ac:dyDescent="0.25">
      <c r="A237" s="160"/>
    </row>
    <row r="238" spans="1:1" x14ac:dyDescent="0.25">
      <c r="A238" s="160"/>
    </row>
    <row r="239" spans="1:1" x14ac:dyDescent="0.25">
      <c r="A239" s="160"/>
    </row>
    <row r="240" spans="1:1" x14ac:dyDescent="0.25">
      <c r="A240" s="160"/>
    </row>
    <row r="241" spans="1:1" x14ac:dyDescent="0.25">
      <c r="A241" s="160"/>
    </row>
    <row r="242" spans="1:1" x14ac:dyDescent="0.25">
      <c r="A242" s="160"/>
    </row>
    <row r="243" spans="1:1" x14ac:dyDescent="0.25">
      <c r="A243" s="160"/>
    </row>
    <row r="244" spans="1:1" x14ac:dyDescent="0.25">
      <c r="A244" s="160"/>
    </row>
    <row r="245" spans="1:1" x14ac:dyDescent="0.25">
      <c r="A245" s="160"/>
    </row>
    <row r="246" spans="1:1" x14ac:dyDescent="0.25">
      <c r="A246" s="160"/>
    </row>
    <row r="247" spans="1:1" x14ac:dyDescent="0.25">
      <c r="A247" s="160"/>
    </row>
    <row r="248" spans="1:1" x14ac:dyDescent="0.25">
      <c r="A248" s="160"/>
    </row>
    <row r="249" spans="1:1" x14ac:dyDescent="0.25">
      <c r="A249" s="160"/>
    </row>
    <row r="250" spans="1:1" x14ac:dyDescent="0.25">
      <c r="A250" s="160"/>
    </row>
    <row r="251" spans="1:1" x14ac:dyDescent="0.25">
      <c r="A251" s="160"/>
    </row>
    <row r="252" spans="1:1" x14ac:dyDescent="0.25">
      <c r="A252" s="160"/>
    </row>
    <row r="253" spans="1:1" x14ac:dyDescent="0.25">
      <c r="A253" s="160"/>
    </row>
    <row r="254" spans="1:1" x14ac:dyDescent="0.25">
      <c r="A254" s="160"/>
    </row>
    <row r="255" spans="1:1" x14ac:dyDescent="0.25">
      <c r="A255" s="160"/>
    </row>
    <row r="256" spans="1:1" x14ac:dyDescent="0.25">
      <c r="A256" s="160"/>
    </row>
    <row r="257" spans="1:1" x14ac:dyDescent="0.25">
      <c r="A257" s="160"/>
    </row>
    <row r="258" spans="1:1" x14ac:dyDescent="0.25">
      <c r="A258" s="160"/>
    </row>
    <row r="259" spans="1:1" x14ac:dyDescent="0.25">
      <c r="A259" s="160"/>
    </row>
    <row r="260" spans="1:1" x14ac:dyDescent="0.25">
      <c r="A260" s="160"/>
    </row>
    <row r="261" spans="1:1" x14ac:dyDescent="0.25">
      <c r="A261" s="160"/>
    </row>
    <row r="262" spans="1:1" x14ac:dyDescent="0.25">
      <c r="A262" s="160"/>
    </row>
    <row r="263" spans="1:1" x14ac:dyDescent="0.25">
      <c r="A263" s="160"/>
    </row>
    <row r="264" spans="1:1" x14ac:dyDescent="0.25">
      <c r="A264" s="160"/>
    </row>
    <row r="265" spans="1:1" x14ac:dyDescent="0.25">
      <c r="A265" s="160"/>
    </row>
    <row r="266" spans="1:1" x14ac:dyDescent="0.25">
      <c r="A266" s="160"/>
    </row>
  </sheetData>
  <mergeCells count="6">
    <mergeCell ref="A189:H190"/>
    <mergeCell ref="A11:H20"/>
    <mergeCell ref="A22:H24"/>
    <mergeCell ref="A26:H28"/>
    <mergeCell ref="A127:H131"/>
    <mergeCell ref="A146:H148"/>
  </mergeCells>
  <pageMargins left="0.25" right="0.2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49A63-9647-49DA-A9F8-B6C6DB178BAA}">
  <dimension ref="A1:H30"/>
  <sheetViews>
    <sheetView topLeftCell="A10" zoomScale="120" zoomScaleNormal="120" workbookViewId="0">
      <selection activeCell="J28" sqref="J28"/>
    </sheetView>
  </sheetViews>
  <sheetFormatPr defaultRowHeight="15" x14ac:dyDescent="0.25"/>
  <cols>
    <col min="1" max="1" width="27.5703125" customWidth="1"/>
    <col min="2" max="2" width="14.7109375" customWidth="1"/>
    <col min="3" max="3" width="6.140625" customWidth="1"/>
    <col min="4" max="4" width="13.140625" customWidth="1"/>
    <col min="5" max="5" width="11" customWidth="1"/>
    <col min="6" max="6" width="19.5703125" customWidth="1"/>
    <col min="7" max="7" width="9" customWidth="1"/>
    <col min="8" max="8" width="19.5703125" customWidth="1"/>
  </cols>
  <sheetData>
    <row r="1" spans="1:8" ht="6" customHeight="1" x14ac:dyDescent="0.25">
      <c r="A1" s="7"/>
      <c r="B1" s="30"/>
      <c r="C1" s="30"/>
      <c r="D1" s="30"/>
      <c r="E1" s="30"/>
      <c r="F1" s="30"/>
      <c r="G1" s="30"/>
      <c r="H1" s="30"/>
    </row>
    <row r="2" spans="1:8" ht="30.75" customHeight="1" x14ac:dyDescent="0.25">
      <c r="A2" s="5" t="s">
        <v>209</v>
      </c>
      <c r="B2" s="31" t="s">
        <v>96</v>
      </c>
      <c r="C2" s="31" t="s">
        <v>97</v>
      </c>
      <c r="D2" s="31" t="s">
        <v>98</v>
      </c>
      <c r="E2" s="31" t="s">
        <v>99</v>
      </c>
      <c r="F2" s="32" t="s">
        <v>100</v>
      </c>
      <c r="G2" s="31" t="s">
        <v>101</v>
      </c>
      <c r="H2" s="31" t="s">
        <v>102</v>
      </c>
    </row>
    <row r="3" spans="1:8" x14ac:dyDescent="0.25">
      <c r="A3" s="6" t="s">
        <v>194</v>
      </c>
      <c r="B3" s="20">
        <v>1</v>
      </c>
      <c r="C3" s="20"/>
      <c r="D3" s="20"/>
      <c r="E3" s="20">
        <v>1315</v>
      </c>
      <c r="F3" s="21"/>
      <c r="G3" s="20"/>
      <c r="H3" s="20">
        <v>999</v>
      </c>
    </row>
    <row r="4" spans="1:8" x14ac:dyDescent="0.25">
      <c r="A4" s="6" t="s">
        <v>195</v>
      </c>
      <c r="B4" s="20">
        <v>2</v>
      </c>
      <c r="C4" s="20"/>
      <c r="D4" s="20" t="s">
        <v>216</v>
      </c>
      <c r="E4" s="20">
        <v>1175</v>
      </c>
      <c r="F4" s="21"/>
      <c r="G4" s="20"/>
      <c r="H4" s="20">
        <v>999</v>
      </c>
    </row>
    <row r="5" spans="1:8" x14ac:dyDescent="0.25">
      <c r="A5" s="6" t="s">
        <v>196</v>
      </c>
      <c r="B5" s="20">
        <v>2</v>
      </c>
      <c r="C5" s="20"/>
      <c r="D5" s="20" t="s">
        <v>216</v>
      </c>
      <c r="E5" s="20">
        <v>1250</v>
      </c>
      <c r="F5" s="21"/>
      <c r="G5" s="20"/>
      <c r="H5" s="20">
        <v>999</v>
      </c>
    </row>
    <row r="6" spans="1:8" x14ac:dyDescent="0.25">
      <c r="A6" s="6" t="s">
        <v>92</v>
      </c>
      <c r="B6" s="20">
        <v>2</v>
      </c>
      <c r="C6" s="20"/>
      <c r="D6" s="20"/>
      <c r="E6" s="20">
        <v>1260</v>
      </c>
      <c r="F6" s="21"/>
      <c r="G6" s="20"/>
      <c r="H6" s="20">
        <v>999</v>
      </c>
    </row>
    <row r="7" spans="1:8" x14ac:dyDescent="0.25">
      <c r="A7" s="6" t="s">
        <v>73</v>
      </c>
      <c r="B7" s="20"/>
      <c r="C7" s="20"/>
      <c r="D7" s="20"/>
      <c r="E7" s="20">
        <v>1490</v>
      </c>
      <c r="F7" s="21"/>
      <c r="G7" s="20"/>
      <c r="H7" s="20">
        <v>999</v>
      </c>
    </row>
    <row r="8" spans="1:8" x14ac:dyDescent="0.25">
      <c r="A8" s="6" t="s">
        <v>197</v>
      </c>
      <c r="B8" s="20">
        <v>1</v>
      </c>
      <c r="C8" s="20" t="s">
        <v>218</v>
      </c>
      <c r="D8" s="20" t="s">
        <v>216</v>
      </c>
      <c r="E8" s="161">
        <f>VLOOKUP("RS " &amp; PY_HANDICAP9[ [#This Row],[Class Name] ],'PN List 2018'!$A$33:$H$101,5,FALSE)</f>
        <v>1008</v>
      </c>
      <c r="F8" s="21"/>
      <c r="G8" s="20"/>
      <c r="H8" s="20">
        <v>999</v>
      </c>
    </row>
    <row r="9" spans="1:8" x14ac:dyDescent="0.25">
      <c r="A9" s="6" t="s">
        <v>198</v>
      </c>
      <c r="B9" s="20">
        <v>1</v>
      </c>
      <c r="C9" s="20" t="s">
        <v>218</v>
      </c>
      <c r="D9" s="20" t="s">
        <v>216</v>
      </c>
      <c r="E9" s="161">
        <f>VLOOKUP("RS " &amp; PY_HANDICAP9[ [#This Row],[Class Name] ],'PN List 2018'!$A$33:$H$101,5,FALSE)</f>
        <v>981</v>
      </c>
      <c r="F9" s="21"/>
      <c r="G9" s="20"/>
      <c r="H9" s="20">
        <v>999</v>
      </c>
    </row>
    <row r="10" spans="1:8" x14ac:dyDescent="0.25">
      <c r="A10" s="6">
        <v>200</v>
      </c>
      <c r="B10" s="20">
        <v>2</v>
      </c>
      <c r="C10" s="20" t="s">
        <v>214</v>
      </c>
      <c r="D10" s="20" t="s">
        <v>216</v>
      </c>
      <c r="E10" s="161">
        <f>VLOOKUP("RS " &amp; PY_HANDICAP9[ [#This Row],[Class Name] ],'PN List 2018'!$A$33:$H$101,5,FALSE)</f>
        <v>1046</v>
      </c>
      <c r="F10" s="21"/>
      <c r="G10" s="20"/>
      <c r="H10" s="20">
        <v>999</v>
      </c>
    </row>
    <row r="11" spans="1:8" x14ac:dyDescent="0.25">
      <c r="A11" s="6">
        <v>300</v>
      </c>
      <c r="B11" s="20">
        <v>1</v>
      </c>
      <c r="C11" s="20" t="s">
        <v>218</v>
      </c>
      <c r="D11" s="20">
        <v>0</v>
      </c>
      <c r="E11" s="161">
        <f>VLOOKUP("RS " &amp; PY_HANDICAP9[ [#This Row],[Class Name] ],'PN List 2018'!$A$33:$H$101,5,FALSE)</f>
        <v>972</v>
      </c>
      <c r="F11" s="21"/>
      <c r="G11" s="20"/>
      <c r="H11" s="20">
        <v>999</v>
      </c>
    </row>
    <row r="12" spans="1:8" x14ac:dyDescent="0.25">
      <c r="A12" s="6">
        <v>400</v>
      </c>
      <c r="B12" s="20">
        <v>2</v>
      </c>
      <c r="C12" s="20" t="s">
        <v>214</v>
      </c>
      <c r="D12" s="20" t="s">
        <v>216</v>
      </c>
      <c r="E12" s="161">
        <f>VLOOKUP("RS " &amp; PY_HANDICAP9[ [#This Row],[Class Name] ],'PN List 2018'!$A$33:$H$101,5,FALSE)</f>
        <v>942</v>
      </c>
      <c r="F12" s="21"/>
      <c r="G12" s="20"/>
      <c r="H12" s="20">
        <v>999</v>
      </c>
    </row>
    <row r="13" spans="1:8" x14ac:dyDescent="0.25">
      <c r="A13" s="6">
        <v>500</v>
      </c>
      <c r="B13" s="20">
        <v>2</v>
      </c>
      <c r="C13" s="20" t="s">
        <v>214</v>
      </c>
      <c r="D13" s="20" t="s">
        <v>216</v>
      </c>
      <c r="E13" s="161">
        <f>VLOOKUP("RS " &amp; PY_HANDICAP9[ [#This Row],[Class Name] ],'PN List 2018'!$A$33:$H$101,5,FALSE)</f>
        <v>963</v>
      </c>
      <c r="F13" s="21"/>
      <c r="G13" s="20"/>
      <c r="H13" s="20">
        <v>999</v>
      </c>
    </row>
    <row r="14" spans="1:8" x14ac:dyDescent="0.25">
      <c r="A14" s="6">
        <v>600</v>
      </c>
      <c r="B14" s="20">
        <v>1</v>
      </c>
      <c r="C14" s="20" t="s">
        <v>218</v>
      </c>
      <c r="D14" s="20">
        <v>0</v>
      </c>
      <c r="E14" s="161">
        <f>VLOOKUP("RS " &amp; PY_HANDICAP9[ [#This Row],[Class Name] ],'PN List 2018'!$A$33:$H$101,5,FALSE)</f>
        <v>916</v>
      </c>
      <c r="F14" s="21"/>
      <c r="G14" s="20"/>
      <c r="H14" s="20">
        <v>999</v>
      </c>
    </row>
    <row r="15" spans="1:8" x14ac:dyDescent="0.25">
      <c r="A15" s="6">
        <v>700</v>
      </c>
      <c r="B15" s="20">
        <v>1</v>
      </c>
      <c r="C15" s="20" t="s">
        <v>218</v>
      </c>
      <c r="D15" s="20" t="s">
        <v>216</v>
      </c>
      <c r="E15" s="161">
        <f>VLOOKUP("RS " &amp; PY_HANDICAP9[ [#This Row],[Class Name] ],'PN List 2018'!$A$33:$H$101,5,FALSE)</f>
        <v>847</v>
      </c>
      <c r="F15" s="21"/>
      <c r="G15" s="20"/>
      <c r="H15" s="20">
        <v>999</v>
      </c>
    </row>
    <row r="16" spans="1:8" x14ac:dyDescent="0.25">
      <c r="A16" s="6">
        <v>800</v>
      </c>
      <c r="B16" s="20">
        <v>2</v>
      </c>
      <c r="C16" s="20" t="s">
        <v>214</v>
      </c>
      <c r="D16" s="20" t="s">
        <v>216</v>
      </c>
      <c r="E16" s="161">
        <f>VLOOKUP("RS " &amp; PY_HANDICAP9[ [#This Row],[Class Name] ],'PN List 2018'!$A$33:$H$101,5,FALSE)</f>
        <v>799</v>
      </c>
      <c r="F16" s="21"/>
      <c r="G16" s="20"/>
      <c r="H16" s="20">
        <v>999</v>
      </c>
    </row>
    <row r="17" spans="1:8" x14ac:dyDescent="0.25">
      <c r="A17" s="6" t="s">
        <v>199</v>
      </c>
      <c r="B17" s="20">
        <v>1</v>
      </c>
      <c r="C17" s="20" t="s">
        <v>218</v>
      </c>
      <c r="D17" s="20">
        <v>0</v>
      </c>
      <c r="E17" s="161">
        <f>VLOOKUP("RS " &amp; PY_HANDICAP9[ [#This Row],[Class Name] ],'PN List 2018'!$A$33:$H$101,5,FALSE)</f>
        <v>1129</v>
      </c>
      <c r="F17" s="21"/>
      <c r="G17" s="20"/>
      <c r="H17" s="20">
        <v>999</v>
      </c>
    </row>
    <row r="18" spans="1:8" x14ac:dyDescent="0.25">
      <c r="A18" s="6" t="s">
        <v>200</v>
      </c>
      <c r="B18" s="20">
        <v>1</v>
      </c>
      <c r="C18" s="20" t="s">
        <v>218</v>
      </c>
      <c r="D18" s="20">
        <v>0</v>
      </c>
      <c r="E18" s="161">
        <f>VLOOKUP("RS " &amp; PY_HANDICAP9[ [#This Row],[Class Name] ],'PN List 2018'!$A$33:$H$101,5,FALSE)</f>
        <v>1068</v>
      </c>
      <c r="F18" s="21"/>
      <c r="G18" s="20"/>
      <c r="H18" s="20">
        <v>999</v>
      </c>
    </row>
    <row r="19" spans="1:8" x14ac:dyDescent="0.25">
      <c r="A19" s="6" t="s">
        <v>201</v>
      </c>
      <c r="B19" s="20">
        <v>1</v>
      </c>
      <c r="C19" s="20" t="s">
        <v>218</v>
      </c>
      <c r="D19" s="20">
        <v>0</v>
      </c>
      <c r="E19" s="161">
        <f>VLOOKUP("RS " &amp; PY_HANDICAP9[ [#This Row],[Class Name] ],'PN List 2018'!$A$33:$H$101,5,FALSE)</f>
        <v>1019</v>
      </c>
      <c r="F19" s="21"/>
      <c r="G19" s="20"/>
      <c r="H19" s="20">
        <v>999</v>
      </c>
    </row>
    <row r="20" spans="1:8" x14ac:dyDescent="0.25">
      <c r="A20" s="6" t="s">
        <v>202</v>
      </c>
      <c r="B20" s="20">
        <v>2</v>
      </c>
      <c r="C20" s="20" t="s">
        <v>214</v>
      </c>
      <c r="D20" s="20" t="s">
        <v>216</v>
      </c>
      <c r="E20" s="161">
        <f>VLOOKUP("RS " &amp; PY_HANDICAP9[ [#This Row],[Class Name] ],'PN List 2018'!$A$33:$H$101,5,FALSE)</f>
        <v>1240</v>
      </c>
      <c r="F20" s="21"/>
      <c r="G20" s="20"/>
      <c r="H20" s="20">
        <v>999</v>
      </c>
    </row>
    <row r="21" spans="1:8" x14ac:dyDescent="0.25">
      <c r="A21" s="6" t="s">
        <v>203</v>
      </c>
      <c r="B21" s="20">
        <v>1</v>
      </c>
      <c r="C21" s="20" t="s">
        <v>218</v>
      </c>
      <c r="D21" s="20">
        <v>0</v>
      </c>
      <c r="E21" s="161">
        <f>VLOOKUP("RS " &amp; PY_HANDICAP9[ [#This Row],[Class Name] ],'PN List 2018'!$A$33:$H$101,5,FALSE)</f>
        <v>1364</v>
      </c>
      <c r="F21" s="21"/>
      <c r="G21" s="20"/>
      <c r="H21" s="20">
        <v>999</v>
      </c>
    </row>
    <row r="22" spans="1:8" x14ac:dyDescent="0.25">
      <c r="A22" s="6" t="s">
        <v>204</v>
      </c>
      <c r="B22" s="20">
        <v>1</v>
      </c>
      <c r="C22" s="20" t="s">
        <v>218</v>
      </c>
      <c r="D22" s="20">
        <v>0</v>
      </c>
      <c r="E22" s="161">
        <f>VLOOKUP("RS " &amp; PY_HANDICAP9[ [#This Row],[Class Name] ],'PN List 2018'!$A$33:$H$101,5,FALSE)</f>
        <v>1432</v>
      </c>
      <c r="F22" s="21"/>
      <c r="G22" s="20"/>
      <c r="H22" s="20">
        <v>999</v>
      </c>
    </row>
    <row r="23" spans="1:8" x14ac:dyDescent="0.25">
      <c r="A23" s="6" t="s">
        <v>205</v>
      </c>
      <c r="B23" s="20">
        <v>1</v>
      </c>
      <c r="C23" s="20" t="s">
        <v>218</v>
      </c>
      <c r="D23" s="20" t="s">
        <v>216</v>
      </c>
      <c r="E23" s="161">
        <f>VLOOKUP("RS " &amp; PY_HANDICAP9[ [#This Row],[Class Name] ],'PN List 2018'!$A$33:$H$101,5,FALSE)</f>
        <v>1090</v>
      </c>
      <c r="F23" s="21"/>
      <c r="G23" s="20"/>
      <c r="H23" s="20">
        <v>999</v>
      </c>
    </row>
    <row r="24" spans="1:8" x14ac:dyDescent="0.25">
      <c r="A24" s="6" t="s">
        <v>206</v>
      </c>
      <c r="B24" s="20">
        <v>2</v>
      </c>
      <c r="C24" s="20" t="s">
        <v>214</v>
      </c>
      <c r="D24" s="20" t="s">
        <v>216</v>
      </c>
      <c r="E24" s="161">
        <f>VLOOKUP("RS " &amp; PY_HANDICAP9[ [#This Row],[Class Name] ],'PN List 2018'!$A$33:$H$101,5,FALSE)</f>
        <v>1128</v>
      </c>
      <c r="F24" s="21"/>
      <c r="G24" s="20"/>
      <c r="H24" s="20">
        <v>999</v>
      </c>
    </row>
    <row r="25" spans="1:8" x14ac:dyDescent="0.25">
      <c r="A25" s="6" t="s">
        <v>82</v>
      </c>
      <c r="B25" s="20">
        <v>1</v>
      </c>
      <c r="C25" s="20" t="s">
        <v>218</v>
      </c>
      <c r="D25" s="20">
        <v>0</v>
      </c>
      <c r="E25" s="20">
        <v>1170</v>
      </c>
      <c r="F25" s="21"/>
      <c r="G25" s="20"/>
      <c r="H25" s="20">
        <v>999</v>
      </c>
    </row>
    <row r="26" spans="1:8" x14ac:dyDescent="0.25">
      <c r="A26" s="6" t="s">
        <v>65</v>
      </c>
      <c r="B26" s="20">
        <v>2</v>
      </c>
      <c r="C26" s="20" t="s">
        <v>214</v>
      </c>
      <c r="D26" s="20" t="s">
        <v>216</v>
      </c>
      <c r="E26" s="161">
        <f>VLOOKUP("2000",'PN List 2018'!$A$33:$H$101,5,FALSE)</f>
        <v>1109</v>
      </c>
      <c r="F26" s="21"/>
      <c r="G26" s="20"/>
      <c r="H26" s="20">
        <v>999</v>
      </c>
    </row>
    <row r="27" spans="1:8" x14ac:dyDescent="0.25">
      <c r="A27" s="6">
        <v>4.7</v>
      </c>
      <c r="B27" s="20">
        <v>1</v>
      </c>
      <c r="C27" s="20" t="s">
        <v>218</v>
      </c>
      <c r="D27" s="20">
        <v>0</v>
      </c>
      <c r="E27" s="161">
        <f>VLOOKUP("Laser " &amp; PY_HANDICAP9[ [#This Row],[Class Name] ],'PN List 2018'!$A$33:$H$101,5,FALSE)</f>
        <v>1207</v>
      </c>
      <c r="F27" s="21"/>
      <c r="G27" s="20"/>
      <c r="H27" s="20">
        <v>999</v>
      </c>
    </row>
    <row r="28" spans="1:8" x14ac:dyDescent="0.25">
      <c r="A28" s="6">
        <v>4000</v>
      </c>
      <c r="B28" s="20">
        <v>2</v>
      </c>
      <c r="C28" s="20" t="s">
        <v>214</v>
      </c>
      <c r="D28" s="20" t="s">
        <v>216</v>
      </c>
      <c r="E28" s="161">
        <f>VLOOKUP("LASER 4000/ 4000",'PN List 2018'!$A$33:$H$101,5,FALSE)</f>
        <v>917</v>
      </c>
      <c r="F28" s="21"/>
      <c r="G28" s="20"/>
      <c r="H28" s="20">
        <v>999</v>
      </c>
    </row>
    <row r="29" spans="1:8" x14ac:dyDescent="0.25">
      <c r="A29" s="6" t="s">
        <v>207</v>
      </c>
      <c r="B29" s="20">
        <v>1</v>
      </c>
      <c r="C29" s="20" t="s">
        <v>218</v>
      </c>
      <c r="D29" s="20">
        <v>0</v>
      </c>
      <c r="E29" s="161">
        <f>VLOOKUP("Laser " &amp; PY_HANDICAP9[ [#This Row],[Class Name] ],'PN List 2018'!$A$33:$H$101,5,FALSE)</f>
        <v>1030</v>
      </c>
      <c r="F29" s="21"/>
      <c r="G29" s="20"/>
      <c r="H29" s="20">
        <v>999</v>
      </c>
    </row>
    <row r="30" spans="1:8" x14ac:dyDescent="0.25">
      <c r="A30" s="6" t="s">
        <v>208</v>
      </c>
      <c r="B30" s="20">
        <v>1</v>
      </c>
      <c r="C30" s="20" t="s">
        <v>218</v>
      </c>
      <c r="D30" s="20">
        <v>0</v>
      </c>
      <c r="E30" s="161">
        <f>VLOOKUP("Laser " &amp; PY_HANDICAP9[ [#This Row],[Class Name] ],'PN List 2018'!$A$33:$H$101,5,FALSE)</f>
        <v>1142</v>
      </c>
      <c r="F30" s="21"/>
      <c r="G30" s="20"/>
      <c r="H30" s="20">
        <v>999</v>
      </c>
    </row>
  </sheetData>
  <pageMargins left="3.937007874015748E-2" right="3.937007874015748E-2" top="0.74803149606299213" bottom="0.74803149606299213" header="0.31496062992125984" footer="0.31496062992125984"/>
  <pageSetup paperSize="9" orientation="portrait" r:id="rId1"/>
  <rowBreaks count="1" manualBreakCount="1">
    <brk id="17" max="16383" man="1"/>
  </row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H186"/>
  <sheetViews>
    <sheetView topLeftCell="A144" zoomScale="120" zoomScaleNormal="120" workbookViewId="0">
      <selection activeCell="A186" sqref="A186:XFD186"/>
    </sheetView>
  </sheetViews>
  <sheetFormatPr defaultRowHeight="15" x14ac:dyDescent="0.25"/>
  <cols>
    <col min="1" max="1" width="27.5703125" customWidth="1"/>
    <col min="2" max="2" width="14.7109375" customWidth="1"/>
    <col min="3" max="3" width="6.140625" customWidth="1"/>
    <col min="4" max="4" width="13.140625" customWidth="1"/>
    <col min="5" max="5" width="11" customWidth="1"/>
    <col min="6" max="6" width="19.5703125" customWidth="1"/>
    <col min="7" max="7" width="9" customWidth="1"/>
    <col min="8" max="8" width="19.5703125" customWidth="1"/>
  </cols>
  <sheetData>
    <row r="9" spans="1:8" ht="9.75" customHeight="1" x14ac:dyDescent="0.25"/>
    <row r="10" spans="1:8" ht="3" customHeight="1" x14ac:dyDescent="0.25"/>
    <row r="11" spans="1:8" ht="11.25" customHeight="1" x14ac:dyDescent="0.25">
      <c r="A11" s="179" t="s">
        <v>210</v>
      </c>
      <c r="B11" s="188"/>
      <c r="C11" s="188"/>
      <c r="D11" s="188"/>
      <c r="E11" s="188"/>
      <c r="F11" s="188"/>
      <c r="G11" s="188"/>
      <c r="H11" s="189"/>
    </row>
    <row r="12" spans="1:8" ht="11.25" customHeight="1" x14ac:dyDescent="0.25">
      <c r="A12" s="190"/>
      <c r="B12" s="191"/>
      <c r="C12" s="191"/>
      <c r="D12" s="191"/>
      <c r="E12" s="191"/>
      <c r="F12" s="191"/>
      <c r="G12" s="191"/>
      <c r="H12" s="192"/>
    </row>
    <row r="13" spans="1:8" ht="11.25" customHeight="1" x14ac:dyDescent="0.25">
      <c r="A13" s="190"/>
      <c r="B13" s="191"/>
      <c r="C13" s="191"/>
      <c r="D13" s="191"/>
      <c r="E13" s="191"/>
      <c r="F13" s="191"/>
      <c r="G13" s="191"/>
      <c r="H13" s="192"/>
    </row>
    <row r="14" spans="1:8" ht="11.25" customHeight="1" x14ac:dyDescent="0.25">
      <c r="A14" s="190"/>
      <c r="B14" s="191"/>
      <c r="C14" s="191"/>
      <c r="D14" s="191"/>
      <c r="E14" s="191"/>
      <c r="F14" s="191"/>
      <c r="G14" s="191"/>
      <c r="H14" s="192"/>
    </row>
    <row r="15" spans="1:8" ht="11.25" customHeight="1" x14ac:dyDescent="0.25">
      <c r="A15" s="190"/>
      <c r="B15" s="191"/>
      <c r="C15" s="191"/>
      <c r="D15" s="191"/>
      <c r="E15" s="191"/>
      <c r="F15" s="191"/>
      <c r="G15" s="191"/>
      <c r="H15" s="192"/>
    </row>
    <row r="16" spans="1:8" ht="11.25" customHeight="1" x14ac:dyDescent="0.25">
      <c r="A16" s="190"/>
      <c r="B16" s="191"/>
      <c r="C16" s="191"/>
      <c r="D16" s="191"/>
      <c r="E16" s="191"/>
      <c r="F16" s="191"/>
      <c r="G16" s="191"/>
      <c r="H16" s="192"/>
    </row>
    <row r="17" spans="1:8" ht="11.25" customHeight="1" x14ac:dyDescent="0.25">
      <c r="A17" s="190"/>
      <c r="B17" s="191"/>
      <c r="C17" s="191"/>
      <c r="D17" s="191"/>
      <c r="E17" s="191"/>
      <c r="F17" s="191"/>
      <c r="G17" s="191"/>
      <c r="H17" s="192"/>
    </row>
    <row r="18" spans="1:8" ht="11.25" customHeight="1" x14ac:dyDescent="0.25">
      <c r="A18" s="190"/>
      <c r="B18" s="191"/>
      <c r="C18" s="191"/>
      <c r="D18" s="191"/>
      <c r="E18" s="191"/>
      <c r="F18" s="191"/>
      <c r="G18" s="191"/>
      <c r="H18" s="192"/>
    </row>
    <row r="19" spans="1:8" ht="11.25" customHeight="1" x14ac:dyDescent="0.25">
      <c r="A19" s="190"/>
      <c r="B19" s="191"/>
      <c r="C19" s="191"/>
      <c r="D19" s="191"/>
      <c r="E19" s="191"/>
      <c r="F19" s="191"/>
      <c r="G19" s="191"/>
      <c r="H19" s="192"/>
    </row>
    <row r="20" spans="1:8" ht="11.25" customHeight="1" x14ac:dyDescent="0.25">
      <c r="A20" s="190"/>
      <c r="B20" s="191"/>
      <c r="C20" s="191"/>
      <c r="D20" s="191"/>
      <c r="E20" s="191"/>
      <c r="F20" s="191"/>
      <c r="G20" s="191"/>
      <c r="H20" s="192"/>
    </row>
    <row r="21" spans="1:8" ht="11.25" customHeight="1" x14ac:dyDescent="0.25">
      <c r="A21" s="193"/>
      <c r="B21" s="194"/>
      <c r="C21" s="194"/>
      <c r="D21" s="194"/>
      <c r="E21" s="194"/>
      <c r="F21" s="194"/>
      <c r="G21" s="194"/>
      <c r="H21" s="195"/>
    </row>
    <row r="22" spans="1:8" ht="6" customHeight="1" x14ac:dyDescent="0.25">
      <c r="A22" s="25"/>
      <c r="B22" s="26"/>
      <c r="C22" s="26"/>
      <c r="D22" s="26"/>
      <c r="E22" s="26"/>
      <c r="F22" s="26"/>
      <c r="G22" s="26"/>
      <c r="H22" s="27"/>
    </row>
    <row r="23" spans="1:8" x14ac:dyDescent="0.25">
      <c r="A23" s="179" t="s">
        <v>211</v>
      </c>
      <c r="B23" s="188"/>
      <c r="C23" s="188"/>
      <c r="D23" s="188"/>
      <c r="E23" s="188"/>
      <c r="F23" s="188"/>
      <c r="G23" s="188"/>
      <c r="H23" s="189"/>
    </row>
    <row r="24" spans="1:8" x14ac:dyDescent="0.25">
      <c r="A24" s="190"/>
      <c r="B24" s="191"/>
      <c r="C24" s="191"/>
      <c r="D24" s="191"/>
      <c r="E24" s="191"/>
      <c r="F24" s="191"/>
      <c r="G24" s="191"/>
      <c r="H24" s="192"/>
    </row>
    <row r="25" spans="1:8" x14ac:dyDescent="0.25">
      <c r="A25" s="190"/>
      <c r="B25" s="191"/>
      <c r="C25" s="191"/>
      <c r="D25" s="191"/>
      <c r="E25" s="191"/>
      <c r="F25" s="191"/>
      <c r="G25" s="191"/>
      <c r="H25" s="192"/>
    </row>
    <row r="26" spans="1:8" x14ac:dyDescent="0.25">
      <c r="A26" s="193"/>
      <c r="B26" s="194"/>
      <c r="C26" s="194"/>
      <c r="D26" s="194"/>
      <c r="E26" s="194"/>
      <c r="F26" s="194"/>
      <c r="G26" s="194"/>
      <c r="H26" s="195"/>
    </row>
    <row r="27" spans="1:8" ht="6" customHeight="1" x14ac:dyDescent="0.25">
      <c r="A27" s="28"/>
      <c r="B27" s="29"/>
      <c r="C27" s="29"/>
      <c r="D27" s="29"/>
      <c r="E27" s="29"/>
      <c r="F27" s="29"/>
      <c r="G27" s="29"/>
      <c r="H27" s="26"/>
    </row>
    <row r="28" spans="1:8" x14ac:dyDescent="0.25">
      <c r="A28" s="196" t="s">
        <v>212</v>
      </c>
      <c r="B28" s="197"/>
      <c r="C28" s="197"/>
      <c r="D28" s="197"/>
      <c r="E28" s="197"/>
      <c r="F28" s="197"/>
      <c r="G28" s="197"/>
      <c r="H28" s="198"/>
    </row>
    <row r="29" spans="1:8" x14ac:dyDescent="0.25">
      <c r="A29" s="199"/>
      <c r="B29" s="200"/>
      <c r="C29" s="200"/>
      <c r="D29" s="200"/>
      <c r="E29" s="200"/>
      <c r="F29" s="200"/>
      <c r="G29" s="200"/>
      <c r="H29" s="201"/>
    </row>
    <row r="30" spans="1:8" x14ac:dyDescent="0.25">
      <c r="A30" s="199"/>
      <c r="B30" s="200"/>
      <c r="C30" s="200"/>
      <c r="D30" s="200"/>
      <c r="E30" s="200"/>
      <c r="F30" s="200"/>
      <c r="G30" s="200"/>
      <c r="H30" s="201"/>
    </row>
    <row r="31" spans="1:8" x14ac:dyDescent="0.25">
      <c r="A31" s="202"/>
      <c r="B31" s="203"/>
      <c r="C31" s="203"/>
      <c r="D31" s="203"/>
      <c r="E31" s="203"/>
      <c r="F31" s="203"/>
      <c r="G31" s="203"/>
      <c r="H31" s="204"/>
    </row>
    <row r="32" spans="1:8" ht="5.25" customHeight="1" x14ac:dyDescent="0.25">
      <c r="A32" s="3"/>
      <c r="B32" s="26"/>
      <c r="C32" s="26"/>
      <c r="D32" s="26"/>
      <c r="E32" s="26"/>
      <c r="F32" s="26"/>
      <c r="G32" s="26"/>
      <c r="H32" s="26"/>
    </row>
    <row r="33" spans="1:8" x14ac:dyDescent="0.25">
      <c r="A33" s="7" t="s">
        <v>213</v>
      </c>
      <c r="B33" s="30"/>
      <c r="C33" s="30"/>
      <c r="D33" s="30"/>
      <c r="E33" s="30"/>
      <c r="F33" s="30"/>
      <c r="G33" s="30"/>
      <c r="H33" s="30"/>
    </row>
    <row r="34" spans="1:8" ht="6" customHeight="1" x14ac:dyDescent="0.25">
      <c r="A34" s="7"/>
      <c r="B34" s="30"/>
      <c r="C34" s="30"/>
      <c r="D34" s="30"/>
      <c r="E34" s="30"/>
      <c r="F34" s="30"/>
      <c r="G34" s="30"/>
      <c r="H34" s="30"/>
    </row>
    <row r="35" spans="1:8" ht="30.75" customHeight="1" x14ac:dyDescent="0.25">
      <c r="A35" s="132" t="s">
        <v>209</v>
      </c>
      <c r="B35" s="133" t="s">
        <v>96</v>
      </c>
      <c r="C35" s="133" t="s">
        <v>97</v>
      </c>
      <c r="D35" s="133" t="s">
        <v>98</v>
      </c>
      <c r="E35" s="133" t="s">
        <v>99</v>
      </c>
      <c r="F35" s="134" t="s">
        <v>375</v>
      </c>
      <c r="G35" s="133" t="s">
        <v>101</v>
      </c>
      <c r="H35" s="133" t="s">
        <v>102</v>
      </c>
    </row>
    <row r="36" spans="1:8" x14ac:dyDescent="0.25">
      <c r="A36" s="6">
        <v>420</v>
      </c>
      <c r="B36" s="20">
        <v>2</v>
      </c>
      <c r="C36" s="20" t="s">
        <v>214</v>
      </c>
      <c r="D36" s="20" t="s">
        <v>215</v>
      </c>
      <c r="E36" s="20">
        <v>1110</v>
      </c>
      <c r="F36" s="21">
        <v>5</v>
      </c>
      <c r="G36" s="20">
        <v>306</v>
      </c>
      <c r="H36" s="20"/>
    </row>
    <row r="37" spans="1:8" x14ac:dyDescent="0.25">
      <c r="A37" s="17" t="s">
        <v>81</v>
      </c>
      <c r="B37" s="20">
        <v>2</v>
      </c>
      <c r="C37" s="20" t="s">
        <v>214</v>
      </c>
      <c r="D37" s="20" t="s">
        <v>216</v>
      </c>
      <c r="E37" s="20">
        <v>1107</v>
      </c>
      <c r="F37" s="21">
        <v>6</v>
      </c>
      <c r="G37" s="20">
        <v>1768</v>
      </c>
      <c r="H37" s="20"/>
    </row>
    <row r="38" spans="1:8" x14ac:dyDescent="0.25">
      <c r="A38" s="6" t="s">
        <v>104</v>
      </c>
      <c r="B38" s="20">
        <v>2</v>
      </c>
      <c r="C38" s="20" t="s">
        <v>214</v>
      </c>
      <c r="D38" s="20" t="s">
        <v>216</v>
      </c>
      <c r="E38" s="20">
        <v>915</v>
      </c>
      <c r="F38" s="22" t="s">
        <v>222</v>
      </c>
      <c r="G38" s="20">
        <v>387</v>
      </c>
      <c r="H38" s="20"/>
    </row>
    <row r="39" spans="1:8" x14ac:dyDescent="0.25">
      <c r="A39" s="6" t="s">
        <v>105</v>
      </c>
      <c r="B39" s="20">
        <v>2</v>
      </c>
      <c r="C39" s="20" t="s">
        <v>214</v>
      </c>
      <c r="D39" s="20" t="s">
        <v>216</v>
      </c>
      <c r="E39" s="20">
        <v>710</v>
      </c>
      <c r="F39" s="21">
        <v>-10</v>
      </c>
      <c r="G39" s="20">
        <v>155</v>
      </c>
      <c r="H39" s="20"/>
    </row>
    <row r="40" spans="1:8" x14ac:dyDescent="0.25">
      <c r="A40" s="6">
        <v>505</v>
      </c>
      <c r="B40" s="20">
        <v>2</v>
      </c>
      <c r="C40" s="20" t="s">
        <v>214</v>
      </c>
      <c r="D40" s="20" t="s">
        <v>215</v>
      </c>
      <c r="E40" s="20">
        <v>906</v>
      </c>
      <c r="F40" s="21">
        <v>-6</v>
      </c>
      <c r="G40" s="20">
        <v>204</v>
      </c>
      <c r="H40" s="20"/>
    </row>
    <row r="41" spans="1:8" x14ac:dyDescent="0.25">
      <c r="A41" s="6" t="s">
        <v>106</v>
      </c>
      <c r="B41" s="20">
        <v>2</v>
      </c>
      <c r="C41" s="20" t="s">
        <v>214</v>
      </c>
      <c r="D41" s="20">
        <v>0</v>
      </c>
      <c r="E41" s="20">
        <v>1041</v>
      </c>
      <c r="F41" s="21">
        <v>-4</v>
      </c>
      <c r="G41" s="20">
        <v>1934</v>
      </c>
      <c r="H41" s="20"/>
    </row>
    <row r="42" spans="1:8" x14ac:dyDescent="0.25">
      <c r="A42" s="6" t="s">
        <v>107</v>
      </c>
      <c r="B42" s="20">
        <v>2</v>
      </c>
      <c r="C42" s="20" t="s">
        <v>214</v>
      </c>
      <c r="D42" s="20" t="s">
        <v>216</v>
      </c>
      <c r="E42" s="20">
        <v>917</v>
      </c>
      <c r="F42" s="21">
        <v>5</v>
      </c>
      <c r="G42" s="20">
        <v>169</v>
      </c>
      <c r="H42" s="20"/>
    </row>
    <row r="43" spans="1:8" x14ac:dyDescent="0.25">
      <c r="A43" s="6" t="s">
        <v>108</v>
      </c>
      <c r="B43" s="20">
        <v>1</v>
      </c>
      <c r="C43" s="20" t="s">
        <v>218</v>
      </c>
      <c r="D43" s="20">
        <v>0</v>
      </c>
      <c r="E43" s="20">
        <v>1023</v>
      </c>
      <c r="F43" s="21">
        <v>2</v>
      </c>
      <c r="G43" s="20">
        <v>1023</v>
      </c>
      <c r="H43" s="20"/>
    </row>
    <row r="44" spans="1:8" x14ac:dyDescent="0.25">
      <c r="A44" s="6" t="s">
        <v>109</v>
      </c>
      <c r="B44" s="20">
        <v>1</v>
      </c>
      <c r="C44" s="20" t="s">
        <v>218</v>
      </c>
      <c r="D44" s="20">
        <v>0</v>
      </c>
      <c r="E44" s="20">
        <v>1155</v>
      </c>
      <c r="F44" s="22" t="s">
        <v>217</v>
      </c>
      <c r="G44" s="20">
        <v>294</v>
      </c>
      <c r="H44" s="20"/>
    </row>
    <row r="45" spans="1:8" x14ac:dyDescent="0.25">
      <c r="A45" s="6" t="s">
        <v>110</v>
      </c>
      <c r="B45" s="20">
        <v>1</v>
      </c>
      <c r="C45" s="20" t="s">
        <v>218</v>
      </c>
      <c r="D45" s="20">
        <v>0</v>
      </c>
      <c r="E45" s="20">
        <v>1147</v>
      </c>
      <c r="F45" s="21">
        <v>-1</v>
      </c>
      <c r="G45" s="20">
        <v>1042</v>
      </c>
      <c r="H45" s="20"/>
    </row>
    <row r="46" spans="1:8" x14ac:dyDescent="0.25">
      <c r="A46" s="4" t="s">
        <v>111</v>
      </c>
      <c r="B46" s="20">
        <v>1</v>
      </c>
      <c r="C46" s="20" t="s">
        <v>218</v>
      </c>
      <c r="D46" s="20">
        <v>0</v>
      </c>
      <c r="E46" s="20">
        <v>1204</v>
      </c>
      <c r="F46" s="21">
        <v>4</v>
      </c>
      <c r="G46" s="20">
        <v>1941</v>
      </c>
      <c r="H46" s="20"/>
    </row>
    <row r="47" spans="1:8" x14ac:dyDescent="0.25">
      <c r="A47" s="4" t="s">
        <v>113</v>
      </c>
      <c r="B47" s="20">
        <v>1</v>
      </c>
      <c r="C47" s="20" t="s">
        <v>218</v>
      </c>
      <c r="D47" s="20">
        <v>0</v>
      </c>
      <c r="E47" s="20">
        <v>970</v>
      </c>
      <c r="F47" s="21">
        <v>-6</v>
      </c>
      <c r="G47" s="20">
        <v>1142</v>
      </c>
      <c r="H47" s="20"/>
    </row>
    <row r="48" spans="1:8" x14ac:dyDescent="0.25">
      <c r="A48" s="4" t="s">
        <v>114</v>
      </c>
      <c r="B48" s="20">
        <v>1</v>
      </c>
      <c r="C48" s="20" t="s">
        <v>218</v>
      </c>
      <c r="D48" s="20" t="s">
        <v>216</v>
      </c>
      <c r="E48" s="20">
        <v>953</v>
      </c>
      <c r="F48" s="21">
        <v>-5</v>
      </c>
      <c r="G48" s="20">
        <v>321</v>
      </c>
      <c r="H48" s="20"/>
    </row>
    <row r="49" spans="1:8" x14ac:dyDescent="0.25">
      <c r="A49" s="4" t="s">
        <v>115</v>
      </c>
      <c r="B49" s="20">
        <v>1</v>
      </c>
      <c r="C49" s="20" t="s">
        <v>218</v>
      </c>
      <c r="D49" s="20">
        <v>0</v>
      </c>
      <c r="E49" s="20">
        <v>1029</v>
      </c>
      <c r="F49" s="22" t="s">
        <v>222</v>
      </c>
      <c r="G49" s="20">
        <v>1755</v>
      </c>
      <c r="H49" s="20"/>
    </row>
    <row r="50" spans="1:8" x14ac:dyDescent="0.25">
      <c r="A50" s="4" t="s">
        <v>116</v>
      </c>
      <c r="B50" s="20">
        <v>2</v>
      </c>
      <c r="C50" s="20" t="s">
        <v>214</v>
      </c>
      <c r="D50" s="20">
        <v>0</v>
      </c>
      <c r="E50" s="20">
        <v>1113</v>
      </c>
      <c r="F50" s="21">
        <v>0</v>
      </c>
      <c r="G50" s="20">
        <v>2521</v>
      </c>
      <c r="H50" s="20"/>
    </row>
    <row r="51" spans="1:8" x14ac:dyDescent="0.25">
      <c r="A51" s="4" t="s">
        <v>117</v>
      </c>
      <c r="B51" s="20">
        <v>1</v>
      </c>
      <c r="C51" s="20" t="s">
        <v>218</v>
      </c>
      <c r="D51" s="20">
        <v>0</v>
      </c>
      <c r="E51" s="20">
        <v>1145</v>
      </c>
      <c r="F51" s="22" t="s">
        <v>219</v>
      </c>
      <c r="G51" s="20">
        <v>402</v>
      </c>
      <c r="H51" s="20"/>
    </row>
    <row r="52" spans="1:8" x14ac:dyDescent="0.25">
      <c r="A52" s="4" t="s">
        <v>118</v>
      </c>
      <c r="B52" s="20">
        <v>1</v>
      </c>
      <c r="C52" s="20" t="s">
        <v>218</v>
      </c>
      <c r="D52" s="20">
        <v>0</v>
      </c>
      <c r="E52" s="20">
        <v>1045</v>
      </c>
      <c r="F52" s="21">
        <v>3</v>
      </c>
      <c r="G52" s="20">
        <v>827</v>
      </c>
      <c r="H52" s="20"/>
    </row>
    <row r="53" spans="1:8" x14ac:dyDescent="0.25">
      <c r="A53" s="4" t="s">
        <v>119</v>
      </c>
      <c r="B53" s="20">
        <v>2</v>
      </c>
      <c r="C53" s="20" t="s">
        <v>214</v>
      </c>
      <c r="D53" s="20" t="s">
        <v>215</v>
      </c>
      <c r="E53" s="20">
        <v>959</v>
      </c>
      <c r="F53" s="22" t="s">
        <v>227</v>
      </c>
      <c r="G53" s="20">
        <v>2398</v>
      </c>
      <c r="H53" s="20"/>
    </row>
    <row r="54" spans="1:8" x14ac:dyDescent="0.25">
      <c r="A54" s="4" t="s">
        <v>120</v>
      </c>
      <c r="B54" s="20">
        <v>2</v>
      </c>
      <c r="C54" s="20" t="s">
        <v>214</v>
      </c>
      <c r="D54" s="20">
        <v>0</v>
      </c>
      <c r="E54" s="20">
        <v>1165</v>
      </c>
      <c r="F54" s="22" t="s">
        <v>237</v>
      </c>
      <c r="G54" s="20">
        <v>219</v>
      </c>
      <c r="H54" s="20"/>
    </row>
    <row r="55" spans="1:8" x14ac:dyDescent="0.25">
      <c r="A55" s="4" t="s">
        <v>121</v>
      </c>
      <c r="B55" s="20">
        <v>2</v>
      </c>
      <c r="C55" s="20" t="s">
        <v>214</v>
      </c>
      <c r="D55" s="20" t="s">
        <v>215</v>
      </c>
      <c r="E55" s="20">
        <v>1133</v>
      </c>
      <c r="F55" s="21">
        <v>2</v>
      </c>
      <c r="G55" s="20">
        <v>1866</v>
      </c>
      <c r="H55" s="20"/>
    </row>
    <row r="56" spans="1:8" x14ac:dyDescent="0.25">
      <c r="A56" s="4" t="s">
        <v>122</v>
      </c>
      <c r="B56" s="20">
        <v>2</v>
      </c>
      <c r="C56" s="20" t="s">
        <v>214</v>
      </c>
      <c r="D56" s="20">
        <v>0</v>
      </c>
      <c r="E56" s="20">
        <v>1129</v>
      </c>
      <c r="F56" s="22" t="s">
        <v>217</v>
      </c>
      <c r="G56" s="20">
        <v>345</v>
      </c>
      <c r="H56" s="20"/>
    </row>
    <row r="57" spans="1:8" x14ac:dyDescent="0.25">
      <c r="A57" s="4" t="s">
        <v>376</v>
      </c>
      <c r="B57" s="20">
        <v>1</v>
      </c>
      <c r="C57" s="20" t="s">
        <v>218</v>
      </c>
      <c r="D57" s="20">
        <v>0</v>
      </c>
      <c r="E57" s="20">
        <v>992</v>
      </c>
      <c r="F57" s="22" t="s">
        <v>234</v>
      </c>
      <c r="G57" s="20">
        <v>109</v>
      </c>
      <c r="H57" s="20"/>
    </row>
    <row r="58" spans="1:8" x14ac:dyDescent="0.25">
      <c r="A58" s="4" t="s">
        <v>123</v>
      </c>
      <c r="B58" s="20">
        <v>2</v>
      </c>
      <c r="C58" s="20" t="s">
        <v>214</v>
      </c>
      <c r="D58" s="20" t="s">
        <v>215</v>
      </c>
      <c r="E58" s="20">
        <v>962</v>
      </c>
      <c r="F58" s="22" t="s">
        <v>377</v>
      </c>
      <c r="G58" s="20">
        <v>134</v>
      </c>
      <c r="H58" s="20"/>
    </row>
    <row r="59" spans="1:8" x14ac:dyDescent="0.25">
      <c r="A59" s="4" t="s">
        <v>378</v>
      </c>
      <c r="B59" s="20">
        <v>2</v>
      </c>
      <c r="C59" s="20" t="s">
        <v>214</v>
      </c>
      <c r="D59" s="20" t="s">
        <v>216</v>
      </c>
      <c r="E59" s="20">
        <v>922</v>
      </c>
      <c r="F59" s="21">
        <v>0</v>
      </c>
      <c r="G59" s="20">
        <v>135</v>
      </c>
      <c r="H59" s="20"/>
    </row>
    <row r="60" spans="1:8" x14ac:dyDescent="0.25">
      <c r="A60" s="4" t="s">
        <v>124</v>
      </c>
      <c r="B60" s="20">
        <v>2</v>
      </c>
      <c r="C60" s="20" t="s">
        <v>214</v>
      </c>
      <c r="D60" s="20" t="s">
        <v>215</v>
      </c>
      <c r="E60" s="20">
        <v>1035</v>
      </c>
      <c r="F60" s="21">
        <v>6</v>
      </c>
      <c r="G60" s="20">
        <v>266</v>
      </c>
      <c r="H60" s="20"/>
    </row>
    <row r="61" spans="1:8" x14ac:dyDescent="0.25">
      <c r="A61" s="4" t="s">
        <v>125</v>
      </c>
      <c r="B61" s="20">
        <v>2</v>
      </c>
      <c r="C61" s="20" t="s">
        <v>214</v>
      </c>
      <c r="D61" s="20" t="s">
        <v>215</v>
      </c>
      <c r="E61" s="20">
        <v>1070</v>
      </c>
      <c r="F61" s="22" t="s">
        <v>219</v>
      </c>
      <c r="G61" s="20">
        <v>514</v>
      </c>
      <c r="H61" s="20"/>
    </row>
    <row r="62" spans="1:8" x14ac:dyDescent="0.25">
      <c r="A62" s="4" t="s">
        <v>126</v>
      </c>
      <c r="B62" s="20">
        <v>1</v>
      </c>
      <c r="C62" s="20" t="s">
        <v>218</v>
      </c>
      <c r="D62" s="20">
        <v>0</v>
      </c>
      <c r="E62" s="20">
        <v>1097</v>
      </c>
      <c r="F62" s="21">
        <v>2</v>
      </c>
      <c r="G62" s="20">
        <v>22963</v>
      </c>
      <c r="H62" s="20"/>
    </row>
    <row r="63" spans="1:8" x14ac:dyDescent="0.25">
      <c r="A63" s="4" t="s">
        <v>83</v>
      </c>
      <c r="B63" s="20">
        <v>1</v>
      </c>
      <c r="C63" s="20" t="s">
        <v>218</v>
      </c>
      <c r="D63" s="20">
        <v>0</v>
      </c>
      <c r="E63" s="20">
        <v>1200</v>
      </c>
      <c r="F63" s="21">
        <v>5</v>
      </c>
      <c r="G63" s="20">
        <v>1511</v>
      </c>
      <c r="H63" s="20"/>
    </row>
    <row r="64" spans="1:8" x14ac:dyDescent="0.25">
      <c r="A64" s="4" t="s">
        <v>127</v>
      </c>
      <c r="B64" s="20">
        <v>2</v>
      </c>
      <c r="C64" s="20" t="s">
        <v>214</v>
      </c>
      <c r="D64" s="20" t="s">
        <v>216</v>
      </c>
      <c r="E64" s="20">
        <v>917</v>
      </c>
      <c r="F64" s="21">
        <v>-3</v>
      </c>
      <c r="G64" s="20">
        <v>242</v>
      </c>
      <c r="H64" s="20"/>
    </row>
    <row r="65" spans="1:8" x14ac:dyDescent="0.25">
      <c r="A65" s="4" t="s">
        <v>76</v>
      </c>
      <c r="B65" s="20">
        <v>1</v>
      </c>
      <c r="C65" s="20" t="s">
        <v>218</v>
      </c>
      <c r="D65" s="20">
        <v>0</v>
      </c>
      <c r="E65" s="20">
        <v>1030</v>
      </c>
      <c r="F65" s="22" t="s">
        <v>220</v>
      </c>
      <c r="G65" s="20">
        <v>176</v>
      </c>
      <c r="H65" s="20"/>
    </row>
    <row r="66" spans="1:8" x14ac:dyDescent="0.25">
      <c r="A66" s="4" t="s">
        <v>128</v>
      </c>
      <c r="B66" s="20">
        <v>2</v>
      </c>
      <c r="C66" s="20" t="s">
        <v>214</v>
      </c>
      <c r="D66" s="20" t="s">
        <v>215</v>
      </c>
      <c r="E66" s="20">
        <v>1065</v>
      </c>
      <c r="F66" s="21">
        <v>0</v>
      </c>
      <c r="G66" s="20">
        <v>223</v>
      </c>
      <c r="H66" s="20"/>
    </row>
    <row r="67" spans="1:8" x14ac:dyDescent="0.25">
      <c r="A67" s="4" t="s">
        <v>129</v>
      </c>
      <c r="B67" s="20">
        <v>1</v>
      </c>
      <c r="C67" s="20" t="s">
        <v>218</v>
      </c>
      <c r="D67" s="20">
        <v>0</v>
      </c>
      <c r="E67" s="20">
        <v>1139</v>
      </c>
      <c r="F67" s="21">
        <v>3</v>
      </c>
      <c r="G67" s="20">
        <v>8479</v>
      </c>
      <c r="H67" s="20"/>
    </row>
    <row r="68" spans="1:8" x14ac:dyDescent="0.25">
      <c r="A68" s="4" t="s">
        <v>130</v>
      </c>
      <c r="B68" s="20">
        <v>1</v>
      </c>
      <c r="C68" s="20" t="s">
        <v>218</v>
      </c>
      <c r="D68" s="20">
        <v>0</v>
      </c>
      <c r="E68" s="20">
        <v>1170</v>
      </c>
      <c r="F68" s="21">
        <v>6</v>
      </c>
      <c r="G68" s="20">
        <v>407</v>
      </c>
      <c r="H68" s="20"/>
    </row>
    <row r="69" spans="1:8" x14ac:dyDescent="0.25">
      <c r="A69" s="4" t="s">
        <v>131</v>
      </c>
      <c r="B69" s="20">
        <v>2</v>
      </c>
      <c r="C69" s="20" t="s">
        <v>214</v>
      </c>
      <c r="D69" s="20" t="s">
        <v>215</v>
      </c>
      <c r="E69" s="20">
        <v>981</v>
      </c>
      <c r="F69" s="21">
        <v>-2</v>
      </c>
      <c r="G69" s="20">
        <v>2529</v>
      </c>
      <c r="H69" s="20"/>
    </row>
    <row r="70" spans="1:8" x14ac:dyDescent="0.25">
      <c r="A70" s="4" t="s">
        <v>132</v>
      </c>
      <c r="B70" s="20">
        <v>2</v>
      </c>
      <c r="C70" s="20" t="s">
        <v>214</v>
      </c>
      <c r="D70" s="20" t="s">
        <v>215</v>
      </c>
      <c r="E70" s="20">
        <v>1210</v>
      </c>
      <c r="F70" s="22" t="s">
        <v>219</v>
      </c>
      <c r="G70" s="20">
        <v>689</v>
      </c>
      <c r="H70" s="20"/>
    </row>
    <row r="71" spans="1:8" x14ac:dyDescent="0.25">
      <c r="A71" s="4" t="s">
        <v>133</v>
      </c>
      <c r="B71" s="20">
        <v>2</v>
      </c>
      <c r="C71" s="20" t="s">
        <v>214</v>
      </c>
      <c r="D71" s="20" t="s">
        <v>215</v>
      </c>
      <c r="E71" s="20">
        <v>1383</v>
      </c>
      <c r="F71" s="22" t="s">
        <v>219</v>
      </c>
      <c r="G71" s="20">
        <v>547</v>
      </c>
      <c r="H71" s="20"/>
    </row>
    <row r="72" spans="1:8" x14ac:dyDescent="0.25">
      <c r="A72" s="4" t="s">
        <v>133</v>
      </c>
      <c r="B72" s="20">
        <v>1</v>
      </c>
      <c r="C72" s="20" t="s">
        <v>214</v>
      </c>
      <c r="D72" s="20">
        <v>0</v>
      </c>
      <c r="E72" s="20">
        <v>1369</v>
      </c>
      <c r="F72" s="22" t="s">
        <v>219</v>
      </c>
      <c r="G72" s="20">
        <v>216</v>
      </c>
      <c r="H72" s="20"/>
    </row>
    <row r="73" spans="1:8" x14ac:dyDescent="0.25">
      <c r="A73" s="4" t="s">
        <v>134</v>
      </c>
      <c r="B73" s="20">
        <v>1</v>
      </c>
      <c r="C73" s="20" t="s">
        <v>218</v>
      </c>
      <c r="D73" s="20" t="s">
        <v>216</v>
      </c>
      <c r="E73" s="20">
        <v>847</v>
      </c>
      <c r="F73" s="21">
        <v>0</v>
      </c>
      <c r="G73" s="20">
        <v>578</v>
      </c>
      <c r="H73" s="20"/>
    </row>
    <row r="74" spans="1:8" x14ac:dyDescent="0.25">
      <c r="A74" s="4" t="s">
        <v>135</v>
      </c>
      <c r="B74" s="20">
        <v>2</v>
      </c>
      <c r="C74" s="20" t="s">
        <v>214</v>
      </c>
      <c r="D74" s="20">
        <v>0</v>
      </c>
      <c r="E74" s="20">
        <v>1064</v>
      </c>
      <c r="F74" s="21">
        <v>0</v>
      </c>
      <c r="G74" s="20">
        <v>410</v>
      </c>
      <c r="H74" s="20"/>
    </row>
    <row r="75" spans="1:8" x14ac:dyDescent="0.25">
      <c r="A75" s="4" t="s">
        <v>136</v>
      </c>
      <c r="B75" s="20">
        <v>1</v>
      </c>
      <c r="C75" s="20" t="s">
        <v>218</v>
      </c>
      <c r="D75" s="20">
        <v>0</v>
      </c>
      <c r="E75" s="20">
        <v>1104</v>
      </c>
      <c r="F75" s="21">
        <v>1</v>
      </c>
      <c r="G75" s="20">
        <v>527</v>
      </c>
      <c r="H75" s="20"/>
    </row>
    <row r="76" spans="1:8" x14ac:dyDescent="0.25">
      <c r="A76" s="4" t="s">
        <v>137</v>
      </c>
      <c r="B76" s="20">
        <v>1</v>
      </c>
      <c r="C76" s="20" t="s">
        <v>218</v>
      </c>
      <c r="D76" s="20">
        <v>0</v>
      </c>
      <c r="E76" s="20">
        <v>1665</v>
      </c>
      <c r="F76" s="21">
        <v>0</v>
      </c>
      <c r="G76" s="20">
        <v>1744</v>
      </c>
      <c r="H76" s="20"/>
    </row>
    <row r="77" spans="1:8" x14ac:dyDescent="0.25">
      <c r="A77" s="4" t="s">
        <v>138</v>
      </c>
      <c r="B77" s="20">
        <v>2</v>
      </c>
      <c r="C77" s="20" t="s">
        <v>214</v>
      </c>
      <c r="D77" s="20" t="s">
        <v>215</v>
      </c>
      <c r="E77" s="20">
        <v>935</v>
      </c>
      <c r="F77" s="22" t="s">
        <v>221</v>
      </c>
      <c r="G77" s="20">
        <v>522</v>
      </c>
      <c r="H77" s="20"/>
    </row>
    <row r="78" spans="1:8" x14ac:dyDescent="0.25">
      <c r="A78" s="4" t="s">
        <v>139</v>
      </c>
      <c r="B78" s="20">
        <v>1</v>
      </c>
      <c r="C78" s="20" t="s">
        <v>218</v>
      </c>
      <c r="D78" s="20">
        <v>0</v>
      </c>
      <c r="E78" s="20">
        <v>999</v>
      </c>
      <c r="F78" s="21">
        <v>4</v>
      </c>
      <c r="G78" s="20">
        <v>4873</v>
      </c>
      <c r="H78" s="20"/>
    </row>
    <row r="79" spans="1:8" x14ac:dyDescent="0.25">
      <c r="A79" s="4" t="s">
        <v>140</v>
      </c>
      <c r="B79" s="20">
        <v>1</v>
      </c>
      <c r="C79" s="20" t="s">
        <v>218</v>
      </c>
      <c r="D79" s="20">
        <v>0</v>
      </c>
      <c r="E79" s="20">
        <v>1045</v>
      </c>
      <c r="F79" s="21">
        <v>5</v>
      </c>
      <c r="G79" s="20">
        <v>176</v>
      </c>
      <c r="H79" s="20"/>
    </row>
    <row r="80" spans="1:8" x14ac:dyDescent="0.25">
      <c r="A80" s="4" t="s">
        <v>141</v>
      </c>
      <c r="B80" s="20">
        <v>1</v>
      </c>
      <c r="C80" s="20" t="s">
        <v>218</v>
      </c>
      <c r="D80" s="20" t="s">
        <v>216</v>
      </c>
      <c r="E80" s="20">
        <v>1008</v>
      </c>
      <c r="F80" s="22" t="s">
        <v>235</v>
      </c>
      <c r="G80" s="20">
        <v>521</v>
      </c>
      <c r="H80" s="20"/>
    </row>
    <row r="81" spans="1:8" x14ac:dyDescent="0.25">
      <c r="A81" s="4" t="s">
        <v>142</v>
      </c>
      <c r="B81" s="20">
        <v>1</v>
      </c>
      <c r="C81" s="20" t="s">
        <v>218</v>
      </c>
      <c r="D81" s="20" t="s">
        <v>216</v>
      </c>
      <c r="E81" s="20">
        <v>978</v>
      </c>
      <c r="F81" s="21">
        <v>0</v>
      </c>
      <c r="G81" s="20">
        <v>193</v>
      </c>
      <c r="H81" s="20"/>
    </row>
    <row r="82" spans="1:8" x14ac:dyDescent="0.25">
      <c r="A82" s="4" t="s">
        <v>66</v>
      </c>
      <c r="B82" s="20">
        <v>2</v>
      </c>
      <c r="C82" s="20" t="s">
        <v>214</v>
      </c>
      <c r="D82" s="20" t="s">
        <v>216</v>
      </c>
      <c r="E82" s="20">
        <v>1047</v>
      </c>
      <c r="F82" s="21">
        <v>0</v>
      </c>
      <c r="G82" s="20">
        <v>5088</v>
      </c>
      <c r="H82" s="20"/>
    </row>
    <row r="83" spans="1:8" x14ac:dyDescent="0.25">
      <c r="A83" s="4" t="s">
        <v>143</v>
      </c>
      <c r="B83" s="20">
        <v>1</v>
      </c>
      <c r="C83" s="20" t="s">
        <v>218</v>
      </c>
      <c r="D83" s="20">
        <v>0</v>
      </c>
      <c r="E83" s="20">
        <v>973</v>
      </c>
      <c r="F83" s="21">
        <v>-6</v>
      </c>
      <c r="G83" s="20">
        <v>1449</v>
      </c>
      <c r="H83" s="20"/>
    </row>
    <row r="84" spans="1:8" x14ac:dyDescent="0.25">
      <c r="A84" s="4" t="s">
        <v>144</v>
      </c>
      <c r="B84" s="20">
        <v>2</v>
      </c>
      <c r="C84" s="20" t="s">
        <v>214</v>
      </c>
      <c r="D84" s="20" t="s">
        <v>216</v>
      </c>
      <c r="E84" s="20">
        <v>942</v>
      </c>
      <c r="F84" s="21">
        <v>-1</v>
      </c>
      <c r="G84" s="20">
        <v>5191</v>
      </c>
      <c r="H84" s="20"/>
    </row>
    <row r="85" spans="1:8" x14ac:dyDescent="0.25">
      <c r="A85" s="4" t="s">
        <v>145</v>
      </c>
      <c r="B85" s="20">
        <v>2</v>
      </c>
      <c r="C85" s="20" t="s">
        <v>214</v>
      </c>
      <c r="D85" s="20" t="s">
        <v>216</v>
      </c>
      <c r="E85" s="20">
        <v>968</v>
      </c>
      <c r="F85" s="22" t="s">
        <v>227</v>
      </c>
      <c r="G85" s="20">
        <v>357</v>
      </c>
      <c r="H85" s="20"/>
    </row>
    <row r="86" spans="1:8" x14ac:dyDescent="0.25">
      <c r="A86" s="4" t="s">
        <v>146</v>
      </c>
      <c r="B86" s="20">
        <v>1</v>
      </c>
      <c r="C86" s="20" t="s">
        <v>218</v>
      </c>
      <c r="D86" s="20">
        <v>0</v>
      </c>
      <c r="E86" s="20">
        <v>920</v>
      </c>
      <c r="F86" s="22" t="s">
        <v>219</v>
      </c>
      <c r="G86" s="20">
        <v>414</v>
      </c>
      <c r="H86" s="20"/>
    </row>
    <row r="87" spans="1:8" x14ac:dyDescent="0.25">
      <c r="A87" s="4" t="s">
        <v>147</v>
      </c>
      <c r="B87" s="20">
        <v>1</v>
      </c>
      <c r="C87" s="20" t="s">
        <v>218</v>
      </c>
      <c r="D87" s="20" t="s">
        <v>216</v>
      </c>
      <c r="E87" s="20">
        <v>847</v>
      </c>
      <c r="F87" s="21">
        <v>-3</v>
      </c>
      <c r="G87" s="20">
        <v>629</v>
      </c>
      <c r="H87" s="20"/>
    </row>
    <row r="88" spans="1:8" x14ac:dyDescent="0.25">
      <c r="A88" s="4" t="s">
        <v>148</v>
      </c>
      <c r="B88" s="20">
        <v>2</v>
      </c>
      <c r="C88" s="20" t="s">
        <v>214</v>
      </c>
      <c r="D88" s="20" t="s">
        <v>216</v>
      </c>
      <c r="E88" s="20">
        <v>810</v>
      </c>
      <c r="F88" s="22" t="s">
        <v>226</v>
      </c>
      <c r="G88" s="20">
        <v>429</v>
      </c>
      <c r="H88" s="20"/>
    </row>
    <row r="89" spans="1:8" x14ac:dyDescent="0.25">
      <c r="A89" s="4" t="s">
        <v>150</v>
      </c>
      <c r="B89" s="20">
        <v>1</v>
      </c>
      <c r="C89" s="20" t="s">
        <v>218</v>
      </c>
      <c r="D89" s="20">
        <v>0</v>
      </c>
      <c r="E89" s="20">
        <v>1071</v>
      </c>
      <c r="F89" s="33" t="s">
        <v>234</v>
      </c>
      <c r="G89" s="20">
        <v>1350</v>
      </c>
      <c r="H89" s="20"/>
    </row>
    <row r="90" spans="1:8" x14ac:dyDescent="0.25">
      <c r="A90" s="4" t="s">
        <v>151</v>
      </c>
      <c r="B90" s="20">
        <v>1</v>
      </c>
      <c r="C90" s="20" t="s">
        <v>218</v>
      </c>
      <c r="D90" s="20">
        <v>0</v>
      </c>
      <c r="E90" s="20">
        <v>1024</v>
      </c>
      <c r="F90" s="33" t="s">
        <v>222</v>
      </c>
      <c r="G90" s="20">
        <v>1081</v>
      </c>
      <c r="H90" s="20"/>
    </row>
    <row r="91" spans="1:8" x14ac:dyDescent="0.25">
      <c r="A91" s="4" t="s">
        <v>152</v>
      </c>
      <c r="B91" s="20">
        <v>2</v>
      </c>
      <c r="C91" s="20" t="s">
        <v>214</v>
      </c>
      <c r="D91" s="20" t="s">
        <v>216</v>
      </c>
      <c r="E91" s="20">
        <v>1240</v>
      </c>
      <c r="F91" s="21">
        <v>5</v>
      </c>
      <c r="G91" s="20">
        <v>896</v>
      </c>
      <c r="H91" s="20"/>
    </row>
    <row r="92" spans="1:8" x14ac:dyDescent="0.25">
      <c r="A92" s="4" t="s">
        <v>153</v>
      </c>
      <c r="B92" s="20">
        <v>1</v>
      </c>
      <c r="C92" s="20" t="s">
        <v>218</v>
      </c>
      <c r="D92" s="20">
        <v>0</v>
      </c>
      <c r="E92" s="20">
        <v>1364</v>
      </c>
      <c r="F92" s="22" t="s">
        <v>233</v>
      </c>
      <c r="G92" s="20">
        <v>260</v>
      </c>
      <c r="H92" s="20"/>
    </row>
    <row r="93" spans="1:8" x14ac:dyDescent="0.25">
      <c r="A93" s="4" t="s">
        <v>154</v>
      </c>
      <c r="B93" s="20">
        <v>1</v>
      </c>
      <c r="C93" s="20" t="s">
        <v>218</v>
      </c>
      <c r="D93" s="20">
        <v>0</v>
      </c>
      <c r="E93" s="20">
        <v>1432</v>
      </c>
      <c r="F93" s="22" t="s">
        <v>379</v>
      </c>
      <c r="G93" s="20">
        <v>281</v>
      </c>
      <c r="H93" s="20"/>
    </row>
    <row r="94" spans="1:8" x14ac:dyDescent="0.25">
      <c r="A94" s="4" t="s">
        <v>155</v>
      </c>
      <c r="B94" s="20">
        <v>1</v>
      </c>
      <c r="C94" s="20" t="s">
        <v>218</v>
      </c>
      <c r="D94" s="20" t="s">
        <v>216</v>
      </c>
      <c r="E94" s="20">
        <v>1085</v>
      </c>
      <c r="F94" s="21">
        <v>14</v>
      </c>
      <c r="G94" s="20">
        <v>648</v>
      </c>
      <c r="H94" s="20"/>
    </row>
    <row r="95" spans="1:8" x14ac:dyDescent="0.25">
      <c r="A95" s="4" t="s">
        <v>156</v>
      </c>
      <c r="B95" s="20">
        <v>2</v>
      </c>
      <c r="C95" s="20" t="s">
        <v>214</v>
      </c>
      <c r="D95" s="20" t="s">
        <v>216</v>
      </c>
      <c r="E95" s="20">
        <v>1128</v>
      </c>
      <c r="F95" s="21">
        <v>-6</v>
      </c>
      <c r="G95" s="20">
        <v>350</v>
      </c>
      <c r="H95" s="20"/>
    </row>
    <row r="96" spans="1:8" x14ac:dyDescent="0.25">
      <c r="A96" s="4" t="s">
        <v>157</v>
      </c>
      <c r="B96" s="20">
        <v>2</v>
      </c>
      <c r="C96" s="20" t="s">
        <v>214</v>
      </c>
      <c r="D96" s="20" t="s">
        <v>215</v>
      </c>
      <c r="E96" s="20">
        <v>1040</v>
      </c>
      <c r="F96" s="21">
        <v>0</v>
      </c>
      <c r="G96" s="20">
        <v>869</v>
      </c>
      <c r="H96" s="20"/>
    </row>
    <row r="97" spans="1:8" x14ac:dyDescent="0.25">
      <c r="A97" s="4" t="s">
        <v>158</v>
      </c>
      <c r="B97" s="20">
        <v>1</v>
      </c>
      <c r="C97" s="20" t="s">
        <v>218</v>
      </c>
      <c r="D97" s="20">
        <v>0</v>
      </c>
      <c r="E97" s="20">
        <v>1143</v>
      </c>
      <c r="F97" s="21">
        <v>3</v>
      </c>
      <c r="G97" s="20">
        <v>13701</v>
      </c>
      <c r="H97" s="20"/>
    </row>
    <row r="98" spans="1:8" x14ac:dyDescent="0.25">
      <c r="A98" s="4" t="s">
        <v>159</v>
      </c>
      <c r="B98" s="20">
        <v>1</v>
      </c>
      <c r="C98" s="20" t="s">
        <v>218</v>
      </c>
      <c r="D98" s="20">
        <v>0</v>
      </c>
      <c r="E98" s="20">
        <v>1087</v>
      </c>
      <c r="F98" s="21">
        <v>-3</v>
      </c>
      <c r="G98" s="20">
        <v>436</v>
      </c>
      <c r="H98" s="20"/>
    </row>
    <row r="99" spans="1:8" x14ac:dyDescent="0.25">
      <c r="A99" s="4" t="s">
        <v>160</v>
      </c>
      <c r="B99" s="20">
        <v>1</v>
      </c>
      <c r="C99" s="20" t="s">
        <v>218</v>
      </c>
      <c r="D99" s="20">
        <v>0</v>
      </c>
      <c r="E99" s="20">
        <v>1132</v>
      </c>
      <c r="F99" s="21">
        <v>-5</v>
      </c>
      <c r="G99" s="20">
        <v>4350</v>
      </c>
      <c r="H99" s="20"/>
    </row>
    <row r="100" spans="1:8" x14ac:dyDescent="0.25">
      <c r="A100" s="4" t="s">
        <v>161</v>
      </c>
      <c r="B100" s="20">
        <v>1</v>
      </c>
      <c r="C100" s="20" t="s">
        <v>218</v>
      </c>
      <c r="D100" s="20">
        <v>0</v>
      </c>
      <c r="E100" s="20">
        <v>1075</v>
      </c>
      <c r="F100" s="21">
        <v>0</v>
      </c>
      <c r="G100" s="22" t="s">
        <v>380</v>
      </c>
      <c r="H100" s="20"/>
    </row>
    <row r="101" spans="1:8" x14ac:dyDescent="0.25">
      <c r="A101" s="4" t="s">
        <v>162</v>
      </c>
      <c r="B101" s="20">
        <v>2</v>
      </c>
      <c r="C101" s="20" t="s">
        <v>214</v>
      </c>
      <c r="D101" s="20">
        <v>0</v>
      </c>
      <c r="E101" s="20">
        <v>1015</v>
      </c>
      <c r="F101" s="22" t="s">
        <v>232</v>
      </c>
      <c r="G101" s="20">
        <v>556</v>
      </c>
      <c r="H101" s="20"/>
    </row>
    <row r="102" spans="1:8" x14ac:dyDescent="0.25">
      <c r="A102" s="4" t="s">
        <v>163</v>
      </c>
      <c r="B102" s="20">
        <v>1</v>
      </c>
      <c r="C102" s="20" t="s">
        <v>218</v>
      </c>
      <c r="D102" s="20">
        <v>0</v>
      </c>
      <c r="E102" s="20">
        <v>1347</v>
      </c>
      <c r="F102" s="21">
        <v>6</v>
      </c>
      <c r="G102" s="23">
        <v>3044</v>
      </c>
      <c r="H102" s="20"/>
    </row>
    <row r="103" spans="1:8" x14ac:dyDescent="0.25">
      <c r="A103" s="4" t="s">
        <v>164</v>
      </c>
      <c r="B103" s="20">
        <v>1</v>
      </c>
      <c r="C103" s="20" t="s">
        <v>218</v>
      </c>
      <c r="D103" s="20" t="s">
        <v>216</v>
      </c>
      <c r="E103" s="20">
        <v>921</v>
      </c>
      <c r="F103" s="22" t="s">
        <v>223</v>
      </c>
      <c r="G103" s="20">
        <v>285</v>
      </c>
      <c r="H103" s="20"/>
    </row>
    <row r="104" spans="1:8" x14ac:dyDescent="0.25">
      <c r="A104" s="4" t="s">
        <v>165</v>
      </c>
      <c r="B104" s="20">
        <v>2</v>
      </c>
      <c r="C104" s="20" t="s">
        <v>214</v>
      </c>
      <c r="D104" s="20" t="s">
        <v>215</v>
      </c>
      <c r="E104" s="20">
        <v>1102</v>
      </c>
      <c r="F104" s="21">
        <v>-5</v>
      </c>
      <c r="G104" s="20">
        <v>1530</v>
      </c>
      <c r="H104" s="20"/>
    </row>
    <row r="105" spans="1:8" x14ac:dyDescent="0.25">
      <c r="A105" s="12"/>
      <c r="B105" s="83"/>
      <c r="C105" s="83"/>
      <c r="D105" s="83"/>
      <c r="E105" s="83"/>
      <c r="F105" s="84"/>
      <c r="G105" s="83"/>
      <c r="H105" s="83"/>
    </row>
    <row r="106" spans="1:8" ht="23.25" customHeight="1" x14ac:dyDescent="0.25">
      <c r="A106" s="34"/>
      <c r="B106" s="30"/>
      <c r="C106" s="30"/>
      <c r="D106" s="30"/>
      <c r="E106" s="30"/>
      <c r="F106" s="30"/>
      <c r="G106" s="30"/>
      <c r="H106" s="30"/>
    </row>
    <row r="107" spans="1:8" x14ac:dyDescent="0.25">
      <c r="A107" s="7" t="s">
        <v>231</v>
      </c>
      <c r="B107" s="35"/>
      <c r="C107" s="35"/>
      <c r="D107" s="35"/>
      <c r="E107" s="35"/>
      <c r="F107" s="36"/>
      <c r="G107" s="35"/>
      <c r="H107" s="35"/>
    </row>
    <row r="108" spans="1:8" ht="30.75" customHeight="1" x14ac:dyDescent="0.25">
      <c r="A108" s="5" t="s">
        <v>209</v>
      </c>
      <c r="B108" s="31" t="s">
        <v>96</v>
      </c>
      <c r="C108" s="31" t="s">
        <v>97</v>
      </c>
      <c r="D108" s="31" t="s">
        <v>98</v>
      </c>
      <c r="E108" s="31" t="s">
        <v>99</v>
      </c>
      <c r="F108" s="32" t="s">
        <v>375</v>
      </c>
      <c r="G108" s="31" t="s">
        <v>101</v>
      </c>
      <c r="H108" s="31" t="s">
        <v>102</v>
      </c>
    </row>
    <row r="109" spans="1:8" x14ac:dyDescent="0.25">
      <c r="A109" s="37" t="s">
        <v>166</v>
      </c>
      <c r="B109" s="38">
        <v>2</v>
      </c>
      <c r="C109" s="38" t="s">
        <v>214</v>
      </c>
      <c r="D109" s="38" t="s">
        <v>216</v>
      </c>
      <c r="E109" s="38">
        <v>765</v>
      </c>
      <c r="F109" s="39">
        <v>-15</v>
      </c>
      <c r="G109" s="38"/>
      <c r="H109" s="38"/>
    </row>
    <row r="110" spans="1:8" x14ac:dyDescent="0.25">
      <c r="A110" s="6" t="s">
        <v>167</v>
      </c>
      <c r="B110" s="20">
        <v>2</v>
      </c>
      <c r="C110" s="20" t="s">
        <v>214</v>
      </c>
      <c r="D110" s="20" t="s">
        <v>216</v>
      </c>
      <c r="E110" s="20">
        <v>870</v>
      </c>
      <c r="F110" s="22" t="s">
        <v>381</v>
      </c>
      <c r="G110" s="20"/>
      <c r="H110" s="20"/>
    </row>
    <row r="111" spans="1:8" x14ac:dyDescent="0.25">
      <c r="A111" s="6" t="s">
        <v>168</v>
      </c>
      <c r="B111" s="20">
        <v>2</v>
      </c>
      <c r="C111" s="20" t="s">
        <v>214</v>
      </c>
      <c r="D111" s="20" t="s">
        <v>216</v>
      </c>
      <c r="E111" s="20">
        <v>1023</v>
      </c>
      <c r="F111" s="21">
        <v>8</v>
      </c>
      <c r="G111" s="20"/>
      <c r="H111" s="20"/>
    </row>
    <row r="112" spans="1:8" x14ac:dyDescent="0.25">
      <c r="A112" s="6" t="s">
        <v>169</v>
      </c>
      <c r="B112" s="20">
        <v>2</v>
      </c>
      <c r="C112" s="20" t="s">
        <v>214</v>
      </c>
      <c r="D112" s="20" t="s">
        <v>215</v>
      </c>
      <c r="E112" s="20">
        <v>1428</v>
      </c>
      <c r="F112" s="21">
        <v>0</v>
      </c>
      <c r="G112" s="20"/>
      <c r="H112" s="20"/>
    </row>
    <row r="113" spans="1:8" x14ac:dyDescent="0.25">
      <c r="A113" s="4" t="s">
        <v>170</v>
      </c>
      <c r="B113" s="20">
        <v>1</v>
      </c>
      <c r="C113" s="20" t="s">
        <v>214</v>
      </c>
      <c r="D113" s="20">
        <v>0</v>
      </c>
      <c r="E113" s="20">
        <v>893</v>
      </c>
      <c r="F113" s="21">
        <v>0</v>
      </c>
      <c r="G113" s="20"/>
      <c r="H113" s="20"/>
    </row>
    <row r="114" spans="1:8" x14ac:dyDescent="0.25">
      <c r="A114" s="6" t="s">
        <v>170</v>
      </c>
      <c r="B114" s="20">
        <v>1</v>
      </c>
      <c r="C114" s="20" t="s">
        <v>214</v>
      </c>
      <c r="D114" s="20" t="s">
        <v>216</v>
      </c>
      <c r="E114" s="20">
        <v>866</v>
      </c>
      <c r="F114" s="22" t="s">
        <v>219</v>
      </c>
      <c r="G114" s="20"/>
      <c r="H114" s="20"/>
    </row>
    <row r="115" spans="1:8" x14ac:dyDescent="0.25">
      <c r="A115" s="4" t="s">
        <v>171</v>
      </c>
      <c r="B115" s="20">
        <v>2</v>
      </c>
      <c r="C115" s="20" t="s">
        <v>214</v>
      </c>
      <c r="D115" s="20" t="s">
        <v>216</v>
      </c>
      <c r="E115" s="20">
        <v>908</v>
      </c>
      <c r="F115" s="22" t="s">
        <v>219</v>
      </c>
      <c r="G115" s="20"/>
      <c r="H115" s="20"/>
    </row>
    <row r="116" spans="1:8" x14ac:dyDescent="0.25">
      <c r="A116" s="4" t="s">
        <v>112</v>
      </c>
      <c r="B116" s="20">
        <v>2</v>
      </c>
      <c r="C116" s="20" t="s">
        <v>214</v>
      </c>
      <c r="D116" s="20" t="s">
        <v>216</v>
      </c>
      <c r="E116" s="20">
        <v>1094</v>
      </c>
      <c r="F116" s="22" t="s">
        <v>233</v>
      </c>
      <c r="G116" s="20"/>
      <c r="H116" s="20"/>
    </row>
    <row r="117" spans="1:8" x14ac:dyDescent="0.25">
      <c r="A117" s="41" t="s">
        <v>382</v>
      </c>
      <c r="B117" s="38">
        <v>2</v>
      </c>
      <c r="C117" s="38" t="s">
        <v>214</v>
      </c>
      <c r="D117" s="38">
        <v>0</v>
      </c>
      <c r="E117" s="38">
        <v>976</v>
      </c>
      <c r="F117" s="33" t="s">
        <v>219</v>
      </c>
      <c r="G117" s="38"/>
      <c r="H117" s="38"/>
    </row>
    <row r="118" spans="1:8" x14ac:dyDescent="0.25">
      <c r="A118" s="4" t="s">
        <v>173</v>
      </c>
      <c r="B118" s="20">
        <v>2</v>
      </c>
      <c r="C118" s="20" t="s">
        <v>214</v>
      </c>
      <c r="D118" s="20" t="s">
        <v>215</v>
      </c>
      <c r="E118" s="20">
        <v>933</v>
      </c>
      <c r="F118" s="22" t="s">
        <v>219</v>
      </c>
      <c r="G118" s="20"/>
      <c r="H118" s="20"/>
    </row>
    <row r="119" spans="1:8" x14ac:dyDescent="0.25">
      <c r="A119" s="4" t="s">
        <v>383</v>
      </c>
      <c r="B119" s="20">
        <v>2</v>
      </c>
      <c r="C119" s="20" t="s">
        <v>214</v>
      </c>
      <c r="D119" s="20" t="s">
        <v>216</v>
      </c>
      <c r="E119" s="20">
        <v>1085</v>
      </c>
      <c r="F119" s="21">
        <v>11</v>
      </c>
      <c r="G119" s="20"/>
      <c r="H119" s="20"/>
    </row>
    <row r="120" spans="1:8" x14ac:dyDescent="0.25">
      <c r="A120" s="4" t="s">
        <v>174</v>
      </c>
      <c r="B120" s="20">
        <v>2</v>
      </c>
      <c r="C120" s="20" t="s">
        <v>214</v>
      </c>
      <c r="D120" s="20" t="s">
        <v>216</v>
      </c>
      <c r="E120" s="20">
        <v>1095</v>
      </c>
      <c r="F120" s="22" t="s">
        <v>384</v>
      </c>
      <c r="G120" s="20"/>
      <c r="H120" s="20"/>
    </row>
    <row r="121" spans="1:8" x14ac:dyDescent="0.25">
      <c r="A121" s="4" t="s">
        <v>175</v>
      </c>
      <c r="B121" s="20">
        <v>2</v>
      </c>
      <c r="C121" s="20" t="s">
        <v>214</v>
      </c>
      <c r="D121" s="20" t="s">
        <v>216</v>
      </c>
      <c r="E121" s="20">
        <v>1074</v>
      </c>
      <c r="F121" s="22" t="s">
        <v>219</v>
      </c>
      <c r="G121" s="20"/>
      <c r="H121" s="20"/>
    </row>
    <row r="122" spans="1:8" x14ac:dyDescent="0.25">
      <c r="A122" s="4" t="s">
        <v>176</v>
      </c>
      <c r="B122" s="20">
        <v>1</v>
      </c>
      <c r="C122" s="20" t="s">
        <v>218</v>
      </c>
      <c r="D122" s="20">
        <v>0</v>
      </c>
      <c r="E122" s="20">
        <v>1060</v>
      </c>
      <c r="F122" s="21">
        <v>0</v>
      </c>
      <c r="G122" s="20"/>
      <c r="H122" s="20"/>
    </row>
    <row r="123" spans="1:8" x14ac:dyDescent="0.25">
      <c r="A123" s="4" t="s">
        <v>149</v>
      </c>
      <c r="B123" s="20">
        <v>1</v>
      </c>
      <c r="C123" s="20" t="s">
        <v>218</v>
      </c>
      <c r="D123" s="20">
        <v>0</v>
      </c>
      <c r="E123" s="20">
        <v>1120</v>
      </c>
      <c r="F123" s="33" t="s">
        <v>240</v>
      </c>
      <c r="G123" s="20"/>
      <c r="H123" s="20"/>
    </row>
    <row r="124" spans="1:8" x14ac:dyDescent="0.25">
      <c r="A124" s="4" t="s">
        <v>178</v>
      </c>
      <c r="B124" s="20">
        <v>2</v>
      </c>
      <c r="C124" s="20" t="s">
        <v>214</v>
      </c>
      <c r="D124" s="20">
        <v>0</v>
      </c>
      <c r="E124" s="20">
        <v>1095</v>
      </c>
      <c r="F124" s="22" t="s">
        <v>224</v>
      </c>
      <c r="G124" s="20"/>
      <c r="H124" s="20"/>
    </row>
    <row r="125" spans="1:8" x14ac:dyDescent="0.25">
      <c r="A125" s="4" t="s">
        <v>385</v>
      </c>
      <c r="B125" s="20">
        <v>1</v>
      </c>
      <c r="C125" s="20" t="s">
        <v>218</v>
      </c>
      <c r="D125" s="20">
        <v>0</v>
      </c>
      <c r="E125" s="20">
        <v>1220</v>
      </c>
      <c r="F125" s="21">
        <v>12</v>
      </c>
      <c r="G125" s="20"/>
      <c r="H125" s="20"/>
    </row>
    <row r="126" spans="1:8" x14ac:dyDescent="0.25">
      <c r="A126" s="4" t="s">
        <v>179</v>
      </c>
      <c r="B126" s="20">
        <v>1</v>
      </c>
      <c r="C126" s="20" t="s">
        <v>218</v>
      </c>
      <c r="D126" s="20">
        <v>0</v>
      </c>
      <c r="E126" s="20">
        <v>1400</v>
      </c>
      <c r="F126" s="21"/>
      <c r="G126" s="20"/>
      <c r="H126" s="20"/>
    </row>
    <row r="127" spans="1:8" x14ac:dyDescent="0.25">
      <c r="A127" s="4" t="s">
        <v>180</v>
      </c>
      <c r="B127" s="20">
        <v>2</v>
      </c>
      <c r="C127" s="20" t="s">
        <v>214</v>
      </c>
      <c r="D127" s="20" t="s">
        <v>215</v>
      </c>
      <c r="E127" s="20">
        <v>1180</v>
      </c>
      <c r="F127" s="21">
        <v>3</v>
      </c>
      <c r="G127" s="20"/>
      <c r="H127" s="20"/>
    </row>
    <row r="128" spans="1:8" ht="3" customHeight="1" x14ac:dyDescent="0.25">
      <c r="A128" s="42"/>
      <c r="B128" s="35"/>
      <c r="C128" s="35"/>
      <c r="D128" s="35"/>
      <c r="E128" s="35"/>
      <c r="F128" s="36"/>
      <c r="G128" s="35"/>
      <c r="H128" s="35"/>
    </row>
    <row r="129" spans="1:8" x14ac:dyDescent="0.25">
      <c r="A129" s="7" t="s">
        <v>236</v>
      </c>
      <c r="B129" s="30"/>
      <c r="C129" s="30"/>
      <c r="D129" s="30"/>
      <c r="E129" s="30"/>
      <c r="F129" s="30"/>
      <c r="G129" s="30"/>
      <c r="H129" s="30"/>
    </row>
    <row r="130" spans="1:8" ht="30.75" customHeight="1" x14ac:dyDescent="0.25">
      <c r="A130" s="44" t="s">
        <v>209</v>
      </c>
      <c r="B130" s="45" t="s">
        <v>386</v>
      </c>
      <c r="C130" s="45" t="s">
        <v>97</v>
      </c>
      <c r="D130" s="45" t="s">
        <v>98</v>
      </c>
      <c r="E130" s="45" t="s">
        <v>99</v>
      </c>
      <c r="F130" s="32" t="s">
        <v>375</v>
      </c>
      <c r="G130" s="45" t="s">
        <v>387</v>
      </c>
      <c r="H130" s="46" t="s">
        <v>102</v>
      </c>
    </row>
    <row r="131" spans="1:8" ht="15" customHeight="1" x14ac:dyDescent="0.25">
      <c r="A131" s="85">
        <v>2.4</v>
      </c>
      <c r="B131" s="20">
        <v>1</v>
      </c>
      <c r="C131" s="20" t="s">
        <v>214</v>
      </c>
      <c r="D131" s="20">
        <v>0</v>
      </c>
      <c r="E131" s="20">
        <v>1240</v>
      </c>
      <c r="F131" s="21" t="s">
        <v>219</v>
      </c>
      <c r="G131" s="20">
        <v>59</v>
      </c>
      <c r="H131" s="20" t="s">
        <v>388</v>
      </c>
    </row>
    <row r="132" spans="1:8" x14ac:dyDescent="0.25">
      <c r="A132" s="37" t="s">
        <v>181</v>
      </c>
      <c r="B132" s="38">
        <v>2</v>
      </c>
      <c r="C132" s="38" t="s">
        <v>214</v>
      </c>
      <c r="D132" s="38" t="s">
        <v>215</v>
      </c>
      <c r="E132" s="38">
        <v>1015</v>
      </c>
      <c r="F132" s="33" t="s">
        <v>237</v>
      </c>
      <c r="G132" s="38">
        <v>1811</v>
      </c>
      <c r="H132" s="23"/>
    </row>
    <row r="133" spans="1:8" x14ac:dyDescent="0.25">
      <c r="A133" s="37" t="s">
        <v>182</v>
      </c>
      <c r="B133" s="38">
        <v>1</v>
      </c>
      <c r="C133" s="38" t="s">
        <v>214</v>
      </c>
      <c r="D133" s="38">
        <v>0</v>
      </c>
      <c r="E133" s="38">
        <v>1068</v>
      </c>
      <c r="F133" s="33" t="s">
        <v>220</v>
      </c>
      <c r="G133" s="38">
        <v>660</v>
      </c>
      <c r="H133" s="23"/>
    </row>
    <row r="134" spans="1:8" x14ac:dyDescent="0.25">
      <c r="A134" s="37" t="s">
        <v>183</v>
      </c>
      <c r="B134" s="38">
        <v>2</v>
      </c>
      <c r="C134" s="38" t="s">
        <v>214</v>
      </c>
      <c r="D134" s="38" t="s">
        <v>216</v>
      </c>
      <c r="E134" s="38">
        <v>905</v>
      </c>
      <c r="F134" s="33" t="s">
        <v>219</v>
      </c>
      <c r="G134" s="38">
        <v>225</v>
      </c>
      <c r="H134" s="23"/>
    </row>
    <row r="135" spans="1:8" ht="3.75" customHeight="1" x14ac:dyDescent="0.25">
      <c r="A135" s="47"/>
      <c r="B135" s="35"/>
      <c r="C135" s="35"/>
      <c r="D135" s="35"/>
      <c r="E135" s="35"/>
      <c r="F135" s="36"/>
      <c r="G135" s="35"/>
      <c r="H135" s="48"/>
    </row>
    <row r="136" spans="1:8" x14ac:dyDescent="0.25">
      <c r="A136" s="7" t="s">
        <v>238</v>
      </c>
      <c r="B136" s="30"/>
      <c r="C136" s="30"/>
      <c r="D136" s="30"/>
      <c r="E136" s="30"/>
      <c r="F136" s="30"/>
      <c r="G136" s="30"/>
      <c r="H136" s="30"/>
    </row>
    <row r="137" spans="1:8" ht="299.25" x14ac:dyDescent="0.25">
      <c r="A137" s="163" t="s">
        <v>239</v>
      </c>
      <c r="B137" s="165"/>
      <c r="C137" s="165"/>
      <c r="D137" s="165"/>
      <c r="E137" s="165"/>
      <c r="F137" s="165"/>
      <c r="G137" s="165"/>
      <c r="H137" s="166"/>
    </row>
    <row r="138" spans="1:8" x14ac:dyDescent="0.25">
      <c r="A138" s="167"/>
      <c r="B138" s="168"/>
      <c r="C138" s="168"/>
      <c r="D138" s="168"/>
      <c r="E138" s="168"/>
      <c r="F138" s="168"/>
      <c r="G138" s="168"/>
      <c r="H138" s="169"/>
    </row>
    <row r="139" spans="1:8" x14ac:dyDescent="0.25">
      <c r="A139" s="167"/>
      <c r="B139" s="168"/>
      <c r="C139" s="168"/>
      <c r="D139" s="168"/>
      <c r="E139" s="168"/>
      <c r="F139" s="168"/>
      <c r="G139" s="168"/>
      <c r="H139" s="169"/>
    </row>
    <row r="140" spans="1:8" x14ac:dyDescent="0.25">
      <c r="A140" s="167"/>
      <c r="B140" s="168"/>
      <c r="C140" s="168"/>
      <c r="D140" s="168"/>
      <c r="E140" s="168"/>
      <c r="F140" s="168"/>
      <c r="G140" s="168"/>
      <c r="H140" s="169"/>
    </row>
    <row r="141" spans="1:8" x14ac:dyDescent="0.25">
      <c r="A141" s="170"/>
      <c r="B141" s="171"/>
      <c r="C141" s="171"/>
      <c r="D141" s="171"/>
      <c r="E141" s="171"/>
      <c r="F141" s="171"/>
      <c r="G141" s="171"/>
      <c r="H141" s="172"/>
    </row>
    <row r="142" spans="1:8" ht="6.75" customHeight="1" x14ac:dyDescent="0.25">
      <c r="A142" s="164"/>
      <c r="B142" s="50"/>
      <c r="C142" s="50"/>
      <c r="D142" s="50"/>
      <c r="E142" s="50"/>
      <c r="F142" s="50"/>
      <c r="G142" s="50"/>
      <c r="H142" s="51"/>
    </row>
    <row r="143" spans="1:8" ht="30.75" customHeight="1" x14ac:dyDescent="0.25">
      <c r="A143" s="44" t="s">
        <v>209</v>
      </c>
      <c r="B143" s="45" t="s">
        <v>386</v>
      </c>
      <c r="C143" s="45" t="s">
        <v>97</v>
      </c>
      <c r="D143" s="45" t="s">
        <v>98</v>
      </c>
      <c r="E143" s="45" t="s">
        <v>99</v>
      </c>
      <c r="F143" s="32" t="s">
        <v>375</v>
      </c>
      <c r="G143" s="45" t="s">
        <v>101</v>
      </c>
      <c r="H143" s="46" t="s">
        <v>102</v>
      </c>
    </row>
    <row r="144" spans="1:8" x14ac:dyDescent="0.25">
      <c r="A144" s="37" t="s">
        <v>184</v>
      </c>
      <c r="B144" s="52">
        <v>1</v>
      </c>
      <c r="C144" s="52" t="s">
        <v>218</v>
      </c>
      <c r="D144" s="52">
        <v>0</v>
      </c>
      <c r="E144" s="52">
        <v>684</v>
      </c>
      <c r="F144" s="33" t="s">
        <v>219</v>
      </c>
      <c r="G144" s="38">
        <v>89</v>
      </c>
      <c r="H144" s="38"/>
    </row>
    <row r="145" spans="1:8" x14ac:dyDescent="0.25">
      <c r="A145" s="37" t="s">
        <v>185</v>
      </c>
      <c r="B145" s="52">
        <v>1</v>
      </c>
      <c r="C145" s="52" t="s">
        <v>218</v>
      </c>
      <c r="D145" s="52">
        <v>0</v>
      </c>
      <c r="E145" s="52">
        <v>895</v>
      </c>
      <c r="F145" s="33" t="s">
        <v>234</v>
      </c>
      <c r="G145" s="38">
        <v>218</v>
      </c>
      <c r="H145" s="38"/>
    </row>
    <row r="146" spans="1:8" x14ac:dyDescent="0.25">
      <c r="A146" s="37" t="s">
        <v>186</v>
      </c>
      <c r="B146" s="38">
        <v>1</v>
      </c>
      <c r="C146" s="38" t="s">
        <v>218</v>
      </c>
      <c r="D146" s="38">
        <v>0</v>
      </c>
      <c r="E146" s="38">
        <v>1160</v>
      </c>
      <c r="F146" s="33" t="s">
        <v>244</v>
      </c>
      <c r="G146" s="38">
        <v>45</v>
      </c>
      <c r="H146" s="23"/>
    </row>
    <row r="147" spans="1:8" x14ac:dyDescent="0.25">
      <c r="A147" s="37" t="s">
        <v>389</v>
      </c>
      <c r="B147" s="38">
        <v>2</v>
      </c>
      <c r="C147" s="38" t="s">
        <v>214</v>
      </c>
      <c r="D147" s="38">
        <v>0</v>
      </c>
      <c r="E147" s="38">
        <v>905</v>
      </c>
      <c r="F147" s="33" t="s">
        <v>377</v>
      </c>
      <c r="G147" s="38">
        <v>32</v>
      </c>
      <c r="H147" s="23"/>
    </row>
    <row r="148" spans="1:8" x14ac:dyDescent="0.25">
      <c r="A148" s="37" t="s">
        <v>187</v>
      </c>
      <c r="B148" s="38">
        <v>2</v>
      </c>
      <c r="C148" s="38" t="s">
        <v>214</v>
      </c>
      <c r="D148" s="38">
        <v>0</v>
      </c>
      <c r="E148" s="38">
        <v>816</v>
      </c>
      <c r="F148" s="33" t="s">
        <v>219</v>
      </c>
      <c r="G148" s="38">
        <v>169</v>
      </c>
      <c r="H148" s="23"/>
    </row>
    <row r="149" spans="1:8" x14ac:dyDescent="0.25">
      <c r="A149" s="37" t="s">
        <v>188</v>
      </c>
      <c r="B149" s="38">
        <v>2</v>
      </c>
      <c r="C149" s="38" t="s">
        <v>214</v>
      </c>
      <c r="D149" s="38" t="s">
        <v>216</v>
      </c>
      <c r="E149" s="38">
        <v>693</v>
      </c>
      <c r="F149" s="33" t="s">
        <v>219</v>
      </c>
      <c r="G149" s="38">
        <v>83</v>
      </c>
      <c r="H149" s="23"/>
    </row>
    <row r="150" spans="1:8" x14ac:dyDescent="0.25">
      <c r="A150" s="53" t="s">
        <v>189</v>
      </c>
      <c r="B150" s="52">
        <v>2</v>
      </c>
      <c r="C150" s="52" t="s">
        <v>214</v>
      </c>
      <c r="D150" s="52" t="s">
        <v>216</v>
      </c>
      <c r="E150" s="52">
        <v>698</v>
      </c>
      <c r="F150" s="54" t="s">
        <v>219</v>
      </c>
      <c r="G150" s="52">
        <v>144</v>
      </c>
      <c r="H150" s="55" t="s">
        <v>242</v>
      </c>
    </row>
    <row r="151" spans="1:8" x14ac:dyDescent="0.25">
      <c r="A151" s="53" t="s">
        <v>190</v>
      </c>
      <c r="B151" s="52">
        <v>1</v>
      </c>
      <c r="C151" s="52" t="s">
        <v>214</v>
      </c>
      <c r="D151" s="52" t="s">
        <v>216</v>
      </c>
      <c r="E151" s="52">
        <v>750</v>
      </c>
      <c r="F151" s="54"/>
      <c r="G151" s="52">
        <v>94</v>
      </c>
      <c r="H151" s="55"/>
    </row>
    <row r="152" spans="1:8" x14ac:dyDescent="0.25">
      <c r="A152" s="37" t="s">
        <v>191</v>
      </c>
      <c r="B152" s="38">
        <v>2</v>
      </c>
      <c r="C152" s="38" t="s">
        <v>214</v>
      </c>
      <c r="D152" s="38" t="s">
        <v>216</v>
      </c>
      <c r="E152" s="38">
        <v>705</v>
      </c>
      <c r="F152" s="33" t="s">
        <v>226</v>
      </c>
      <c r="G152" s="38">
        <v>151</v>
      </c>
      <c r="H152" s="55"/>
    </row>
    <row r="153" spans="1:8" x14ac:dyDescent="0.25">
      <c r="A153" s="37" t="s">
        <v>192</v>
      </c>
      <c r="B153" s="38">
        <v>1</v>
      </c>
      <c r="C153" s="38" t="s">
        <v>218</v>
      </c>
      <c r="D153" s="38">
        <v>0</v>
      </c>
      <c r="E153" s="38">
        <v>931</v>
      </c>
      <c r="F153" s="33" t="s">
        <v>219</v>
      </c>
      <c r="G153" s="38">
        <v>433</v>
      </c>
      <c r="H153" s="55" t="s">
        <v>243</v>
      </c>
    </row>
    <row r="154" spans="1:8" x14ac:dyDescent="0.25">
      <c r="A154" s="37" t="s">
        <v>193</v>
      </c>
      <c r="B154" s="38">
        <v>1</v>
      </c>
      <c r="C154" s="38" t="s">
        <v>214</v>
      </c>
      <c r="D154" s="38">
        <v>0</v>
      </c>
      <c r="E154" s="38">
        <v>894</v>
      </c>
      <c r="F154" s="33" t="s">
        <v>219</v>
      </c>
      <c r="G154" s="38">
        <v>129</v>
      </c>
      <c r="H154" s="55" t="s">
        <v>245</v>
      </c>
    </row>
    <row r="155" spans="1:8" x14ac:dyDescent="0.25">
      <c r="A155" s="37" t="s">
        <v>390</v>
      </c>
      <c r="B155" s="38">
        <v>1</v>
      </c>
      <c r="C155" s="38" t="s">
        <v>214</v>
      </c>
      <c r="D155" s="38" t="s">
        <v>216</v>
      </c>
      <c r="E155" s="38">
        <v>960</v>
      </c>
      <c r="F155" s="33"/>
      <c r="G155" s="38">
        <v>53</v>
      </c>
      <c r="H155" s="55"/>
    </row>
    <row r="156" spans="1:8" s="87" customFormat="1" x14ac:dyDescent="0.25">
      <c r="A156" s="47"/>
      <c r="B156" s="35"/>
      <c r="C156" s="35"/>
      <c r="D156" s="35"/>
      <c r="E156" s="35"/>
      <c r="F156" s="36"/>
      <c r="G156" s="35"/>
      <c r="H156" s="86"/>
    </row>
    <row r="157" spans="1:8" ht="13.5" customHeight="1" x14ac:dyDescent="0.25">
      <c r="A157" s="12" t="s">
        <v>194</v>
      </c>
      <c r="B157" s="13">
        <v>1</v>
      </c>
      <c r="C157" s="13"/>
      <c r="D157" s="13"/>
      <c r="E157" s="13">
        <v>1315</v>
      </c>
      <c r="F157" s="14"/>
      <c r="G157" s="13"/>
      <c r="H157" s="13" t="s">
        <v>391</v>
      </c>
    </row>
    <row r="158" spans="1:8" ht="13.5" customHeight="1" x14ac:dyDescent="0.25">
      <c r="A158" s="12" t="s">
        <v>195</v>
      </c>
      <c r="B158" s="13">
        <v>2</v>
      </c>
      <c r="C158" s="13"/>
      <c r="D158" s="13" t="s">
        <v>216</v>
      </c>
      <c r="E158" s="13">
        <v>1175</v>
      </c>
      <c r="F158" s="14"/>
      <c r="G158" s="13"/>
      <c r="H158" s="13" t="s">
        <v>391</v>
      </c>
    </row>
    <row r="159" spans="1:8" ht="13.5" customHeight="1" x14ac:dyDescent="0.25">
      <c r="A159" s="12" t="s">
        <v>196</v>
      </c>
      <c r="B159" s="13">
        <v>2</v>
      </c>
      <c r="C159" s="13"/>
      <c r="D159" s="13" t="s">
        <v>216</v>
      </c>
      <c r="E159" s="13">
        <v>1250</v>
      </c>
      <c r="F159" s="14"/>
      <c r="G159" s="13"/>
      <c r="H159" s="13" t="s">
        <v>391</v>
      </c>
    </row>
    <row r="160" spans="1:8" ht="13.5" customHeight="1" x14ac:dyDescent="0.25">
      <c r="A160" s="12" t="s">
        <v>92</v>
      </c>
      <c r="B160" s="13">
        <v>2</v>
      </c>
      <c r="C160" s="13"/>
      <c r="D160" s="13"/>
      <c r="E160" s="13">
        <v>1260</v>
      </c>
      <c r="F160" s="14"/>
      <c r="G160" s="13"/>
      <c r="H160" s="13" t="s">
        <v>391</v>
      </c>
    </row>
    <row r="161" spans="1:8" ht="13.5" customHeight="1" x14ac:dyDescent="0.25">
      <c r="A161" s="3" t="s">
        <v>73</v>
      </c>
      <c r="B161" s="2"/>
      <c r="C161" s="2"/>
      <c r="D161" s="2"/>
      <c r="E161" s="2">
        <v>1490</v>
      </c>
      <c r="F161" s="2"/>
      <c r="G161" s="2"/>
      <c r="H161" s="2"/>
    </row>
    <row r="162" spans="1:8" x14ac:dyDescent="0.25">
      <c r="A162" s="6" t="s">
        <v>197</v>
      </c>
      <c r="B162" s="20">
        <v>1</v>
      </c>
      <c r="C162" s="20" t="s">
        <v>218</v>
      </c>
      <c r="D162" s="20" t="s">
        <v>216</v>
      </c>
      <c r="E162" s="20">
        <v>1008</v>
      </c>
      <c r="F162" s="22" t="s">
        <v>235</v>
      </c>
      <c r="G162" s="20">
        <v>521</v>
      </c>
      <c r="H162" s="20"/>
    </row>
    <row r="163" spans="1:8" x14ac:dyDescent="0.25">
      <c r="A163" s="6" t="s">
        <v>198</v>
      </c>
      <c r="B163" s="20">
        <v>1</v>
      </c>
      <c r="C163" s="20" t="s">
        <v>218</v>
      </c>
      <c r="D163" s="20" t="s">
        <v>216</v>
      </c>
      <c r="E163" s="20">
        <v>978</v>
      </c>
      <c r="F163" s="21">
        <v>0</v>
      </c>
      <c r="G163" s="20">
        <v>193</v>
      </c>
      <c r="H163" s="20"/>
    </row>
    <row r="164" spans="1:8" x14ac:dyDescent="0.25">
      <c r="A164" s="6">
        <v>200</v>
      </c>
      <c r="B164" s="20">
        <v>2</v>
      </c>
      <c r="C164" s="20" t="s">
        <v>214</v>
      </c>
      <c r="D164" s="20" t="s">
        <v>216</v>
      </c>
      <c r="E164" s="20">
        <v>1047</v>
      </c>
      <c r="F164" s="21">
        <v>0</v>
      </c>
      <c r="G164" s="20">
        <v>5088</v>
      </c>
      <c r="H164" s="20"/>
    </row>
    <row r="165" spans="1:8" x14ac:dyDescent="0.25">
      <c r="A165" s="6">
        <v>300</v>
      </c>
      <c r="B165" s="20">
        <v>1</v>
      </c>
      <c r="C165" s="20" t="s">
        <v>218</v>
      </c>
      <c r="D165" s="20">
        <v>0</v>
      </c>
      <c r="E165" s="20">
        <v>973</v>
      </c>
      <c r="F165" s="21">
        <v>-6</v>
      </c>
      <c r="G165" s="20">
        <v>1449</v>
      </c>
      <c r="H165" s="20"/>
    </row>
    <row r="166" spans="1:8" x14ac:dyDescent="0.25">
      <c r="A166" s="6">
        <v>400</v>
      </c>
      <c r="B166" s="20">
        <v>2</v>
      </c>
      <c r="C166" s="20" t="s">
        <v>214</v>
      </c>
      <c r="D166" s="20" t="s">
        <v>216</v>
      </c>
      <c r="E166" s="20">
        <v>942</v>
      </c>
      <c r="F166" s="21">
        <v>-1</v>
      </c>
      <c r="G166" s="20">
        <v>5191</v>
      </c>
      <c r="H166" s="20"/>
    </row>
    <row r="167" spans="1:8" x14ac:dyDescent="0.25">
      <c r="A167" s="6">
        <v>500</v>
      </c>
      <c r="B167" s="20">
        <v>2</v>
      </c>
      <c r="C167" s="20" t="s">
        <v>214</v>
      </c>
      <c r="D167" s="20" t="s">
        <v>216</v>
      </c>
      <c r="E167" s="20">
        <v>968</v>
      </c>
      <c r="F167" s="22" t="s">
        <v>227</v>
      </c>
      <c r="G167" s="20">
        <v>357</v>
      </c>
      <c r="H167" s="20"/>
    </row>
    <row r="168" spans="1:8" x14ac:dyDescent="0.25">
      <c r="A168" s="6">
        <v>600</v>
      </c>
      <c r="B168" s="20">
        <v>1</v>
      </c>
      <c r="C168" s="20" t="s">
        <v>218</v>
      </c>
      <c r="D168" s="20">
        <v>0</v>
      </c>
      <c r="E168" s="20">
        <v>920</v>
      </c>
      <c r="F168" s="22" t="s">
        <v>219</v>
      </c>
      <c r="G168" s="20">
        <v>414</v>
      </c>
      <c r="H168" s="20"/>
    </row>
    <row r="169" spans="1:8" x14ac:dyDescent="0.25">
      <c r="A169" s="6">
        <v>700</v>
      </c>
      <c r="B169" s="20">
        <v>1</v>
      </c>
      <c r="C169" s="20" t="s">
        <v>218</v>
      </c>
      <c r="D169" s="20" t="s">
        <v>216</v>
      </c>
      <c r="E169" s="20">
        <v>847</v>
      </c>
      <c r="F169" s="21">
        <v>-3</v>
      </c>
      <c r="G169" s="20">
        <v>629</v>
      </c>
      <c r="H169" s="20"/>
    </row>
    <row r="170" spans="1:8" x14ac:dyDescent="0.25">
      <c r="A170" s="6">
        <v>800</v>
      </c>
      <c r="B170" s="20">
        <v>2</v>
      </c>
      <c r="C170" s="20" t="s">
        <v>214</v>
      </c>
      <c r="D170" s="20" t="s">
        <v>216</v>
      </c>
      <c r="E170" s="20">
        <v>810</v>
      </c>
      <c r="F170" s="22" t="s">
        <v>226</v>
      </c>
      <c r="G170" s="20">
        <v>429</v>
      </c>
      <c r="H170" s="20"/>
    </row>
    <row r="171" spans="1:8" x14ac:dyDescent="0.25">
      <c r="A171" s="6" t="s">
        <v>199</v>
      </c>
      <c r="B171" s="20">
        <v>1</v>
      </c>
      <c r="C171" s="20" t="s">
        <v>218</v>
      </c>
      <c r="D171" s="20">
        <v>0</v>
      </c>
      <c r="E171" s="20">
        <v>1071</v>
      </c>
      <c r="F171" s="33" t="s">
        <v>234</v>
      </c>
      <c r="G171" s="20">
        <v>1350</v>
      </c>
      <c r="H171" s="20"/>
    </row>
    <row r="172" spans="1:8" x14ac:dyDescent="0.25">
      <c r="A172" s="6" t="s">
        <v>200</v>
      </c>
      <c r="B172" s="20">
        <v>1</v>
      </c>
      <c r="C172" s="20" t="s">
        <v>218</v>
      </c>
      <c r="D172" s="20">
        <v>0</v>
      </c>
      <c r="E172" s="20">
        <v>1071</v>
      </c>
      <c r="F172" s="33" t="s">
        <v>234</v>
      </c>
      <c r="G172" s="20">
        <v>1350</v>
      </c>
      <c r="H172" s="20"/>
    </row>
    <row r="173" spans="1:8" x14ac:dyDescent="0.25">
      <c r="A173" s="6" t="s">
        <v>201</v>
      </c>
      <c r="B173" s="20">
        <v>1</v>
      </c>
      <c r="C173" s="20" t="s">
        <v>218</v>
      </c>
      <c r="D173" s="20">
        <v>0</v>
      </c>
      <c r="E173" s="20">
        <v>1024</v>
      </c>
      <c r="F173" s="33" t="s">
        <v>222</v>
      </c>
      <c r="G173" s="20">
        <v>1081</v>
      </c>
      <c r="H173" s="20"/>
    </row>
    <row r="174" spans="1:8" x14ac:dyDescent="0.25">
      <c r="A174" s="6" t="s">
        <v>202</v>
      </c>
      <c r="B174" s="20">
        <v>2</v>
      </c>
      <c r="C174" s="20" t="s">
        <v>214</v>
      </c>
      <c r="D174" s="20" t="s">
        <v>216</v>
      </c>
      <c r="E174" s="20">
        <v>1240</v>
      </c>
      <c r="F174" s="21">
        <v>5</v>
      </c>
      <c r="G174" s="20">
        <v>896</v>
      </c>
      <c r="H174" s="20"/>
    </row>
    <row r="175" spans="1:8" x14ac:dyDescent="0.25">
      <c r="A175" s="6" t="s">
        <v>203</v>
      </c>
      <c r="B175" s="20">
        <v>1</v>
      </c>
      <c r="C175" s="20" t="s">
        <v>218</v>
      </c>
      <c r="D175" s="20">
        <v>0</v>
      </c>
      <c r="E175" s="20">
        <v>1364</v>
      </c>
      <c r="F175" s="22" t="s">
        <v>233</v>
      </c>
      <c r="G175" s="20">
        <v>260</v>
      </c>
      <c r="H175" s="20"/>
    </row>
    <row r="176" spans="1:8" x14ac:dyDescent="0.25">
      <c r="A176" s="6" t="s">
        <v>204</v>
      </c>
      <c r="B176" s="20">
        <v>1</v>
      </c>
      <c r="C176" s="20" t="s">
        <v>218</v>
      </c>
      <c r="D176" s="20">
        <v>0</v>
      </c>
      <c r="E176" s="20">
        <v>1432</v>
      </c>
      <c r="F176" s="22" t="s">
        <v>379</v>
      </c>
      <c r="G176" s="20">
        <v>281</v>
      </c>
      <c r="H176" s="20"/>
    </row>
    <row r="177" spans="1:8" x14ac:dyDescent="0.25">
      <c r="A177" s="6" t="s">
        <v>205</v>
      </c>
      <c r="B177" s="20">
        <v>1</v>
      </c>
      <c r="C177" s="20" t="s">
        <v>218</v>
      </c>
      <c r="D177" s="20" t="s">
        <v>216</v>
      </c>
      <c r="E177" s="20">
        <v>1085</v>
      </c>
      <c r="F177" s="21">
        <v>14</v>
      </c>
      <c r="G177" s="20">
        <v>648</v>
      </c>
      <c r="H177" s="20"/>
    </row>
    <row r="178" spans="1:8" x14ac:dyDescent="0.25">
      <c r="A178" s="6" t="s">
        <v>206</v>
      </c>
      <c r="B178" s="20">
        <v>2</v>
      </c>
      <c r="C178" s="20" t="s">
        <v>214</v>
      </c>
      <c r="D178" s="20" t="s">
        <v>216</v>
      </c>
      <c r="E178" s="20">
        <v>1128</v>
      </c>
      <c r="F178" s="21">
        <v>-6</v>
      </c>
      <c r="G178" s="20">
        <v>350</v>
      </c>
      <c r="H178" s="20"/>
    </row>
    <row r="179" spans="1:8" x14ac:dyDescent="0.25">
      <c r="A179" s="96" t="s">
        <v>82</v>
      </c>
      <c r="B179" s="20">
        <v>1</v>
      </c>
      <c r="C179" s="20" t="s">
        <v>218</v>
      </c>
      <c r="D179" s="20">
        <v>0</v>
      </c>
      <c r="E179" s="20">
        <v>1170</v>
      </c>
      <c r="F179" s="21">
        <v>6</v>
      </c>
      <c r="G179" s="20">
        <v>407</v>
      </c>
      <c r="H179" s="87"/>
    </row>
    <row r="180" spans="1:8" x14ac:dyDescent="0.25">
      <c r="A180" s="17">
        <v>2000</v>
      </c>
      <c r="B180" s="20">
        <v>2</v>
      </c>
      <c r="C180" s="20" t="s">
        <v>214</v>
      </c>
      <c r="D180" s="20" t="s">
        <v>216</v>
      </c>
      <c r="E180" s="20">
        <v>1107</v>
      </c>
      <c r="F180" s="21">
        <v>6</v>
      </c>
      <c r="G180" s="20">
        <v>1768</v>
      </c>
      <c r="H180" s="20"/>
    </row>
    <row r="181" spans="1:8" x14ac:dyDescent="0.25">
      <c r="A181" s="17" t="s">
        <v>81</v>
      </c>
      <c r="B181" s="20">
        <v>2</v>
      </c>
      <c r="C181" s="20" t="s">
        <v>214</v>
      </c>
      <c r="D181" s="20" t="s">
        <v>216</v>
      </c>
      <c r="E181" s="20">
        <v>1107</v>
      </c>
      <c r="F181" s="21">
        <v>6</v>
      </c>
      <c r="G181" s="20">
        <v>1768</v>
      </c>
      <c r="H181" s="20"/>
    </row>
    <row r="182" spans="1:8" x14ac:dyDescent="0.25">
      <c r="A182" s="17" t="s">
        <v>65</v>
      </c>
      <c r="B182" s="20">
        <v>2</v>
      </c>
      <c r="C182" s="20" t="s">
        <v>214</v>
      </c>
      <c r="D182" s="20" t="s">
        <v>216</v>
      </c>
      <c r="E182" s="20">
        <v>1107</v>
      </c>
      <c r="F182" s="21">
        <v>6</v>
      </c>
      <c r="G182" s="20">
        <v>1768</v>
      </c>
      <c r="H182" s="20"/>
    </row>
    <row r="183" spans="1:8" x14ac:dyDescent="0.25">
      <c r="A183" s="4">
        <v>4.7</v>
      </c>
      <c r="B183" s="20">
        <v>1</v>
      </c>
      <c r="C183" s="20" t="s">
        <v>218</v>
      </c>
      <c r="D183" s="20">
        <v>0</v>
      </c>
      <c r="E183" s="20">
        <v>1200</v>
      </c>
      <c r="F183" s="21">
        <v>5</v>
      </c>
      <c r="G183" s="20">
        <v>1511</v>
      </c>
      <c r="H183" s="20"/>
    </row>
    <row r="184" spans="1:8" x14ac:dyDescent="0.25">
      <c r="A184" s="4">
        <v>4000</v>
      </c>
      <c r="B184" s="20">
        <v>2</v>
      </c>
      <c r="C184" s="20" t="s">
        <v>214</v>
      </c>
      <c r="D184" s="20" t="s">
        <v>216</v>
      </c>
      <c r="E184" s="20">
        <v>917</v>
      </c>
      <c r="F184" s="21">
        <v>-3</v>
      </c>
      <c r="G184" s="20">
        <v>242</v>
      </c>
      <c r="H184" s="20"/>
    </row>
    <row r="185" spans="1:8" x14ac:dyDescent="0.25">
      <c r="A185" s="4" t="s">
        <v>207</v>
      </c>
      <c r="B185" s="20">
        <v>1</v>
      </c>
      <c r="C185" s="20" t="s">
        <v>218</v>
      </c>
      <c r="D185" s="20">
        <v>0</v>
      </c>
      <c r="E185" s="20">
        <v>1030</v>
      </c>
      <c r="F185" s="22" t="s">
        <v>220</v>
      </c>
      <c r="G185" s="20">
        <v>176</v>
      </c>
      <c r="H185" s="20"/>
    </row>
    <row r="186" spans="1:8" x14ac:dyDescent="0.25">
      <c r="A186" s="135" t="s">
        <v>208</v>
      </c>
      <c r="B186" s="136">
        <v>1</v>
      </c>
      <c r="C186" s="136" t="s">
        <v>218</v>
      </c>
      <c r="D186" s="136">
        <v>0</v>
      </c>
      <c r="E186" s="136">
        <v>1139</v>
      </c>
      <c r="F186" s="137">
        <v>3</v>
      </c>
      <c r="G186" s="136">
        <v>8479</v>
      </c>
      <c r="H186" s="136"/>
    </row>
  </sheetData>
  <mergeCells count="3">
    <mergeCell ref="A11:H21"/>
    <mergeCell ref="A23:H26"/>
    <mergeCell ref="A28:H31"/>
  </mergeCells>
  <pageMargins left="3.937007874015748E-2" right="3.937007874015748E-2" top="0.74803149606299213" bottom="0.74803149606299213" header="0.31496062992125984" footer="0.31496062992125984"/>
  <pageSetup paperSize="9" orientation="portrait" r:id="rId1"/>
  <rowBreaks count="1" manualBreakCount="1">
    <brk id="171" max="16383" man="1"/>
  </rowBreaks>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22"/>
  <sheetViews>
    <sheetView workbookViewId="0">
      <selection sqref="A1:D22"/>
    </sheetView>
  </sheetViews>
  <sheetFormatPr defaultRowHeight="15" x14ac:dyDescent="0.25"/>
  <cols>
    <col min="1" max="1" width="18.7109375" customWidth="1"/>
    <col min="2" max="2" width="17.7109375" customWidth="1"/>
    <col min="3" max="3" width="20" customWidth="1"/>
  </cols>
  <sheetData>
    <row r="1" spans="1:4" ht="42.75" x14ac:dyDescent="0.25">
      <c r="A1" s="8" t="s">
        <v>392</v>
      </c>
      <c r="B1" s="8" t="s">
        <v>393</v>
      </c>
      <c r="C1" s="8" t="s">
        <v>394</v>
      </c>
    </row>
    <row r="2" spans="1:4" x14ac:dyDescent="0.25">
      <c r="A2" s="10" t="s">
        <v>395</v>
      </c>
      <c r="B2" s="10">
        <v>0</v>
      </c>
      <c r="C2" s="8"/>
      <c r="D2">
        <v>994</v>
      </c>
    </row>
    <row r="3" spans="1:4" x14ac:dyDescent="0.25">
      <c r="A3" s="9" t="s">
        <v>396</v>
      </c>
      <c r="B3" s="9">
        <v>1</v>
      </c>
      <c r="C3" s="9">
        <v>90</v>
      </c>
      <c r="D3">
        <f>C3+VLOOKUP("merlin-rocket",'PY2017'!A:H,5,FALSE)</f>
        <v>1071</v>
      </c>
    </row>
    <row r="4" spans="1:4" x14ac:dyDescent="0.25">
      <c r="A4" s="9" t="s">
        <v>396</v>
      </c>
      <c r="B4" s="9">
        <v>499</v>
      </c>
      <c r="C4" s="9">
        <v>90</v>
      </c>
      <c r="D4">
        <f>C4+VLOOKUP("merlin-rocket",'PY2017'!A:H,5,FALSE)</f>
        <v>1071</v>
      </c>
    </row>
    <row r="5" spans="1:4" x14ac:dyDescent="0.25">
      <c r="A5" s="9" t="s">
        <v>397</v>
      </c>
      <c r="B5" s="9">
        <v>500</v>
      </c>
      <c r="C5" s="9">
        <v>80</v>
      </c>
      <c r="D5">
        <f>C5+VLOOKUP("merlin-rocket",'PY2017'!A:H,5,FALSE)</f>
        <v>1061</v>
      </c>
    </row>
    <row r="6" spans="1:4" x14ac:dyDescent="0.25">
      <c r="A6" s="9" t="s">
        <v>397</v>
      </c>
      <c r="B6" s="9">
        <v>894</v>
      </c>
      <c r="C6" s="9">
        <v>80</v>
      </c>
      <c r="D6">
        <f>C6+VLOOKUP("merlin-rocket",'PY2017'!A:H,5,FALSE)</f>
        <v>1061</v>
      </c>
    </row>
    <row r="7" spans="1:4" x14ac:dyDescent="0.25">
      <c r="A7" s="9" t="s">
        <v>398</v>
      </c>
      <c r="B7" s="9">
        <v>895</v>
      </c>
      <c r="C7" s="9">
        <v>70</v>
      </c>
      <c r="D7">
        <f>C7+VLOOKUP("merlin-rocket",'PY2017'!A:H,5,FALSE)</f>
        <v>1051</v>
      </c>
    </row>
    <row r="8" spans="1:4" x14ac:dyDescent="0.25">
      <c r="A8" s="9" t="s">
        <v>398</v>
      </c>
      <c r="B8" s="9">
        <v>1615</v>
      </c>
      <c r="C8" s="9">
        <v>70</v>
      </c>
      <c r="D8">
        <f>C8+VLOOKUP("merlin-rocket",'PY2017'!A:H,5,FALSE)</f>
        <v>1051</v>
      </c>
    </row>
    <row r="9" spans="1:4" x14ac:dyDescent="0.25">
      <c r="A9" s="9" t="s">
        <v>399</v>
      </c>
      <c r="B9" s="9">
        <v>1616</v>
      </c>
      <c r="C9" s="9">
        <v>60</v>
      </c>
      <c r="D9">
        <f>C9+VLOOKUP("merlin-rocket",'PY2017'!A:H,5,FALSE)</f>
        <v>1041</v>
      </c>
    </row>
    <row r="10" spans="1:4" x14ac:dyDescent="0.25">
      <c r="A10" s="9" t="s">
        <v>399</v>
      </c>
      <c r="B10" s="9">
        <v>2164</v>
      </c>
      <c r="C10" s="9">
        <v>60</v>
      </c>
      <c r="D10">
        <f>C10+VLOOKUP("merlin-rocket",'PY2017'!A:H,5,FALSE)</f>
        <v>1041</v>
      </c>
    </row>
    <row r="11" spans="1:4" x14ac:dyDescent="0.25">
      <c r="A11" s="9" t="s">
        <v>400</v>
      </c>
      <c r="B11" s="9">
        <v>2165</v>
      </c>
      <c r="C11" s="9">
        <v>50</v>
      </c>
      <c r="D11">
        <f>C11+VLOOKUP("merlin-rocket",'PY2017'!A:H,5,FALSE)</f>
        <v>1031</v>
      </c>
    </row>
    <row r="12" spans="1:4" x14ac:dyDescent="0.25">
      <c r="A12" s="9" t="s">
        <v>400</v>
      </c>
      <c r="B12" s="9">
        <v>2832</v>
      </c>
      <c r="C12" s="9">
        <v>50</v>
      </c>
      <c r="D12">
        <f>C12+VLOOKUP("merlin-rocket",'PY2017'!A:H,5,FALSE)</f>
        <v>1031</v>
      </c>
    </row>
    <row r="13" spans="1:4" x14ac:dyDescent="0.25">
      <c r="A13" s="9" t="s">
        <v>401</v>
      </c>
      <c r="B13" s="9">
        <v>2833</v>
      </c>
      <c r="C13" s="9">
        <v>40</v>
      </c>
      <c r="D13">
        <f>C13+VLOOKUP("merlin-rocket",'PY2017'!A:H,5,FALSE)</f>
        <v>1021</v>
      </c>
    </row>
    <row r="14" spans="1:4" x14ac:dyDescent="0.25">
      <c r="A14" s="9" t="s">
        <v>401</v>
      </c>
      <c r="B14" s="9">
        <v>3156</v>
      </c>
      <c r="C14" s="9">
        <v>40</v>
      </c>
      <c r="D14">
        <f>C14+VLOOKUP("merlin-rocket",'PY2017'!A:H,5,FALSE)</f>
        <v>1021</v>
      </c>
    </row>
    <row r="15" spans="1:4" x14ac:dyDescent="0.25">
      <c r="A15" s="9" t="s">
        <v>402</v>
      </c>
      <c r="B15" s="9">
        <v>3157</v>
      </c>
      <c r="C15" s="9">
        <v>30</v>
      </c>
      <c r="D15">
        <f>C15+VLOOKUP("merlin-rocket",'PY2017'!A:H,5,FALSE)</f>
        <v>1011</v>
      </c>
    </row>
    <row r="16" spans="1:4" x14ac:dyDescent="0.25">
      <c r="A16" s="9" t="s">
        <v>402</v>
      </c>
      <c r="B16" s="9">
        <v>3330</v>
      </c>
      <c r="C16" s="9">
        <v>30</v>
      </c>
      <c r="D16">
        <f>C16+VLOOKUP("merlin-rocket",'PY2017'!A:H,5,FALSE)</f>
        <v>1011</v>
      </c>
    </row>
    <row r="17" spans="1:4" x14ac:dyDescent="0.25">
      <c r="A17" s="9" t="s">
        <v>403</v>
      </c>
      <c r="B17" s="9">
        <v>3331</v>
      </c>
      <c r="C17" s="9">
        <v>20</v>
      </c>
      <c r="D17">
        <f>C17+VLOOKUP("merlin-rocket",'PY2017'!A:H,5,FALSE)</f>
        <v>1001</v>
      </c>
    </row>
    <row r="18" spans="1:4" x14ac:dyDescent="0.25">
      <c r="A18" s="9" t="s">
        <v>403</v>
      </c>
      <c r="B18" s="9">
        <v>3429</v>
      </c>
      <c r="C18" s="9">
        <v>20</v>
      </c>
      <c r="D18">
        <f>C18+VLOOKUP("merlin-rocket",'PY2017'!A:H,5,FALSE)</f>
        <v>1001</v>
      </c>
    </row>
    <row r="19" spans="1:4" x14ac:dyDescent="0.25">
      <c r="A19" s="9" t="s">
        <v>404</v>
      </c>
      <c r="B19" s="9">
        <v>3430</v>
      </c>
      <c r="C19" s="9">
        <v>10</v>
      </c>
      <c r="D19">
        <f>C19+VLOOKUP("merlin-rocket",'PY2017'!A:H,5,FALSE)</f>
        <v>991</v>
      </c>
    </row>
    <row r="20" spans="1:4" x14ac:dyDescent="0.25">
      <c r="A20" s="9" t="s">
        <v>404</v>
      </c>
      <c r="B20" s="9">
        <v>3553</v>
      </c>
      <c r="C20" s="9">
        <v>10</v>
      </c>
      <c r="D20">
        <f>C20+VLOOKUP("merlin-rocket",'PY2017'!A:H,5,FALSE)</f>
        <v>991</v>
      </c>
    </row>
    <row r="21" spans="1:4" x14ac:dyDescent="0.25">
      <c r="A21" s="9" t="s">
        <v>405</v>
      </c>
      <c r="B21" s="9">
        <v>3554</v>
      </c>
      <c r="C21" s="9">
        <v>0</v>
      </c>
      <c r="D21">
        <f>C21+VLOOKUP("merlin-rocket",'PY2017'!A:H,5,FALSE)</f>
        <v>981</v>
      </c>
    </row>
    <row r="22" spans="1:4" x14ac:dyDescent="0.25">
      <c r="B22" s="11">
        <v>999999999</v>
      </c>
      <c r="C22" s="9">
        <v>0</v>
      </c>
      <c r="D22">
        <f>C22+VLOOKUP("merlin-rocket",'PY2017'!A:H,5,FALSE)</f>
        <v>981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K163"/>
  <sheetViews>
    <sheetView zoomScale="115" zoomScaleNormal="115" workbookViewId="0">
      <selection activeCell="H85" sqref="H85"/>
    </sheetView>
  </sheetViews>
  <sheetFormatPr defaultRowHeight="15" x14ac:dyDescent="0.25"/>
  <cols>
    <col min="1" max="1" width="2.85546875" customWidth="1"/>
    <col min="2" max="2" width="20.28515625" style="92" customWidth="1"/>
    <col min="3" max="3" width="7.5703125" style="69" customWidth="1"/>
    <col min="4" max="4" width="12.7109375" style="69" customWidth="1"/>
    <col min="5" max="5" width="5.140625" customWidth="1"/>
    <col min="6" max="6" width="9.42578125" customWidth="1"/>
    <col min="7" max="7" width="9.85546875" style="16" customWidth="1"/>
    <col min="8" max="8" width="6.7109375" customWidth="1"/>
    <col min="9" max="9" width="11.5703125" style="15" customWidth="1"/>
    <col min="10" max="10" width="9.7109375" customWidth="1"/>
    <col min="11" max="11" width="11.5703125" bestFit="1" customWidth="1"/>
  </cols>
  <sheetData>
    <row r="1" spans="1:11" ht="25.5" customHeight="1" x14ac:dyDescent="0.25">
      <c r="A1" s="82"/>
      <c r="B1" s="91" t="s">
        <v>406</v>
      </c>
      <c r="C1" s="78" t="s">
        <v>407</v>
      </c>
      <c r="D1" s="79" t="s">
        <v>408</v>
      </c>
      <c r="E1" s="73" t="s">
        <v>409</v>
      </c>
      <c r="F1" s="73" t="s">
        <v>410</v>
      </c>
      <c r="G1" s="74" t="s">
        <v>411</v>
      </c>
      <c r="H1" s="72" t="s">
        <v>412</v>
      </c>
      <c r="I1" s="75" t="s">
        <v>413</v>
      </c>
      <c r="J1" s="72" t="s">
        <v>414</v>
      </c>
      <c r="K1" t="s">
        <v>54</v>
      </c>
    </row>
    <row r="2" spans="1:11" ht="15" hidden="1" customHeight="1" x14ac:dyDescent="0.25">
      <c r="D2" s="80">
        <v>420</v>
      </c>
    </row>
    <row r="3" spans="1:11" ht="15" hidden="1" customHeight="1" x14ac:dyDescent="0.25">
      <c r="C3" s="77"/>
      <c r="D3" s="80">
        <v>505</v>
      </c>
    </row>
    <row r="4" spans="1:11" ht="15" hidden="1" customHeight="1" x14ac:dyDescent="0.25">
      <c r="D4" s="81">
        <v>2000</v>
      </c>
    </row>
    <row r="5" spans="1:11" ht="15" hidden="1" customHeight="1" x14ac:dyDescent="0.25">
      <c r="D5" s="80" t="s">
        <v>104</v>
      </c>
    </row>
    <row r="6" spans="1:11" ht="15" hidden="1" customHeight="1" x14ac:dyDescent="0.25">
      <c r="D6" s="80" t="s">
        <v>105</v>
      </c>
    </row>
    <row r="7" spans="1:11" ht="15" hidden="1" customHeight="1" x14ac:dyDescent="0.25">
      <c r="D7" s="80" t="s">
        <v>106</v>
      </c>
    </row>
    <row r="8" spans="1:11" ht="15" hidden="1" customHeight="1" x14ac:dyDescent="0.25">
      <c r="D8" s="80" t="s">
        <v>167</v>
      </c>
    </row>
    <row r="9" spans="1:11" ht="15" hidden="1" customHeight="1" x14ac:dyDescent="0.25">
      <c r="D9" s="80" t="s">
        <v>108</v>
      </c>
    </row>
    <row r="10" spans="1:11" ht="15" hidden="1" customHeight="1" x14ac:dyDescent="0.25">
      <c r="D10" s="80" t="s">
        <v>109</v>
      </c>
    </row>
    <row r="11" spans="1:11" ht="15" hidden="1" customHeight="1" x14ac:dyDescent="0.25">
      <c r="D11" s="80" t="s">
        <v>168</v>
      </c>
    </row>
    <row r="12" spans="1:11" ht="15" hidden="1" customHeight="1" x14ac:dyDescent="0.25">
      <c r="D12" s="80" t="s">
        <v>110</v>
      </c>
    </row>
    <row r="13" spans="1:11" ht="38.25" hidden="1" customHeight="1" x14ac:dyDescent="0.25">
      <c r="D13" s="80" t="s">
        <v>169</v>
      </c>
    </row>
    <row r="14" spans="1:11" ht="38.25" hidden="1" customHeight="1" x14ac:dyDescent="0.25">
      <c r="D14" s="80" t="s">
        <v>170</v>
      </c>
    </row>
    <row r="15" spans="1:11" ht="15" hidden="1" customHeight="1" x14ac:dyDescent="0.25">
      <c r="D15" s="80" t="s">
        <v>170</v>
      </c>
    </row>
    <row r="16" spans="1:11" ht="15" hidden="1" customHeight="1" x14ac:dyDescent="0.25">
      <c r="D16" s="80" t="s">
        <v>111</v>
      </c>
    </row>
    <row r="17" spans="2:4" ht="15" hidden="1" customHeight="1" x14ac:dyDescent="0.25">
      <c r="D17" s="80" t="s">
        <v>112</v>
      </c>
    </row>
    <row r="18" spans="2:4" ht="15" hidden="1" customHeight="1" x14ac:dyDescent="0.25">
      <c r="D18" s="80" t="s">
        <v>113</v>
      </c>
    </row>
    <row r="19" spans="2:4" ht="15" hidden="1" customHeight="1" x14ac:dyDescent="0.25">
      <c r="D19" s="80" t="s">
        <v>114</v>
      </c>
    </row>
    <row r="20" spans="2:4" ht="15" hidden="1" customHeight="1" x14ac:dyDescent="0.25">
      <c r="D20" s="80" t="s">
        <v>116</v>
      </c>
    </row>
    <row r="21" spans="2:4" ht="15" hidden="1" customHeight="1" x14ac:dyDescent="0.25">
      <c r="D21" s="80" t="s">
        <v>117</v>
      </c>
    </row>
    <row r="22" spans="2:4" ht="15" hidden="1" customHeight="1" x14ac:dyDescent="0.25">
      <c r="D22" s="80" t="s">
        <v>118</v>
      </c>
    </row>
    <row r="23" spans="2:4" ht="15" hidden="1" customHeight="1" x14ac:dyDescent="0.25">
      <c r="D23" s="80" t="s">
        <v>119</v>
      </c>
    </row>
    <row r="24" spans="2:4" ht="15" hidden="1" customHeight="1" x14ac:dyDescent="0.25">
      <c r="D24" s="80" t="s">
        <v>120</v>
      </c>
    </row>
    <row r="25" spans="2:4" ht="15" hidden="1" customHeight="1" x14ac:dyDescent="0.25">
      <c r="D25" s="80" t="s">
        <v>121</v>
      </c>
    </row>
    <row r="26" spans="2:4" ht="15" hidden="1" customHeight="1" x14ac:dyDescent="0.25">
      <c r="D26" s="80" t="s">
        <v>122</v>
      </c>
    </row>
    <row r="27" spans="2:4" ht="15" hidden="1" customHeight="1" x14ac:dyDescent="0.25">
      <c r="D27" s="80" t="s">
        <v>415</v>
      </c>
    </row>
    <row r="28" spans="2:4" ht="15" hidden="1" customHeight="1" x14ac:dyDescent="0.25">
      <c r="D28" s="80" t="s">
        <v>123</v>
      </c>
    </row>
    <row r="29" spans="2:4" ht="15" hidden="1" customHeight="1" x14ac:dyDescent="0.25">
      <c r="D29" s="80" t="s">
        <v>378</v>
      </c>
    </row>
    <row r="30" spans="2:4" ht="15" hidden="1" customHeight="1" thickBot="1" x14ac:dyDescent="0.3">
      <c r="D30" s="80" t="s">
        <v>173</v>
      </c>
    </row>
    <row r="31" spans="2:4" ht="15" hidden="1" customHeight="1" thickTop="1" thickBot="1" x14ac:dyDescent="0.3">
      <c r="B31" s="88" t="s">
        <v>47</v>
      </c>
      <c r="D31" s="80" t="s">
        <v>124</v>
      </c>
    </row>
    <row r="32" spans="2:4" ht="15" hidden="1" customHeight="1" thickTop="1" thickBot="1" x14ac:dyDescent="0.3">
      <c r="B32" s="88" t="s">
        <v>19</v>
      </c>
      <c r="D32" s="80" t="s">
        <v>125</v>
      </c>
    </row>
    <row r="33" spans="2:4" ht="15" hidden="1" customHeight="1" thickTop="1" thickBot="1" x14ac:dyDescent="0.3">
      <c r="B33" s="88" t="s">
        <v>416</v>
      </c>
      <c r="D33" s="80" t="s">
        <v>126</v>
      </c>
    </row>
    <row r="34" spans="2:4" ht="15" hidden="1" customHeight="1" thickTop="1" thickBot="1" x14ac:dyDescent="0.3">
      <c r="B34" s="88" t="s">
        <v>33</v>
      </c>
      <c r="D34" s="80" t="s">
        <v>383</v>
      </c>
    </row>
    <row r="35" spans="2:4" ht="15" hidden="1" customHeight="1" thickTop="1" thickBot="1" x14ac:dyDescent="0.3">
      <c r="B35" s="88" t="s">
        <v>45</v>
      </c>
      <c r="D35" s="80" t="s">
        <v>83</v>
      </c>
    </row>
    <row r="36" spans="2:4" ht="15" hidden="1" customHeight="1" thickTop="1" thickBot="1" x14ac:dyDescent="0.3">
      <c r="B36" s="88" t="s">
        <v>39</v>
      </c>
      <c r="D36" s="80" t="s">
        <v>127</v>
      </c>
    </row>
    <row r="37" spans="2:4" ht="15" hidden="1" customHeight="1" thickTop="1" thickBot="1" x14ac:dyDescent="0.3">
      <c r="B37" s="88" t="s">
        <v>30</v>
      </c>
      <c r="D37" s="80" t="s">
        <v>76</v>
      </c>
    </row>
    <row r="38" spans="2:4" ht="15" hidden="1" customHeight="1" thickTop="1" thickBot="1" x14ac:dyDescent="0.3">
      <c r="B38" s="88" t="s">
        <v>13</v>
      </c>
      <c r="D38" s="80" t="s">
        <v>128</v>
      </c>
    </row>
    <row r="39" spans="2:4" ht="15" hidden="1" customHeight="1" thickTop="1" thickBot="1" x14ac:dyDescent="0.3">
      <c r="B39" s="88" t="s">
        <v>417</v>
      </c>
      <c r="D39" s="80" t="s">
        <v>418</v>
      </c>
    </row>
    <row r="40" spans="2:4" ht="15" hidden="1" customHeight="1" thickTop="1" thickBot="1" x14ac:dyDescent="0.3">
      <c r="B40" s="88" t="s">
        <v>24</v>
      </c>
      <c r="D40" s="80" t="s">
        <v>129</v>
      </c>
    </row>
    <row r="41" spans="2:4" ht="25.5" hidden="1" customHeight="1" thickTop="1" thickBot="1" x14ac:dyDescent="0.3">
      <c r="B41" s="88" t="s">
        <v>31</v>
      </c>
      <c r="D41" s="80" t="s">
        <v>174</v>
      </c>
    </row>
    <row r="42" spans="2:4" ht="25.5" hidden="1" customHeight="1" thickTop="1" thickBot="1" x14ac:dyDescent="0.3">
      <c r="B42" s="88" t="s">
        <v>419</v>
      </c>
      <c r="D42" s="80" t="s">
        <v>175</v>
      </c>
    </row>
    <row r="43" spans="2:4" ht="25.5" hidden="1" customHeight="1" thickTop="1" thickBot="1" x14ac:dyDescent="0.3">
      <c r="B43" s="88" t="s">
        <v>10</v>
      </c>
      <c r="D43" s="80" t="s">
        <v>420</v>
      </c>
    </row>
    <row r="44" spans="2:4" ht="15" hidden="1" customHeight="1" thickTop="1" thickBot="1" x14ac:dyDescent="0.3">
      <c r="B44" s="90" t="s">
        <v>22</v>
      </c>
      <c r="D44" s="80" t="s">
        <v>130</v>
      </c>
    </row>
    <row r="45" spans="2:4" ht="25.5" hidden="1" customHeight="1" thickTop="1" thickBot="1" x14ac:dyDescent="0.3">
      <c r="B45" s="93" t="s">
        <v>41</v>
      </c>
      <c r="D45" s="80" t="s">
        <v>131</v>
      </c>
    </row>
    <row r="46" spans="2:4" ht="15" hidden="1" customHeight="1" thickTop="1" thickBot="1" x14ac:dyDescent="0.3">
      <c r="B46" s="93" t="s">
        <v>421</v>
      </c>
      <c r="D46" s="80" t="s">
        <v>132</v>
      </c>
    </row>
    <row r="47" spans="2:4" ht="15" hidden="1" customHeight="1" thickTop="1" thickBot="1" x14ac:dyDescent="0.3">
      <c r="B47" s="93" t="s">
        <v>17</v>
      </c>
      <c r="D47" s="80" t="s">
        <v>133</v>
      </c>
    </row>
    <row r="48" spans="2:4" ht="15" hidden="1" customHeight="1" thickTop="1" thickBot="1" x14ac:dyDescent="0.3">
      <c r="B48" s="93" t="s">
        <v>20</v>
      </c>
      <c r="D48" s="80" t="s">
        <v>134</v>
      </c>
    </row>
    <row r="49" spans="2:4" ht="15" hidden="1" customHeight="1" thickTop="1" thickBot="1" x14ac:dyDescent="0.3">
      <c r="B49" s="93" t="s">
        <v>422</v>
      </c>
      <c r="D49" s="80" t="s">
        <v>135</v>
      </c>
    </row>
    <row r="50" spans="2:4" ht="15" hidden="1" customHeight="1" thickTop="1" thickBot="1" x14ac:dyDescent="0.3">
      <c r="B50" s="93" t="s">
        <v>423</v>
      </c>
      <c r="D50" s="80" t="s">
        <v>136</v>
      </c>
    </row>
    <row r="51" spans="2:4" ht="15" hidden="1" customHeight="1" thickTop="1" thickBot="1" x14ac:dyDescent="0.3">
      <c r="B51" s="93" t="s">
        <v>35</v>
      </c>
      <c r="D51" s="80" t="s">
        <v>137</v>
      </c>
    </row>
    <row r="52" spans="2:4" ht="15" hidden="1" customHeight="1" thickTop="1" thickBot="1" x14ac:dyDescent="0.3">
      <c r="B52" s="93" t="s">
        <v>424</v>
      </c>
      <c r="D52" s="80" t="s">
        <v>138</v>
      </c>
    </row>
    <row r="53" spans="2:4" ht="15" hidden="1" customHeight="1" thickTop="1" thickBot="1" x14ac:dyDescent="0.3">
      <c r="B53" s="93" t="s">
        <v>425</v>
      </c>
      <c r="D53" s="80" t="s">
        <v>139</v>
      </c>
    </row>
    <row r="54" spans="2:4" ht="15" hidden="1" customHeight="1" thickTop="1" thickBot="1" x14ac:dyDescent="0.3">
      <c r="B54" s="93" t="s">
        <v>29</v>
      </c>
      <c r="D54" s="80" t="s">
        <v>140</v>
      </c>
    </row>
    <row r="55" spans="2:4" ht="15" hidden="1" customHeight="1" thickTop="1" thickBot="1" x14ac:dyDescent="0.3">
      <c r="B55" s="93" t="s">
        <v>426</v>
      </c>
      <c r="D55" s="80" t="s">
        <v>142</v>
      </c>
    </row>
    <row r="56" spans="2:4" ht="15" hidden="1" customHeight="1" thickTop="1" thickBot="1" x14ac:dyDescent="0.3">
      <c r="B56" s="93" t="s">
        <v>48</v>
      </c>
      <c r="D56" s="80" t="s">
        <v>141</v>
      </c>
    </row>
    <row r="57" spans="2:4" ht="15" hidden="1" customHeight="1" thickTop="1" thickBot="1" x14ac:dyDescent="0.3">
      <c r="B57" s="93" t="s">
        <v>427</v>
      </c>
      <c r="D57" s="80" t="s">
        <v>66</v>
      </c>
    </row>
    <row r="58" spans="2:4" ht="15" hidden="1" customHeight="1" thickTop="1" thickBot="1" x14ac:dyDescent="0.3">
      <c r="B58" s="93" t="s">
        <v>15</v>
      </c>
      <c r="D58" s="80" t="s">
        <v>143</v>
      </c>
    </row>
    <row r="59" spans="2:4" ht="15" hidden="1" customHeight="1" thickTop="1" thickBot="1" x14ac:dyDescent="0.3">
      <c r="B59" s="93" t="s">
        <v>16</v>
      </c>
      <c r="D59" s="80" t="s">
        <v>144</v>
      </c>
    </row>
    <row r="60" spans="2:4" ht="15" hidden="1" customHeight="1" thickTop="1" thickBot="1" x14ac:dyDescent="0.3">
      <c r="B60" s="93" t="s">
        <v>428</v>
      </c>
      <c r="D60" s="80" t="s">
        <v>145</v>
      </c>
    </row>
    <row r="61" spans="2:4" ht="15" hidden="1" customHeight="1" thickTop="1" thickBot="1" x14ac:dyDescent="0.3">
      <c r="B61" s="93" t="s">
        <v>429</v>
      </c>
      <c r="D61" s="80" t="s">
        <v>146</v>
      </c>
    </row>
    <row r="62" spans="2:4" ht="15" hidden="1" customHeight="1" thickTop="1" thickBot="1" x14ac:dyDescent="0.3">
      <c r="B62" s="93" t="s">
        <v>21</v>
      </c>
      <c r="D62" s="80" t="s">
        <v>147</v>
      </c>
    </row>
    <row r="63" spans="2:4" ht="15" hidden="1" customHeight="1" thickTop="1" thickBot="1" x14ac:dyDescent="0.3">
      <c r="B63" s="93" t="s">
        <v>430</v>
      </c>
      <c r="D63" s="80" t="s">
        <v>148</v>
      </c>
    </row>
    <row r="64" spans="2:4" ht="15" hidden="1" customHeight="1" thickTop="1" thickBot="1" x14ac:dyDescent="0.3">
      <c r="B64" s="93" t="s">
        <v>431</v>
      </c>
      <c r="D64" s="80" t="s">
        <v>152</v>
      </c>
    </row>
    <row r="65" spans="2:4" ht="25.5" hidden="1" customHeight="1" thickTop="1" thickBot="1" x14ac:dyDescent="0.3">
      <c r="B65" s="93" t="s">
        <v>432</v>
      </c>
      <c r="D65" s="80" t="s">
        <v>153</v>
      </c>
    </row>
    <row r="66" spans="2:4" ht="15" hidden="1" customHeight="1" thickTop="1" thickBot="1" x14ac:dyDescent="0.3">
      <c r="B66" s="93" t="s">
        <v>433</v>
      </c>
      <c r="D66" s="80" t="s">
        <v>154</v>
      </c>
    </row>
    <row r="67" spans="2:4" ht="15" hidden="1" customHeight="1" thickTop="1" thickBot="1" x14ac:dyDescent="0.3">
      <c r="B67" s="93" t="s">
        <v>434</v>
      </c>
      <c r="D67" s="80" t="s">
        <v>155</v>
      </c>
    </row>
    <row r="68" spans="2:4" ht="18.75" hidden="1" customHeight="1" thickTop="1" thickBot="1" x14ac:dyDescent="0.3">
      <c r="B68" s="93" t="s">
        <v>435</v>
      </c>
      <c r="D68" s="80" t="s">
        <v>156</v>
      </c>
    </row>
    <row r="69" spans="2:4" ht="15" hidden="1" customHeight="1" thickTop="1" thickBot="1" x14ac:dyDescent="0.3">
      <c r="B69" s="93" t="s">
        <v>436</v>
      </c>
      <c r="D69" s="80" t="s">
        <v>157</v>
      </c>
    </row>
    <row r="70" spans="2:4" ht="15" hidden="1" customHeight="1" thickTop="1" thickBot="1" x14ac:dyDescent="0.3">
      <c r="B70" s="93" t="s">
        <v>437</v>
      </c>
      <c r="D70" s="80" t="s">
        <v>178</v>
      </c>
    </row>
    <row r="71" spans="2:4" ht="15" hidden="1" customHeight="1" thickTop="1" thickBot="1" x14ac:dyDescent="0.3">
      <c r="B71" s="93" t="s">
        <v>38</v>
      </c>
      <c r="D71" s="80" t="s">
        <v>158</v>
      </c>
    </row>
    <row r="72" spans="2:4" ht="15" hidden="1" customHeight="1" thickTop="1" thickBot="1" x14ac:dyDescent="0.3">
      <c r="B72" s="94" t="s">
        <v>438</v>
      </c>
      <c r="D72" s="80" t="s">
        <v>159</v>
      </c>
    </row>
    <row r="73" spans="2:4" ht="15" hidden="1" customHeight="1" thickTop="1" thickBot="1" x14ac:dyDescent="0.3">
      <c r="B73" s="93" t="s">
        <v>5</v>
      </c>
      <c r="D73" s="80" t="s">
        <v>160</v>
      </c>
    </row>
    <row r="74" spans="2:4" ht="15" hidden="1" customHeight="1" thickTop="1" thickBot="1" x14ac:dyDescent="0.3">
      <c r="B74" s="93" t="s">
        <v>439</v>
      </c>
      <c r="D74" s="80" t="s">
        <v>161</v>
      </c>
    </row>
    <row r="75" spans="2:4" ht="15" hidden="1" customHeight="1" thickTop="1" thickBot="1" x14ac:dyDescent="0.3">
      <c r="B75" s="93" t="s">
        <v>11</v>
      </c>
      <c r="D75" s="80" t="s">
        <v>162</v>
      </c>
    </row>
    <row r="76" spans="2:4" ht="15" hidden="1" customHeight="1" thickTop="1" thickBot="1" x14ac:dyDescent="0.3">
      <c r="B76" s="93" t="s">
        <v>46</v>
      </c>
      <c r="D76" s="80" t="s">
        <v>440</v>
      </c>
    </row>
    <row r="77" spans="2:4" ht="15" hidden="1" customHeight="1" thickTop="1" thickBot="1" x14ac:dyDescent="0.3">
      <c r="B77" s="93" t="s">
        <v>441</v>
      </c>
      <c r="D77" s="80" t="s">
        <v>163</v>
      </c>
    </row>
    <row r="78" spans="2:4" ht="15" hidden="1" customHeight="1" thickTop="1" thickBot="1" x14ac:dyDescent="0.3">
      <c r="B78" s="93" t="s">
        <v>442</v>
      </c>
      <c r="D78" s="80" t="s">
        <v>180</v>
      </c>
    </row>
    <row r="79" spans="2:4" ht="15" hidden="1" customHeight="1" thickTop="1" thickBot="1" x14ac:dyDescent="0.3">
      <c r="B79" s="93" t="s">
        <v>27</v>
      </c>
      <c r="D79" s="80" t="s">
        <v>165</v>
      </c>
    </row>
    <row r="80" spans="2:4" ht="15" hidden="1" customHeight="1" thickTop="1" thickBot="1" x14ac:dyDescent="0.3">
      <c r="B80" s="93" t="s">
        <v>34</v>
      </c>
      <c r="D80" s="80" t="s">
        <v>194</v>
      </c>
    </row>
    <row r="81" spans="1:11" ht="15" hidden="1" customHeight="1" thickTop="1" thickBot="1" x14ac:dyDescent="0.3">
      <c r="B81" s="93" t="s">
        <v>10</v>
      </c>
      <c r="D81" s="80" t="s">
        <v>195</v>
      </c>
    </row>
    <row r="82" spans="1:11" ht="15" hidden="1" customHeight="1" thickTop="1" thickBot="1" x14ac:dyDescent="0.3">
      <c r="B82" s="93" t="s">
        <v>443</v>
      </c>
      <c r="D82" s="80" t="s">
        <v>196</v>
      </c>
    </row>
    <row r="83" spans="1:11" ht="15" hidden="1" customHeight="1" thickTop="1" thickBot="1" x14ac:dyDescent="0.3">
      <c r="B83" s="93" t="s">
        <v>444</v>
      </c>
      <c r="D83" s="80" t="s">
        <v>445</v>
      </c>
    </row>
    <row r="84" spans="1:11" ht="25.5" hidden="1" thickTop="1" thickBot="1" x14ac:dyDescent="0.3">
      <c r="B84" s="94" t="s">
        <v>446</v>
      </c>
      <c r="D84" s="80" t="s">
        <v>106</v>
      </c>
    </row>
    <row r="85" spans="1:11" x14ac:dyDescent="0.25">
      <c r="A85" s="1"/>
      <c r="B85" s="76" t="s">
        <v>5</v>
      </c>
      <c r="C85" s="19">
        <f>IF(B85="","",VLOOKUP(B85,wfscSailors!$A$2:$C$201,2,FALSE))</f>
        <v>926</v>
      </c>
      <c r="D85" s="76" t="str">
        <f>IF(B85="","",VLOOKUP(B85,wfscSailors!$A$2:$C$201,3,FALSE))</f>
        <v>Laser Stratos</v>
      </c>
      <c r="E85" s="70">
        <v>4</v>
      </c>
      <c r="F85" s="71">
        <v>3.7025462962962961E-2</v>
      </c>
      <c r="G85" s="24">
        <f t="shared" ref="G85:G102" si="0">IF(F85="","",86400*F85)</f>
        <v>3199</v>
      </c>
      <c r="H85" s="19">
        <f>IF(D85="","",IF(D85="merlin rocket",VLOOKUP(C85,MROA!$B$1:$D$21,3,TRUE),VLOOKUP(D85,'PY2017'!$A$3:$H$993,5,FALSE)))</f>
        <v>1095</v>
      </c>
      <c r="I85" s="24">
        <f t="shared" ref="I85:I124" si="1">IF(AND(OR(F85&gt;0,F85=""),OR(H85="",H85=0)),"",IF(AND(G85&gt;0,OR(H85="",H85=0)),"",IF(E85&lt;MAX(E$85:E$102),IF(G85="","",(G85*1000)/H85)*MAX(E$85:E$102)/E85,IF(G85="","",(G85*1000)/H85))))</f>
        <v>2921.461187214612</v>
      </c>
      <c r="J85" s="19" t="e">
        <f>IF(I85="","",RANK(I85,$I$85:I$102,1))</f>
        <v>#N/A</v>
      </c>
      <c r="K85" t="str">
        <f>IF(D85="","",VLOOKUP(D85,wfscSailors!$C$2:$D$201,2,FALSE))</f>
        <v>Asymmetric</v>
      </c>
    </row>
    <row r="86" spans="1:11" ht="24" customHeight="1" x14ac:dyDescent="0.25">
      <c r="A86" s="1"/>
      <c r="B86" s="76" t="s">
        <v>422</v>
      </c>
      <c r="C86" s="19" t="e">
        <f>IF(B86="","",VLOOKUP(B86,wfscSailors!$A$2:$C$201,2,FALSE))</f>
        <v>#N/A</v>
      </c>
      <c r="D86" s="76" t="e">
        <f>IF(B86="","",VLOOKUP(B86,wfscSailors!$A$2:$C$201,3,FALSE))</f>
        <v>#N/A</v>
      </c>
      <c r="E86" s="70">
        <v>4</v>
      </c>
      <c r="F86" s="71">
        <v>4.0081018518518523E-2</v>
      </c>
      <c r="G86" s="24">
        <f t="shared" si="0"/>
        <v>3463.0000000000005</v>
      </c>
      <c r="H86" s="19" t="e">
        <f>IF(D86="","",IF(D86="merlin rocket",VLOOKUP(C86,MROA!$B$1:$D$21,3,TRUE),VLOOKUP(D86,'PY2017'!$A$3:$H$993,5,FALSE)))</f>
        <v>#N/A</v>
      </c>
      <c r="I86" s="24" t="e">
        <f t="shared" si="1"/>
        <v>#N/A</v>
      </c>
      <c r="J86" s="19" t="e">
        <f>IF(I86="","",RANK(I86,$I$85:I$102,1))</f>
        <v>#N/A</v>
      </c>
      <c r="K86" t="e">
        <f>IF(D86="","",VLOOKUP(D86,wfscSailors!$C$2:$D$201,2,FALSE))</f>
        <v>#N/A</v>
      </c>
    </row>
    <row r="87" spans="1:11" ht="24" customHeight="1" x14ac:dyDescent="0.25">
      <c r="A87" s="1"/>
      <c r="B87" s="76" t="s">
        <v>425</v>
      </c>
      <c r="C87" s="19" t="e">
        <f>IF(B87="","",VLOOKUP(B87,wfscSailors!$A$2:$C$201,2,FALSE))</f>
        <v>#N/A</v>
      </c>
      <c r="D87" s="76" t="e">
        <f>IF(B87="","",VLOOKUP(B87,wfscSailors!$A$2:$C$201,3,FALSE))</f>
        <v>#N/A</v>
      </c>
      <c r="E87" s="70">
        <v>4</v>
      </c>
      <c r="F87" s="71">
        <v>4.476851851851852E-2</v>
      </c>
      <c r="G87" s="24">
        <f t="shared" si="0"/>
        <v>3868</v>
      </c>
      <c r="H87" s="19" t="e">
        <f>IF(D87="","",IF(D87="merlin rocket",VLOOKUP(C87,MROA!$B$1:$D$21,3,TRUE),VLOOKUP(D87,'PY2017'!$A$3:$H$993,5,FALSE)))</f>
        <v>#N/A</v>
      </c>
      <c r="I87" s="24" t="e">
        <f t="shared" si="1"/>
        <v>#N/A</v>
      </c>
      <c r="J87" s="19" t="e">
        <f>IF(I87="","",RANK(I87,$I$85:I$102,1))</f>
        <v>#N/A</v>
      </c>
      <c r="K87" t="e">
        <f>IF(D87="","",VLOOKUP(D87,wfscSailors!$C$2:$D$201,2,FALSE))</f>
        <v>#N/A</v>
      </c>
    </row>
    <row r="88" spans="1:11" ht="24" customHeight="1" x14ac:dyDescent="0.25">
      <c r="A88" s="1"/>
      <c r="B88" s="76" t="s">
        <v>30</v>
      </c>
      <c r="C88" s="19">
        <f>IF(B88="","",VLOOKUP(B88,wfscSailors!$A$2:$C$201,2,FALSE))</f>
        <v>162872</v>
      </c>
      <c r="D88" s="76" t="str">
        <f>IF(B88="","",VLOOKUP(B88,wfscSailors!$A$2:$C$201,3,FALSE))</f>
        <v>Laser</v>
      </c>
      <c r="E88" s="70">
        <v>4</v>
      </c>
      <c r="F88" s="71">
        <v>4.4618055555555557E-2</v>
      </c>
      <c r="G88" s="24">
        <f t="shared" si="0"/>
        <v>3855</v>
      </c>
      <c r="H88" s="19">
        <f>IF(D88="","",IF(D88="merlin rocket",VLOOKUP(C88,MROA!$B$1:$D$21,3,TRUE),VLOOKUP(D88,'PY2017'!$A$3:$H$993,5,FALSE)))</f>
        <v>1097</v>
      </c>
      <c r="I88" s="24">
        <f t="shared" si="1"/>
        <v>3514.1294439380126</v>
      </c>
      <c r="J88" s="19" t="e">
        <f>IF(I88="","",RANK(I88,$I$85:I$102,1))</f>
        <v>#N/A</v>
      </c>
      <c r="K88" t="str">
        <f>IF(D88="","",VLOOKUP(D88,wfscSailors!$C$2:$D$201,2,FALSE))</f>
        <v>Laser</v>
      </c>
    </row>
    <row r="89" spans="1:11" ht="24" customHeight="1" x14ac:dyDescent="0.25">
      <c r="A89" s="1"/>
      <c r="B89" s="76" t="s">
        <v>43</v>
      </c>
      <c r="C89" s="19">
        <v>1424</v>
      </c>
      <c r="D89" s="76" t="s">
        <v>139</v>
      </c>
      <c r="E89" s="70">
        <v>3</v>
      </c>
      <c r="F89" s="71">
        <v>2.0861111111111112</v>
      </c>
      <c r="G89" s="24">
        <f t="shared" si="0"/>
        <v>180240</v>
      </c>
      <c r="H89" s="19">
        <f>IF(D89="","",IF(D89="merlin rocket",VLOOKUP(C89,MROA!$B$1:$D$21,3,TRUE),VLOOKUP(D89,'PY2017'!$A$3:$H$993,5,FALSE)))</f>
        <v>999</v>
      </c>
      <c r="I89" s="24">
        <f t="shared" si="1"/>
        <v>240560.56056056055</v>
      </c>
      <c r="J89" s="19" t="e">
        <f>IF(I89="","",RANK(I89,$I$85:I$102,1))</f>
        <v>#N/A</v>
      </c>
      <c r="K89" t="str">
        <f>IF(D89="","",VLOOKUP(D89,wfscSailors!$C$2:$D$201,2,FALSE))</f>
        <v>General</v>
      </c>
    </row>
    <row r="90" spans="1:11" ht="24" customHeight="1" x14ac:dyDescent="0.25">
      <c r="A90" s="1"/>
      <c r="B90" s="76" t="s">
        <v>29</v>
      </c>
      <c r="C90" s="19">
        <v>4172</v>
      </c>
      <c r="D90" s="76" t="s">
        <v>158</v>
      </c>
      <c r="E90" s="70">
        <v>3</v>
      </c>
      <c r="F90" s="71">
        <v>2.5243055555555558</v>
      </c>
      <c r="G90" s="24">
        <f t="shared" si="0"/>
        <v>218100.00000000003</v>
      </c>
      <c r="H90" s="19">
        <f>IF(D90="","",IF(D90="merlin rocket",VLOOKUP(C90,MROA!$B$1:$D$21,3,TRUE),VLOOKUP(D90,'PY2017'!$A$3:$H$993,5,FALSE)))</f>
        <v>1143</v>
      </c>
      <c r="I90" s="24">
        <f t="shared" si="1"/>
        <v>254418.19772528438</v>
      </c>
      <c r="J90" s="19" t="e">
        <f>IF(I90="","",RANK(I90,$I$85:I$102,1))</f>
        <v>#N/A</v>
      </c>
      <c r="K90" t="str">
        <f>IF(D90="","",VLOOKUP(D90,wfscSailors!$C$2:$D$201,2,FALSE))</f>
        <v>General</v>
      </c>
    </row>
    <row r="91" spans="1:11" ht="24" customHeight="1" x14ac:dyDescent="0.25">
      <c r="A91" s="1"/>
      <c r="B91" s="76" t="s">
        <v>5</v>
      </c>
      <c r="C91" s="19">
        <v>926</v>
      </c>
      <c r="D91" s="76" t="s">
        <v>174</v>
      </c>
      <c r="E91" s="70">
        <v>3</v>
      </c>
      <c r="F91" s="71">
        <v>2.4534722222222221</v>
      </c>
      <c r="G91" s="24">
        <f t="shared" si="0"/>
        <v>211980</v>
      </c>
      <c r="H91" s="19">
        <f>IF(D91="","",IF(D91="merlin rocket",VLOOKUP(C91,MROA!$B$1:$D$21,3,TRUE),VLOOKUP(D91,'PY2017'!$A$3:$H$993,5,FALSE)))</f>
        <v>1095</v>
      </c>
      <c r="I91" s="24">
        <f t="shared" si="1"/>
        <v>258118.72146118723</v>
      </c>
      <c r="J91" s="19" t="e">
        <f>IF(I91="","",RANK(I91,$I$85:I$102,1))</f>
        <v>#N/A</v>
      </c>
      <c r="K91" t="str">
        <f>IF(D91="","",VLOOKUP(D91,wfscSailors!$C$2:$D$201,2,FALSE))</f>
        <v>Asymmetric</v>
      </c>
    </row>
    <row r="92" spans="1:11" ht="24" customHeight="1" x14ac:dyDescent="0.25">
      <c r="A92" s="1"/>
      <c r="B92" s="76" t="s">
        <v>35</v>
      </c>
      <c r="C92" s="19">
        <v>4749</v>
      </c>
      <c r="D92" s="76" t="s">
        <v>158</v>
      </c>
      <c r="E92" s="70">
        <v>3</v>
      </c>
      <c r="F92" s="71">
        <v>2.6187499999999999</v>
      </c>
      <c r="G92" s="24">
        <f t="shared" si="0"/>
        <v>226260</v>
      </c>
      <c r="H92" s="19">
        <f>IF(D92="","",IF(D92="merlin rocket",VLOOKUP(C92,MROA!$B$1:$D$21,3,TRUE),VLOOKUP(D92,'PY2017'!$A$3:$H$993,5,FALSE)))</f>
        <v>1143</v>
      </c>
      <c r="I92" s="24">
        <f t="shared" si="1"/>
        <v>263937.00787401578</v>
      </c>
      <c r="J92" s="19" t="e">
        <f>IF(I92="","",RANK(I92,$I$85:I$102,1))</f>
        <v>#N/A</v>
      </c>
      <c r="K92" t="str">
        <f>IF(D92="","",VLOOKUP(D92,wfscSailors!$C$2:$D$201,2,FALSE))</f>
        <v>General</v>
      </c>
    </row>
    <row r="93" spans="1:11" ht="24" customHeight="1" x14ac:dyDescent="0.25">
      <c r="A93" s="1"/>
      <c r="B93" s="76" t="s">
        <v>424</v>
      </c>
      <c r="C93" s="19">
        <v>3439</v>
      </c>
      <c r="D93" s="76" t="s">
        <v>447</v>
      </c>
      <c r="E93" s="70">
        <v>3</v>
      </c>
      <c r="F93" s="71">
        <v>2.3041666666666667</v>
      </c>
      <c r="G93" s="24">
        <f t="shared" si="0"/>
        <v>199080</v>
      </c>
      <c r="H93" s="19">
        <f>IF(D93="","",IF(D93="merlin rocket",VLOOKUP(C93,MROA!$B$1:$D$21,3,TRUE),VLOOKUP(D93,'PY2017'!$A$3:$H$993,5,FALSE)))</f>
        <v>991</v>
      </c>
      <c r="I93" s="24">
        <f t="shared" si="1"/>
        <v>267850.65590312815</v>
      </c>
      <c r="J93" s="19" t="e">
        <f>IF(I93="","",RANK(I93,$I$85:I$102,1))</f>
        <v>#N/A</v>
      </c>
      <c r="K93" t="str">
        <f>IF(D93="","",VLOOKUP(D93,wfscSailors!$C$2:$D$201,2,FALSE))</f>
        <v>General</v>
      </c>
    </row>
    <row r="94" spans="1:11" ht="24" customHeight="1" x14ac:dyDescent="0.25">
      <c r="A94" s="1"/>
      <c r="B94" s="76" t="s">
        <v>422</v>
      </c>
      <c r="C94" s="19">
        <v>1596</v>
      </c>
      <c r="D94" s="76" t="s">
        <v>180</v>
      </c>
      <c r="E94" s="70">
        <v>3</v>
      </c>
      <c r="F94" s="71">
        <v>2.7506944444444446</v>
      </c>
      <c r="G94" s="24">
        <f t="shared" si="0"/>
        <v>237660</v>
      </c>
      <c r="H94" s="19">
        <f>IF(D94="","",IF(D94="merlin rocket",VLOOKUP(C94,MROA!$B$1:$D$21,3,TRUE),VLOOKUP(D94,'PY2017'!$A$3:$H$993,5,FALSE)))</f>
        <v>1180</v>
      </c>
      <c r="I94" s="24">
        <f t="shared" si="1"/>
        <v>268542.37288135593</v>
      </c>
      <c r="J94" s="19" t="e">
        <f>IF(I94="","",RANK(I94,$I$85:I$102,1))</f>
        <v>#N/A</v>
      </c>
      <c r="K94" t="str">
        <f>IF(D94="","",VLOOKUP(D94,wfscSailors!$C$2:$D$201,2,FALSE))</f>
        <v>General</v>
      </c>
    </row>
    <row r="95" spans="1:11" ht="24" customHeight="1" x14ac:dyDescent="0.25">
      <c r="A95" s="1"/>
      <c r="B95" s="76" t="s">
        <v>13</v>
      </c>
      <c r="C95" s="19">
        <v>191329</v>
      </c>
      <c r="D95" s="76" t="s">
        <v>126</v>
      </c>
      <c r="E95" s="70">
        <v>3</v>
      </c>
      <c r="F95" s="71">
        <v>2.5777777777777779</v>
      </c>
      <c r="G95" s="24">
        <f t="shared" si="0"/>
        <v>222720</v>
      </c>
      <c r="H95" s="19">
        <f>IF(D95="","",IF(D95="merlin rocket",VLOOKUP(C95,MROA!$B$1:$D$21,3,TRUE),VLOOKUP(D95,'PY2017'!$A$3:$H$993,5,FALSE)))</f>
        <v>1097</v>
      </c>
      <c r="I95" s="24">
        <f t="shared" si="1"/>
        <v>270701.91431175935</v>
      </c>
      <c r="J95" s="19" t="e">
        <f>IF(I95="","",RANK(I95,$I$85:I$102,1))</f>
        <v>#N/A</v>
      </c>
      <c r="K95" t="str">
        <f>IF(D95="","",VLOOKUP(D95,wfscSailors!$C$2:$D$201,2,FALSE))</f>
        <v>Laser</v>
      </c>
    </row>
    <row r="96" spans="1:11" ht="24" customHeight="1" x14ac:dyDescent="0.25">
      <c r="A96" s="1"/>
      <c r="B96" s="76" t="s">
        <v>33</v>
      </c>
      <c r="C96" s="19">
        <v>67200</v>
      </c>
      <c r="D96" s="76" t="s">
        <v>126</v>
      </c>
      <c r="E96" s="70">
        <v>3</v>
      </c>
      <c r="F96" s="71">
        <v>2.5916666666666668</v>
      </c>
      <c r="G96" s="24">
        <f t="shared" si="0"/>
        <v>223920</v>
      </c>
      <c r="H96" s="19">
        <f>IF(D96="","",IF(D96="merlin rocket",VLOOKUP(C96,MROA!$B$1:$D$21,3,TRUE),VLOOKUP(D96,'PY2017'!$A$3:$H$993,5,FALSE)))</f>
        <v>1097</v>
      </c>
      <c r="I96" s="24">
        <f t="shared" si="1"/>
        <v>272160.4375569736</v>
      </c>
      <c r="J96" s="19" t="e">
        <f>IF(I96="","",RANK(I96,$I$85:I$102,1))</f>
        <v>#N/A</v>
      </c>
      <c r="K96" t="str">
        <f>IF(D96="","",VLOOKUP(D96,wfscSailors!$C$2:$D$201,2,FALSE))</f>
        <v>Laser</v>
      </c>
    </row>
    <row r="97" spans="1:11" ht="24" customHeight="1" x14ac:dyDescent="0.25">
      <c r="A97" s="1"/>
      <c r="B97" s="76" t="s">
        <v>40</v>
      </c>
      <c r="C97" s="19">
        <v>1773</v>
      </c>
      <c r="D97" s="76" t="s">
        <v>150</v>
      </c>
      <c r="E97" s="70">
        <v>3</v>
      </c>
      <c r="F97" s="71">
        <v>2.5388888888888888</v>
      </c>
      <c r="G97" s="24">
        <f t="shared" si="0"/>
        <v>219360</v>
      </c>
      <c r="H97" s="19">
        <f>IF(D97="","",IF(D97="merlin rocket",VLOOKUP(C97,MROA!$B$1:$D$21,3,TRUE),VLOOKUP(D97,'PY2017'!$A$3:$H$993,5,FALSE)))</f>
        <v>1071</v>
      </c>
      <c r="I97" s="24">
        <f t="shared" si="1"/>
        <v>273090.56956115778</v>
      </c>
      <c r="J97" s="19" t="e">
        <f>IF(I97="","",RANK(I97,$I$85:I$102,1))</f>
        <v>#N/A</v>
      </c>
      <c r="K97" t="str">
        <f>IF(D97="","",VLOOKUP(D97,wfscSailors!$C$2:$D$201,2,FALSE))</f>
        <v>General</v>
      </c>
    </row>
    <row r="98" spans="1:11" ht="24" customHeight="1" x14ac:dyDescent="0.25">
      <c r="A98" s="1"/>
      <c r="B98" s="76" t="s">
        <v>45</v>
      </c>
      <c r="C98" s="19">
        <v>113981</v>
      </c>
      <c r="D98" s="76" t="s">
        <v>126</v>
      </c>
      <c r="E98" s="70">
        <v>3</v>
      </c>
      <c r="F98" s="71">
        <v>2.6263888888888887</v>
      </c>
      <c r="G98" s="24">
        <f t="shared" si="0"/>
        <v>226919.99999999997</v>
      </c>
      <c r="H98" s="19">
        <f>IF(D98="","",IF(D98="merlin rocket",VLOOKUP(C98,MROA!$B$1:$D$21,3,TRUE),VLOOKUP(D98,'PY2017'!$A$3:$H$993,5,FALSE)))</f>
        <v>1097</v>
      </c>
      <c r="I98" s="24">
        <f t="shared" si="1"/>
        <v>275806.74567000911</v>
      </c>
      <c r="J98" s="19" t="e">
        <f>IF(I98="","",RANK(I98,$I$85:I$102,1))</f>
        <v>#N/A</v>
      </c>
      <c r="K98" t="str">
        <f>IF(D98="","",VLOOKUP(D98,wfscSailors!$C$2:$D$201,2,FALSE))</f>
        <v>Laser</v>
      </c>
    </row>
    <row r="99" spans="1:11" ht="24" customHeight="1" x14ac:dyDescent="0.25">
      <c r="A99" s="1"/>
      <c r="B99" s="76" t="s">
        <v>47</v>
      </c>
      <c r="C99" s="19">
        <v>174465</v>
      </c>
      <c r="D99" s="76" t="s">
        <v>126</v>
      </c>
      <c r="E99" s="70">
        <v>3</v>
      </c>
      <c r="F99" s="71">
        <v>2.6305555555555555</v>
      </c>
      <c r="G99" s="24">
        <f t="shared" si="0"/>
        <v>227280</v>
      </c>
      <c r="H99" s="19">
        <f>IF(D99="","",IF(D99="merlin rocket",VLOOKUP(C99,MROA!$B$1:$D$21,3,TRUE),VLOOKUP(D99,'PY2017'!$A$3:$H$993,5,FALSE)))</f>
        <v>1097</v>
      </c>
      <c r="I99" s="24">
        <f t="shared" si="1"/>
        <v>276244.30264357338</v>
      </c>
      <c r="J99" s="19" t="e">
        <f>IF(I99="","",RANK(I99,$I$85:I$102,1))</f>
        <v>#N/A</v>
      </c>
      <c r="K99" t="str">
        <f>IF(D99="","",VLOOKUP(D99,wfscSailors!$C$2:$D$201,2,FALSE))</f>
        <v>Laser</v>
      </c>
    </row>
    <row r="100" spans="1:11" ht="24" customHeight="1" x14ac:dyDescent="0.25">
      <c r="A100" s="1"/>
      <c r="B100" s="76" t="s">
        <v>7</v>
      </c>
      <c r="C100" s="19">
        <v>56155</v>
      </c>
      <c r="D100" s="76" t="s">
        <v>126</v>
      </c>
      <c r="E100" s="70">
        <v>3</v>
      </c>
      <c r="F100" s="71">
        <v>2.6326388888888888</v>
      </c>
      <c r="G100" s="24">
        <f t="shared" si="0"/>
        <v>227460</v>
      </c>
      <c r="H100" s="19">
        <f>IF(D100="","",IF(D100="merlin rocket",VLOOKUP(C100,MROA!$B$1:$D$21,3,TRUE),VLOOKUP(D100,'PY2017'!$A$3:$H$993,5,FALSE)))</f>
        <v>1097</v>
      </c>
      <c r="I100" s="24">
        <f t="shared" si="1"/>
        <v>276463.08113035554</v>
      </c>
      <c r="J100" s="19" t="e">
        <f>IF(I100="","",RANK(I100,$I$85:I$102,1))</f>
        <v>#N/A</v>
      </c>
      <c r="K100" t="str">
        <f>IF(D100="","",VLOOKUP(D100,wfscSailors!$C$2:$D$201,2,FALSE))</f>
        <v>Laser</v>
      </c>
    </row>
    <row r="101" spans="1:11" ht="24" customHeight="1" x14ac:dyDescent="0.25">
      <c r="A101" s="1"/>
      <c r="B101" s="76" t="s">
        <v>44</v>
      </c>
      <c r="C101" s="19">
        <v>6811</v>
      </c>
      <c r="D101" s="76" t="s">
        <v>106</v>
      </c>
      <c r="E101" s="70">
        <v>3</v>
      </c>
      <c r="F101" s="71">
        <v>2.5069444444444442</v>
      </c>
      <c r="G101" s="24">
        <f t="shared" si="0"/>
        <v>216599.99999999997</v>
      </c>
      <c r="H101" s="19">
        <f>IF(D101="","",IF(D101="merlin rocket",VLOOKUP(C101,MROA!$B$1:$D$21,3,TRUE),VLOOKUP(D101,'PY2017'!$A$3:$H$993,5,FALSE)))</f>
        <v>1041</v>
      </c>
      <c r="I101" s="24">
        <f t="shared" si="1"/>
        <v>277425.55235350621</v>
      </c>
      <c r="J101" s="19" t="e">
        <f>IF(I101="","",RANK(I101,$I$85:I$102,1))</f>
        <v>#N/A</v>
      </c>
      <c r="K101" t="str">
        <f>IF(D101="","",VLOOKUP(D101,wfscSailors!$C$2:$D$201,2,FALSE))</f>
        <v>General</v>
      </c>
    </row>
    <row r="102" spans="1:11" ht="24" customHeight="1" x14ac:dyDescent="0.25">
      <c r="A102" s="1"/>
      <c r="B102" s="76" t="s">
        <v>19</v>
      </c>
      <c r="C102" s="19">
        <v>100196</v>
      </c>
      <c r="D102" s="76" t="s">
        <v>126</v>
      </c>
      <c r="E102" s="70">
        <v>3</v>
      </c>
      <c r="F102" s="71">
        <v>2.6916666666666664</v>
      </c>
      <c r="G102" s="24">
        <f t="shared" si="0"/>
        <v>232559.99999999997</v>
      </c>
      <c r="H102" s="19">
        <f>IF(D102="","",IF(D102="merlin rocket",VLOOKUP(C102,MROA!$B$1:$D$21,3,TRUE),VLOOKUP(D102,'PY2017'!$A$3:$H$993,5,FALSE)))</f>
        <v>1097</v>
      </c>
      <c r="I102" s="24">
        <f t="shared" si="1"/>
        <v>282661.80492251593</v>
      </c>
      <c r="J102" s="19" t="e">
        <f>IF(I102="","",RANK(I102,$I$85:I$102,1))</f>
        <v>#N/A</v>
      </c>
      <c r="K102" t="str">
        <f>IF(D102="","",VLOOKUP(D102,wfscSailors!$C$2:$D$201,2,FALSE))</f>
        <v>Laser</v>
      </c>
    </row>
    <row r="103" spans="1:11" ht="15" customHeight="1" x14ac:dyDescent="0.25">
      <c r="A103" s="1"/>
      <c r="B103" s="95"/>
      <c r="C103" s="19" t="str">
        <f>IF(B103="","",VLOOKUP(B103,wfscSailors!$A$2:$C$201,2,FALSE))</f>
        <v/>
      </c>
      <c r="D103" s="76" t="str">
        <f>IF(B103="","",VLOOKUP(B103,wfscSailors!$A$2:$C$201,3,FALSE))</f>
        <v/>
      </c>
      <c r="E103" s="70"/>
      <c r="F103" s="71"/>
      <c r="G103" s="24" t="str">
        <f t="shared" ref="G103:G124" si="2">IF(F103="","",86400*F103)</f>
        <v/>
      </c>
      <c r="H103" s="19" t="str">
        <f>IF(D103="","",IF(D103="merlin rocket",VLOOKUP(C103,MROA!$B$1:$D$21,3,TRUE),VLOOKUP(D103,'PY2017'!$A$3:$H$993,5,FALSE)))</f>
        <v/>
      </c>
      <c r="I103" s="24" t="str">
        <f t="shared" si="1"/>
        <v/>
      </c>
      <c r="J103" s="19" t="str">
        <f>IF(I103="","",RANK(I103,$I$85:I$102,1))</f>
        <v/>
      </c>
      <c r="K103" t="str">
        <f>IF(D103="","",VLOOKUP(D103,wfscSailors!$C$2:$D$201,1,FALSE))</f>
        <v/>
      </c>
    </row>
    <row r="104" spans="1:11" ht="15" customHeight="1" x14ac:dyDescent="0.25">
      <c r="A104" s="1"/>
      <c r="B104" s="95"/>
      <c r="C104" s="19" t="str">
        <f>IF(B104="","",VLOOKUP(B104,wfscSailors!$A$2:$C$201,2,FALSE))</f>
        <v/>
      </c>
      <c r="D104" s="76" t="str">
        <f>IF(B104="","",VLOOKUP(B104,wfscSailors!$A$2:$C$201,3,FALSE))</f>
        <v/>
      </c>
      <c r="E104" s="70"/>
      <c r="F104" s="71"/>
      <c r="G104" s="24" t="str">
        <f t="shared" si="2"/>
        <v/>
      </c>
      <c r="H104" s="19" t="str">
        <f>IF(D104="","",IF(D104="merlin rocket",VLOOKUP(C104,MROA!$B$1:$D$21,3,TRUE),VLOOKUP(D104,'PY2017'!$A$3:$H$993,5,FALSE)))</f>
        <v/>
      </c>
      <c r="I104" s="24" t="str">
        <f t="shared" si="1"/>
        <v/>
      </c>
      <c r="J104" s="19" t="str">
        <f>IF(I104="","",RANK(I104,$I$85:I$102,1))</f>
        <v/>
      </c>
      <c r="K104" t="str">
        <f>IF(D104="","",VLOOKUP(D104,wfscSailors!$C$2:$D$201,1,FALSE))</f>
        <v/>
      </c>
    </row>
    <row r="105" spans="1:11" ht="15" customHeight="1" x14ac:dyDescent="0.25">
      <c r="A105" s="1"/>
      <c r="B105" s="95"/>
      <c r="C105" s="19" t="str">
        <f>IF(B105="","",VLOOKUP(B105,wfscSailors!$A$2:$C$201,2,FALSE))</f>
        <v/>
      </c>
      <c r="D105" s="76" t="str">
        <f>IF(B105="","",VLOOKUP(B105,wfscSailors!$A$2:$C$201,3,FALSE))</f>
        <v/>
      </c>
      <c r="E105" s="70"/>
      <c r="F105" s="71"/>
      <c r="G105" s="24" t="str">
        <f t="shared" si="2"/>
        <v/>
      </c>
      <c r="H105" s="19" t="str">
        <f>IF(D105="","",IF(D105="merlin rocket",VLOOKUP(C105,MROA!$B$1:$D$21,3,TRUE),VLOOKUP(D105,'PY2017'!$A$3:$H$993,5,FALSE)))</f>
        <v/>
      </c>
      <c r="I105" s="24" t="str">
        <f t="shared" si="1"/>
        <v/>
      </c>
      <c r="J105" s="19" t="str">
        <f>IF(I105="","",RANK(I105,$I$85:I$102,1))</f>
        <v/>
      </c>
      <c r="K105" t="str">
        <f>IF(D105="","",VLOOKUP(D105,wfscSailors!$C$2:$D$201,1,FALSE))</f>
        <v/>
      </c>
    </row>
    <row r="106" spans="1:11" ht="15" customHeight="1" x14ac:dyDescent="0.25">
      <c r="A106" s="1"/>
      <c r="B106" s="95"/>
      <c r="C106" s="19" t="str">
        <f>IF(B106="","",VLOOKUP(B106,wfscSailors!$A$2:$C$201,2,FALSE))</f>
        <v/>
      </c>
      <c r="D106" s="76" t="str">
        <f>IF(B106="","",VLOOKUP(B106,wfscSailors!$A$2:$C$201,3,FALSE))</f>
        <v/>
      </c>
      <c r="E106" s="70"/>
      <c r="F106" s="71"/>
      <c r="G106" s="24" t="str">
        <f t="shared" si="2"/>
        <v/>
      </c>
      <c r="H106" s="19" t="str">
        <f>IF(D106="","",IF(D106="merlin rocket",VLOOKUP(C106,MROA!$B$1:$D$21,3,TRUE),VLOOKUP(D106,'PY2017'!$A$3:$H$993,5,FALSE)))</f>
        <v/>
      </c>
      <c r="I106" s="24" t="str">
        <f t="shared" si="1"/>
        <v/>
      </c>
      <c r="J106" s="19" t="str">
        <f>IF(I106="","",RANK(I106,$I$85:I$102,1))</f>
        <v/>
      </c>
      <c r="K106" t="str">
        <f>IF(D106="","",VLOOKUP(D106,wfscSailors!$C$2:$D$201,1,FALSE))</f>
        <v/>
      </c>
    </row>
    <row r="107" spans="1:11" ht="15" customHeight="1" x14ac:dyDescent="0.25">
      <c r="A107" s="1"/>
      <c r="B107" s="95"/>
      <c r="C107" s="19" t="str">
        <f>IF(B107="","",VLOOKUP(B107,wfscSailors!$A$2:$C$201,2,FALSE))</f>
        <v/>
      </c>
      <c r="D107" s="76" t="str">
        <f>IF(B107="","",VLOOKUP(B107,wfscSailors!$A$2:$C$201,3,FALSE))</f>
        <v/>
      </c>
      <c r="E107" s="70"/>
      <c r="F107" s="71"/>
      <c r="G107" s="24" t="str">
        <f t="shared" si="2"/>
        <v/>
      </c>
      <c r="H107" s="19" t="str">
        <f>IF(D107="","",IF(D107="merlin rocket",VLOOKUP(C107,MROA!$B$1:$D$21,3,TRUE),VLOOKUP(D107,'PY2017'!$A$3:$H$993,5,FALSE)))</f>
        <v/>
      </c>
      <c r="I107" s="24" t="str">
        <f t="shared" si="1"/>
        <v/>
      </c>
      <c r="J107" s="19" t="str">
        <f>IF(I107="","",RANK(I107,$I$85:I$102,1))</f>
        <v/>
      </c>
      <c r="K107" t="str">
        <f>IF(D107="","",VLOOKUP(D107,wfscSailors!$C$2:$D$201,1,FALSE))</f>
        <v/>
      </c>
    </row>
    <row r="108" spans="1:11" ht="15" customHeight="1" x14ac:dyDescent="0.25">
      <c r="A108" s="1"/>
      <c r="B108" s="95"/>
      <c r="C108" s="19" t="str">
        <f>IF(B108="","",VLOOKUP(B108,wfscSailors!$A$2:$C$201,2,FALSE))</f>
        <v/>
      </c>
      <c r="D108" s="76" t="str">
        <f>IF(B108="","",VLOOKUP(B108,wfscSailors!$A$2:$C$201,3,FALSE))</f>
        <v/>
      </c>
      <c r="E108" s="70"/>
      <c r="F108" s="71"/>
      <c r="G108" s="24" t="str">
        <f t="shared" si="2"/>
        <v/>
      </c>
      <c r="H108" s="19" t="str">
        <f>IF(D108="","",IF(D108="merlin rocket",VLOOKUP(C108,MROA!$B$1:$D$21,3,TRUE),VLOOKUP(D108,'PY2017'!$A$3:$H$993,5,FALSE)))</f>
        <v/>
      </c>
      <c r="I108" s="24" t="str">
        <f t="shared" si="1"/>
        <v/>
      </c>
      <c r="J108" s="19" t="str">
        <f>IF(I108="","",RANK(I108,$I$85:I$102,1))</f>
        <v/>
      </c>
      <c r="K108" t="str">
        <f>IF(D108="","",VLOOKUP(D108,wfscSailors!$C$2:$D$201,1,FALSE))</f>
        <v/>
      </c>
    </row>
    <row r="109" spans="1:11" ht="15" customHeight="1" x14ac:dyDescent="0.25">
      <c r="A109" s="1"/>
      <c r="B109" s="95"/>
      <c r="C109" s="19" t="str">
        <f>IF(B109="","",VLOOKUP(B109,wfscSailors!$A$2:$C$201,2,FALSE))</f>
        <v/>
      </c>
      <c r="D109" s="76" t="str">
        <f>IF(B109="","",VLOOKUP(B109,wfscSailors!$A$2:$C$201,3,FALSE))</f>
        <v/>
      </c>
      <c r="E109" s="70"/>
      <c r="F109" s="71"/>
      <c r="G109" s="24" t="str">
        <f t="shared" si="2"/>
        <v/>
      </c>
      <c r="H109" s="19" t="str">
        <f>IF(D109="","",IF(D109="merlin rocket",VLOOKUP(C109,MROA!$B$1:$D$21,3,TRUE),VLOOKUP(D109,'PY2017'!$A$3:$H$993,5,FALSE)))</f>
        <v/>
      </c>
      <c r="I109" s="24" t="str">
        <f t="shared" si="1"/>
        <v/>
      </c>
      <c r="J109" s="19" t="str">
        <f>IF(I109="","",RANK(I109,$I$85:I$102,1))</f>
        <v/>
      </c>
      <c r="K109" t="str">
        <f>IF(D109="","",VLOOKUP(D109,wfscSailors!$C$2:$D$201,1,FALSE))</f>
        <v/>
      </c>
    </row>
    <row r="110" spans="1:11" ht="15" customHeight="1" x14ac:dyDescent="0.25">
      <c r="A110" s="1"/>
      <c r="B110" s="95"/>
      <c r="C110" s="19" t="str">
        <f>IF(B110="","",VLOOKUP(B110,wfscSailors!$A$2:$C$201,2,FALSE))</f>
        <v/>
      </c>
      <c r="D110" s="76" t="str">
        <f>IF(B110="","",VLOOKUP(B110,wfscSailors!$A$2:$C$201,3,FALSE))</f>
        <v/>
      </c>
      <c r="E110" s="70"/>
      <c r="F110" s="71"/>
      <c r="G110" s="24" t="str">
        <f t="shared" si="2"/>
        <v/>
      </c>
      <c r="H110" s="19" t="str">
        <f>IF(D110="","",IF(D110="merlin rocket",VLOOKUP(C110,MROA!$B$1:$D$21,3,TRUE),VLOOKUP(D110,'PY2017'!$A$3:$H$993,5,FALSE)))</f>
        <v/>
      </c>
      <c r="I110" s="24" t="str">
        <f t="shared" si="1"/>
        <v/>
      </c>
      <c r="J110" s="19" t="str">
        <f>IF(I110="","",RANK(I110,$I$85:I$102,1))</f>
        <v/>
      </c>
      <c r="K110" t="str">
        <f>IF(D110="","",VLOOKUP(D110,wfscSailors!$C$2:$D$201,1,FALSE))</f>
        <v/>
      </c>
    </row>
    <row r="111" spans="1:11" ht="15" customHeight="1" x14ac:dyDescent="0.25">
      <c r="A111" s="1"/>
      <c r="B111" s="95"/>
      <c r="C111" s="19" t="str">
        <f>IF(B111="","",VLOOKUP(B111,wfscSailors!$A$2:$C$201,2,FALSE))</f>
        <v/>
      </c>
      <c r="D111" s="76" t="str">
        <f>IF(B111="","",VLOOKUP(B111,wfscSailors!$A$2:$C$201,3,FALSE))</f>
        <v/>
      </c>
      <c r="E111" s="70"/>
      <c r="F111" s="71"/>
      <c r="G111" s="24" t="str">
        <f t="shared" si="2"/>
        <v/>
      </c>
      <c r="H111" s="19" t="str">
        <f>IF(D111="","",IF(D111="merlin rocket",VLOOKUP(C111,MROA!$B$1:$D$21,3,TRUE),VLOOKUP(D111,'PY2017'!$A$3:$H$993,5,FALSE)))</f>
        <v/>
      </c>
      <c r="I111" s="24" t="str">
        <f t="shared" si="1"/>
        <v/>
      </c>
      <c r="J111" s="19" t="str">
        <f>IF(I111="","",RANK(I111,$I$85:I$102,1))</f>
        <v/>
      </c>
      <c r="K111" t="str">
        <f>IF(D111="","",VLOOKUP(D111,wfscSailors!$C$2:$D$201,1,FALSE))</f>
        <v/>
      </c>
    </row>
    <row r="112" spans="1:11" ht="15" customHeight="1" x14ac:dyDescent="0.25">
      <c r="A112" s="1"/>
      <c r="B112" s="95"/>
      <c r="C112" s="19" t="str">
        <f>IF(B112="","",VLOOKUP(B112,wfscSailors!$A$2:$C$201,2,FALSE))</f>
        <v/>
      </c>
      <c r="D112" s="76" t="str">
        <f>IF(B112="","",VLOOKUP(B112,wfscSailors!$A$2:$C$201,3,FALSE))</f>
        <v/>
      </c>
      <c r="E112" s="70"/>
      <c r="F112" s="71"/>
      <c r="G112" s="24" t="str">
        <f t="shared" si="2"/>
        <v/>
      </c>
      <c r="H112" s="19" t="str">
        <f>IF(D112="","",IF(D112="merlin rocket",VLOOKUP(C112,MROA!$B$1:$D$21,3,TRUE),VLOOKUP(D112,'PY2017'!$A$3:$H$993,5,FALSE)))</f>
        <v/>
      </c>
      <c r="I112" s="24" t="str">
        <f t="shared" si="1"/>
        <v/>
      </c>
      <c r="J112" s="19" t="str">
        <f>IF(I112="","",RANK(I112,$I$85:I$102,1))</f>
        <v/>
      </c>
      <c r="K112" t="str">
        <f>IF(D112="","",VLOOKUP(D112,wfscSailors!$C$2:$D$201,1,FALSE))</f>
        <v/>
      </c>
    </row>
    <row r="113" spans="1:11" ht="15" customHeight="1" x14ac:dyDescent="0.25">
      <c r="A113" s="1"/>
      <c r="B113" s="95"/>
      <c r="C113" s="19" t="str">
        <f>IF(B113="","",VLOOKUP(B113,wfscSailors!$A$2:$C$201,2,FALSE))</f>
        <v/>
      </c>
      <c r="D113" s="76" t="str">
        <f>IF(B113="","",VLOOKUP(B113,wfscSailors!$A$2:$C$201,3,FALSE))</f>
        <v/>
      </c>
      <c r="E113" s="70"/>
      <c r="F113" s="71"/>
      <c r="G113" s="24" t="str">
        <f t="shared" si="2"/>
        <v/>
      </c>
      <c r="H113" s="19" t="str">
        <f>IF(D113="","",IF(D113="merlin rocket",VLOOKUP(C113,MROA!$B$1:$D$21,3,TRUE),VLOOKUP(D113,'PY2017'!$A$3:$H$993,5,FALSE)))</f>
        <v/>
      </c>
      <c r="I113" s="24" t="str">
        <f t="shared" si="1"/>
        <v/>
      </c>
      <c r="J113" s="19" t="str">
        <f>IF(I113="","",RANK(I113,$I$85:I$102,1))</f>
        <v/>
      </c>
      <c r="K113" t="str">
        <f>IF(D113="","",VLOOKUP(D113,wfscSailors!$C$2:$D$201,1,FALSE))</f>
        <v/>
      </c>
    </row>
    <row r="114" spans="1:11" ht="15" customHeight="1" x14ac:dyDescent="0.25">
      <c r="A114" s="1"/>
      <c r="B114" s="95"/>
      <c r="C114" s="19" t="str">
        <f>IF(B114="","",VLOOKUP(B114,wfscSailors!$A$2:$C$201,2,FALSE))</f>
        <v/>
      </c>
      <c r="D114" s="76" t="str">
        <f>IF(B114="","",VLOOKUP(B114,wfscSailors!$A$2:$C$201,3,FALSE))</f>
        <v/>
      </c>
      <c r="E114" s="70"/>
      <c r="F114" s="71"/>
      <c r="G114" s="24" t="str">
        <f t="shared" si="2"/>
        <v/>
      </c>
      <c r="H114" s="19" t="str">
        <f>IF(D114="","",IF(D114="merlin rocket",VLOOKUP(C114,MROA!$B$1:$D$21,3,TRUE),VLOOKUP(D114,'PY2017'!$A$3:$H$993,5,FALSE)))</f>
        <v/>
      </c>
      <c r="I114" s="24" t="str">
        <f t="shared" si="1"/>
        <v/>
      </c>
      <c r="J114" s="19" t="str">
        <f>IF(I114="","",RANK(I114,$I$85:I$102,1))</f>
        <v/>
      </c>
      <c r="K114" t="str">
        <f>IF(D114="","",VLOOKUP(D114,wfscSailors!$C$2:$D$201,1,FALSE))</f>
        <v/>
      </c>
    </row>
    <row r="115" spans="1:11" ht="15" customHeight="1" x14ac:dyDescent="0.25">
      <c r="A115" s="1"/>
      <c r="B115" s="95"/>
      <c r="C115" s="19" t="str">
        <f>IF(B115="","",VLOOKUP(B115,wfscSailors!$A$2:$C$201,2,FALSE))</f>
        <v/>
      </c>
      <c r="D115" s="76" t="str">
        <f>IF(B115="","",VLOOKUP(B115,wfscSailors!$A$2:$C$201,3,FALSE))</f>
        <v/>
      </c>
      <c r="E115" s="70"/>
      <c r="F115" s="71"/>
      <c r="G115" s="24" t="str">
        <f t="shared" si="2"/>
        <v/>
      </c>
      <c r="H115" s="19" t="str">
        <f>IF(D115="","",IF(D115="merlin rocket",VLOOKUP(C115,MROA!$B$1:$D$21,3,TRUE),VLOOKUP(D115,'PY2017'!$A$3:$H$993,5,FALSE)))</f>
        <v/>
      </c>
      <c r="I115" s="24" t="str">
        <f t="shared" si="1"/>
        <v/>
      </c>
      <c r="J115" s="19" t="str">
        <f>IF(I115="","",RANK(I115,$I$85:I$102,1))</f>
        <v/>
      </c>
      <c r="K115" t="str">
        <f>IF(D115="","",VLOOKUP(D115,wfscSailors!$C$2:$D$201,1,FALSE))</f>
        <v/>
      </c>
    </row>
    <row r="116" spans="1:11" ht="15" customHeight="1" x14ac:dyDescent="0.25">
      <c r="A116" s="1"/>
      <c r="B116" s="95"/>
      <c r="C116" s="19" t="str">
        <f>IF(B116="","",VLOOKUP(B116,wfscSailors!$A$2:$C$201,2,FALSE))</f>
        <v/>
      </c>
      <c r="D116" s="76" t="str">
        <f>IF(B116="","",VLOOKUP(B116,wfscSailors!$A$2:$C$201,3,FALSE))</f>
        <v/>
      </c>
      <c r="E116" s="70"/>
      <c r="F116" s="71"/>
      <c r="G116" s="24" t="str">
        <f t="shared" si="2"/>
        <v/>
      </c>
      <c r="H116" s="19" t="str">
        <f>IF(D116="","",IF(D116="merlin rocket",VLOOKUP(C116,MROA!$B$1:$D$21,3,TRUE),VLOOKUP(D116,'PY2017'!$A$3:$H$993,5,FALSE)))</f>
        <v/>
      </c>
      <c r="I116" s="24" t="str">
        <f t="shared" si="1"/>
        <v/>
      </c>
      <c r="J116" s="19" t="str">
        <f>IF(I116="","",RANK(I116,$I$85:I$102,1))</f>
        <v/>
      </c>
      <c r="K116" t="str">
        <f>IF(D116="","",VLOOKUP(D116,wfscSailors!$C$2:$D$201,1,FALSE))</f>
        <v/>
      </c>
    </row>
    <row r="117" spans="1:11" ht="15" customHeight="1" x14ac:dyDescent="0.25">
      <c r="A117" s="1"/>
      <c r="B117" s="95"/>
      <c r="C117" s="19" t="str">
        <f>IF(B117="","",VLOOKUP(B117,wfscSailors!$A$2:$C$201,2,FALSE))</f>
        <v/>
      </c>
      <c r="D117" s="76" t="str">
        <f>IF(B117="","",VLOOKUP(B117,wfscSailors!$A$2:$C$201,3,FALSE))</f>
        <v/>
      </c>
      <c r="E117" s="70"/>
      <c r="F117" s="71"/>
      <c r="G117" s="24" t="str">
        <f t="shared" si="2"/>
        <v/>
      </c>
      <c r="H117" s="19" t="str">
        <f>IF(D117="","",IF(D117="merlin rocket",VLOOKUP(C117,MROA!$B$1:$D$21,3,TRUE),VLOOKUP(D117,'PY2017'!$A$3:$H$993,5,FALSE)))</f>
        <v/>
      </c>
      <c r="I117" s="24" t="str">
        <f t="shared" si="1"/>
        <v/>
      </c>
      <c r="J117" s="19" t="str">
        <f>IF(I117="","",RANK(I117,$I$85:I$102,1))</f>
        <v/>
      </c>
      <c r="K117" t="str">
        <f>IF(D117="","",VLOOKUP(D117,wfscSailors!$C$2:$D$201,1,FALSE))</f>
        <v/>
      </c>
    </row>
    <row r="118" spans="1:11" ht="15" customHeight="1" x14ac:dyDescent="0.25">
      <c r="A118" s="1"/>
      <c r="B118" s="95"/>
      <c r="C118" s="19" t="str">
        <f>IF(B118="","",VLOOKUP(B118,wfscSailors!$A$2:$C$201,2,FALSE))</f>
        <v/>
      </c>
      <c r="D118" s="76" t="str">
        <f>IF(B118="","",VLOOKUP(B118,wfscSailors!$A$2:$C$201,3,FALSE))</f>
        <v/>
      </c>
      <c r="E118" s="70"/>
      <c r="F118" s="71"/>
      <c r="G118" s="24" t="str">
        <f t="shared" si="2"/>
        <v/>
      </c>
      <c r="H118" s="19" t="str">
        <f>IF(D118="","",IF(D118="merlin rocket",VLOOKUP(C118,MROA!$B$1:$D$21,3,TRUE),VLOOKUP(D118,'PY2017'!$A$3:$H$993,5,FALSE)))</f>
        <v/>
      </c>
      <c r="I118" s="24" t="str">
        <f t="shared" si="1"/>
        <v/>
      </c>
      <c r="J118" s="19" t="str">
        <f>IF(I118="","",RANK(I118,$I$85:I$102,1))</f>
        <v/>
      </c>
      <c r="K118" t="str">
        <f>IF(D118="","",VLOOKUP(D118,wfscSailors!$C$2:$D$201,1,FALSE))</f>
        <v/>
      </c>
    </row>
    <row r="119" spans="1:11" ht="15" customHeight="1" x14ac:dyDescent="0.25">
      <c r="A119" s="1"/>
      <c r="B119" s="95"/>
      <c r="C119" s="19" t="str">
        <f>IF(B119="","",VLOOKUP(B119,wfscSailors!$A$2:$C$201,2,FALSE))</f>
        <v/>
      </c>
      <c r="D119" s="76" t="str">
        <f>IF(B119="","",VLOOKUP(B119,wfscSailors!$A$2:$C$201,3,FALSE))</f>
        <v/>
      </c>
      <c r="E119" s="70"/>
      <c r="F119" s="71"/>
      <c r="G119" s="24" t="str">
        <f t="shared" si="2"/>
        <v/>
      </c>
      <c r="H119" s="19" t="str">
        <f>IF(D119="","",IF(D119="merlin rocket",VLOOKUP(C119,MROA!$B$1:$D$21,3,TRUE),VLOOKUP(D119,'PY2017'!$A$3:$H$993,5,FALSE)))</f>
        <v/>
      </c>
      <c r="I119" s="24" t="str">
        <f t="shared" si="1"/>
        <v/>
      </c>
      <c r="J119" s="19" t="str">
        <f>IF(I119="","",RANK(I119,$I$85:I$102,1))</f>
        <v/>
      </c>
      <c r="K119" t="str">
        <f>IF(D119="","",VLOOKUP(D119,wfscSailors!$C$2:$D$201,1,FALSE))</f>
        <v/>
      </c>
    </row>
    <row r="120" spans="1:11" ht="15" customHeight="1" x14ac:dyDescent="0.25">
      <c r="A120" s="1"/>
      <c r="B120" s="95"/>
      <c r="C120" s="19" t="str">
        <f>IF(B120="","",VLOOKUP(B120,wfscSailors!$A$2:$C$201,2,FALSE))</f>
        <v/>
      </c>
      <c r="D120" s="76" t="str">
        <f>IF(B120="","",VLOOKUP(B120,wfscSailors!$A$2:$C$201,3,FALSE))</f>
        <v/>
      </c>
      <c r="E120" s="70"/>
      <c r="F120" s="71"/>
      <c r="G120" s="24" t="str">
        <f t="shared" si="2"/>
        <v/>
      </c>
      <c r="H120" s="19" t="str">
        <f>IF(D120="","",IF(D120="merlin rocket",VLOOKUP(C120,MROA!$B$1:$D$21,3,TRUE),VLOOKUP(D120,'PY2017'!$A$3:$H$993,5,FALSE)))</f>
        <v/>
      </c>
      <c r="I120" s="24" t="str">
        <f t="shared" si="1"/>
        <v/>
      </c>
      <c r="J120" s="19" t="str">
        <f>IF(I120="","",RANK(I120,$I$85:I$102,1))</f>
        <v/>
      </c>
      <c r="K120" t="str">
        <f>IF(D120="","",VLOOKUP(D120,wfscSailors!$C$2:$D$201,1,FALSE))</f>
        <v/>
      </c>
    </row>
    <row r="121" spans="1:11" ht="15" customHeight="1" x14ac:dyDescent="0.25">
      <c r="A121" s="1"/>
      <c r="B121" s="95"/>
      <c r="C121" s="19" t="str">
        <f>IF(B121="","",VLOOKUP(B121,wfscSailors!$A$2:$C$201,2,FALSE))</f>
        <v/>
      </c>
      <c r="D121" s="76" t="str">
        <f>IF(B121="","",VLOOKUP(B121,wfscSailors!$A$2:$C$201,3,FALSE))</f>
        <v/>
      </c>
      <c r="E121" s="70"/>
      <c r="F121" s="71"/>
      <c r="G121" s="24" t="str">
        <f t="shared" si="2"/>
        <v/>
      </c>
      <c r="H121" s="19" t="str">
        <f>IF(D121="","",IF(D121="merlin rocket",VLOOKUP(C121,MROA!$B$1:$D$21,3,TRUE),VLOOKUP(D121,'PY2017'!$A$3:$H$993,5,FALSE)))</f>
        <v/>
      </c>
      <c r="I121" s="24" t="str">
        <f t="shared" si="1"/>
        <v/>
      </c>
      <c r="J121" s="19" t="str">
        <f>IF(I121="","",RANK(I121,$I$85:I$102,1))</f>
        <v/>
      </c>
      <c r="K121" t="str">
        <f>IF(D121="","",VLOOKUP(D121,wfscSailors!$C$2:$D$201,1,FALSE))</f>
        <v/>
      </c>
    </row>
    <row r="122" spans="1:11" ht="15" customHeight="1" x14ac:dyDescent="0.25">
      <c r="A122" s="1"/>
      <c r="B122" s="95"/>
      <c r="C122" s="19" t="str">
        <f>IF(B122="","",VLOOKUP(B122,wfscSailors!$A$2:$C$201,2,FALSE))</f>
        <v/>
      </c>
      <c r="D122" s="76" t="str">
        <f>IF(B122="","",VLOOKUP(B122,wfscSailors!$A$2:$C$201,3,FALSE))</f>
        <v/>
      </c>
      <c r="E122" s="70"/>
      <c r="F122" s="71"/>
      <c r="G122" s="24" t="str">
        <f t="shared" si="2"/>
        <v/>
      </c>
      <c r="H122" s="19" t="str">
        <f>IF(D122="","",IF(D122="merlin rocket",VLOOKUP(C122,MROA!$B$1:$D$21,3,TRUE),VLOOKUP(D122,'PY2017'!$A$3:$H$993,5,FALSE)))</f>
        <v/>
      </c>
      <c r="I122" s="24" t="str">
        <f t="shared" si="1"/>
        <v/>
      </c>
      <c r="J122" s="19" t="str">
        <f>IF(I122="","",RANK(I122,$I$85:I$102,1))</f>
        <v/>
      </c>
      <c r="K122" t="str">
        <f>IF(D122="","",VLOOKUP(D122,wfscSailors!$C$2:$D$201,1,FALSE))</f>
        <v/>
      </c>
    </row>
    <row r="123" spans="1:11" ht="15" customHeight="1" x14ac:dyDescent="0.25">
      <c r="A123" s="1"/>
      <c r="B123" s="95"/>
      <c r="C123" s="19" t="str">
        <f>IF(B123="","",VLOOKUP(B123,wfscSailors!$A$2:$C$201,2,FALSE))</f>
        <v/>
      </c>
      <c r="D123" s="76" t="str">
        <f>IF(B123="","",VLOOKUP(B123,wfscSailors!$A$2:$C$201,3,FALSE))</f>
        <v/>
      </c>
      <c r="E123" s="70"/>
      <c r="F123" s="71"/>
      <c r="G123" s="24" t="str">
        <f t="shared" si="2"/>
        <v/>
      </c>
      <c r="H123" s="19" t="str">
        <f>IF(D123="","",IF(D123="merlin rocket",VLOOKUP(C123,MROA!$B$1:$D$21,3,TRUE),VLOOKUP(D123,'PY2017'!$A$3:$H$993,5,FALSE)))</f>
        <v/>
      </c>
      <c r="I123" s="24" t="str">
        <f t="shared" si="1"/>
        <v/>
      </c>
      <c r="J123" s="19" t="str">
        <f>IF(I123="","",RANK(I123,$I$85:I$102,1))</f>
        <v/>
      </c>
      <c r="K123" t="str">
        <f>IF(D123="","",VLOOKUP(D123,wfscSailors!$C$2:$D$201,1,FALSE))</f>
        <v/>
      </c>
    </row>
    <row r="124" spans="1:11" ht="15" customHeight="1" x14ac:dyDescent="0.25">
      <c r="A124" s="1"/>
      <c r="B124" s="95"/>
      <c r="C124" s="19" t="str">
        <f>IF(B124="","",VLOOKUP(B124,wfscSailors!$A$2:$C$201,2,FALSE))</f>
        <v/>
      </c>
      <c r="D124" s="76" t="str">
        <f>IF(B124="","",VLOOKUP(B124,wfscSailors!$A$2:$C$201,3,FALSE))</f>
        <v/>
      </c>
      <c r="E124" s="70"/>
      <c r="F124" s="71"/>
      <c r="G124" s="24" t="str">
        <f t="shared" si="2"/>
        <v/>
      </c>
      <c r="H124" s="19" t="str">
        <f>IF(D124="","",IF(D124="merlin rocket",VLOOKUP(C124,MROA!$B$1:$D$21,3,TRUE),VLOOKUP(D124,'PY2017'!$A$3:$H$993,5,FALSE)))</f>
        <v/>
      </c>
      <c r="I124" s="24" t="str">
        <f t="shared" si="1"/>
        <v/>
      </c>
      <c r="J124" s="19" t="str">
        <f>IF(I124="","",RANK(I124,$I$85:I$102,1))</f>
        <v/>
      </c>
      <c r="K124" t="str">
        <f>IF(D124="","",VLOOKUP(D124,wfscSailors!$C$2:$D$201,1,FALSE))</f>
        <v/>
      </c>
    </row>
    <row r="126" spans="1:11" ht="15" customHeight="1" x14ac:dyDescent="0.25"/>
    <row r="127" spans="1:11" ht="15" customHeight="1" x14ac:dyDescent="0.25"/>
    <row r="128" spans="1:11"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75" customHeight="1" x14ac:dyDescent="0.25"/>
  </sheetData>
  <autoFilter ref="B1:J102" xr:uid="{00000000-0009-0000-0000-000003000000}">
    <sortState ref="B2:J124">
      <sortCondition ref="J1:J102"/>
    </sortState>
  </autoFilter>
  <conditionalFormatting sqref="H85:H87 H103:H124">
    <cfRule type="expression" dxfId="16" priority="2">
      <formula>AND(G85&gt;0,OR(H85="",H85=0))</formula>
    </cfRule>
  </conditionalFormatting>
  <conditionalFormatting sqref="H88:H102">
    <cfRule type="expression" dxfId="15" priority="1">
      <formula>AND(G88&gt;0,OR(H88="",H88=0))</formula>
    </cfRule>
  </conditionalFormatting>
  <dataValidations count="2">
    <dataValidation type="whole" allowBlank="1" showInputMessage="1" showErrorMessage="1" error="invalid entry" promptTitle="Laps sailed" prompt="enter number between 1 and 99" sqref="E85" xr:uid="{00000000-0002-0000-0300-000000000000}">
      <formula1>1</formula1>
      <formula2>99</formula2>
    </dataValidation>
    <dataValidation type="time" allowBlank="1" showInputMessage="1" showErrorMessage="1" promptTitle="Elapsed time" prompt="Enter time (hh:mm:ss)" sqref="F85" xr:uid="{00000000-0002-0000-0300-000001000000}">
      <formula1>0</formula1>
      <formula2>0.999988425925926</formula2>
    </dataValidation>
  </dataValidations>
  <pageMargins left="0.23622047244094491" right="0.23622047244094491" top="0.74803149606299213" bottom="0.74803149606299213" header="0.31496062992125984" footer="0.31496062992125984"/>
  <pageSetup paperSize="9" scale="94" fitToHeight="2" orientation="landscape" r:id="rId1"/>
  <headerFooter>
    <oddFooter>&amp;C&amp;F&amp;RPage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e 6 6 1 1 e a - b a c 9 - 4 5 b d - b f 3 9 - e f 9 d e 4 9 3 7 f 2 2 "   x m l n s = " h t t p : / / s c h e m a s . m i c r o s o f t . c o m / D a t a M a s h u p " > A A A A A O w D A A B Q S w M E F A A C A A g A r 2 a 8 T D 0 X Y Y 6 o A A A A + A A A A B I A H A B D b 2 5 m a W c v U G F j a 2 F n Z S 5 4 b W w g o h g A K K A U A A A A A A A A A A A A A A A A A A A A A A A A A A A A h Y + 9 C s I w G E V f p W R v f i r V U r 6 m o I O L B U E Q 1 x B j G 2 x T a V L T d 3 P w k X w F C 1 p 1 c 7 y H M 5 z 7 u N 0 h H 5 o 6 u K r O 6 t Z k i G G K A m V k e 9 S m z F D v T m G C c g 5 b I c + i V M E o G 5 s O 9 p i h y r l L S o j 3 H v s Z b r u S R J Q y c i g 2 O 1 m p R q C P r P / L o T b W C S M V 4 r B / x f A I x w s c 0 3 m C W c K A T B g K b b 5 K N B Z j C u Q H w q q v X d 8 p r k y 4 X g K Z J p D 3 C / 4 E U E s D B B Q A A g A I A K 9 m v 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Z r x M u v t D E + I A A A C K A Q A A E w A c A E Z v c m 1 1 b G F z L 1 N l Y 3 R p b 2 4 x L m 0 g o h g A K K A U A A A A A A A A A A A A A A A A A A A A A A A A A A A A f Z A 9 a 8 M w E I Z 3 g / + D U B c b h C F t 6 B I y F N O h Q x u I D R 1 C B s W 9 1 i H y q U j n k m D 0 3 3 t G T W p K i R b B c x / v I 3 l o a G 9 R V P G e L d I k T X y r H b y J 5 / X q Q S y F A U o T w a e y v W u A y e O x A V O U v X O A 9 G r d Y W f t I c u H z Y v u Y C n H O b k N m 9 I i c c N W x f E b W b Y a P 3 h x f f o E y X t q v T N Q 1 E 6 j f 7 e u K 6 3 p O x y L P o t Z a h h k p D O p B H F F E B w p K H H m t 2 e u 8 T T B d / / j O e M n p P t 5 M a a E k F / U 1 t D Z L 1 Z b U Q t O x G 7 / 6 1 i B 4 Q / 6 w d m f l 6 i p z E T g E h r y N N n j 9 a j F N 1 B L A Q I t A B Q A A g A I A K 9 m v E w 9 F 2 G O q A A A A P g A A A A S A A A A A A A A A A A A A A A A A A A A A A B D b 2 5 m a W c v U G F j a 2 F n Z S 5 4 b W x Q S w E C L Q A U A A I A C A C v Z r x M D 8 r p q 6 Q A A A D p A A A A E w A A A A A A A A A A A A A A A A D 0 A A A A W 0 N v b n R l b n R f V H l w Z X N d L n h t b F B L A Q I t A B Q A A g A I A K 9 m v E y 6 + 0 M T 4 g A A A I o B A A A T A A A A A A A A A A A A A A A A A O U 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J A A A A A A A A T 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S T 0 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E x h c 3 R V c G R h d G V k I i B W Y W x 1 Z T 0 i Z D I w M T c t M D c t M j J U M D c 6 N D U 6 M D g u M D k 3 N z c 4 O F o i I C 8 + P E V u d H J 5 I F R 5 c G U 9 I k Z p b G x F c n J v c k N v Z G U i I F Z h b H V l P S J z V W 5 r b m 9 3 b i I g L z 4 8 R W 5 0 c n k g V H l w Z T 0 i R m l s b E N v b H V t b k 5 h b W V z I i B W Y W x 1 Z T 0 i c 1 s m c X V v d D t D b 2 x 1 b W 4 y J n F 1 b 3 Q 7 L C Z x d W 9 0 O 0 N v b H V t b j M m c X V v d D s s J n F 1 b 3 Q 7 Q 2 9 s d W 1 u N C Z x d W 9 0 O 1 0 i I C 8 + P E V u d H J 5 I F R 5 c G U 9 I k Z p b G x D b 2 x 1 b W 5 U e X B l c y I g V m F s d W U 9 I n N B Q U F E I i A v P j x F b n R y e S B U e X B l P S J G a W x s R X J y b 3 J D b 3 V u d C I g V m F s d W U 9 I m w w I i A v P j x F b n R y e S B U e X B l P S J G a W x s Q 2 9 1 b n Q i I F Z h b H V l P S J s M j I 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N U k 9 B L 0 N o Y W 5 n Z W Q g V H l w Z S 5 7 Q 2 9 s d W 1 u M i w x f S Z x d W 9 0 O y w m c X V v d D t T Z W N 0 a W 9 u M S 9 N U k 9 B L 0 N o Y W 5 n Z W Q g V H l w Z S 5 7 Q 2 9 s d W 1 u M y w y f S Z x d W 9 0 O y w m c X V v d D t T Z W N 0 a W 9 u M S 9 N U k 9 B L 0 N o Y W 5 n Z W Q g V H l w Z S 5 7 Q 2 9 s d W 1 u N C w z f S Z x d W 9 0 O 1 0 s J n F 1 b 3 Q 7 Q 2 9 s d W 1 u Q 2 9 1 b n Q m c X V v d D s 6 M y w m c X V v d D t L Z X l D b 2 x 1 b W 5 O Y W 1 l c y Z x d W 9 0 O z p b X S w m c X V v d D t D b 2 x 1 b W 5 J Z G V u d G l 0 a W V z J n F 1 b 3 Q 7 O l s m c X V v d D t T Z W N 0 a W 9 u M S 9 N U k 9 B L 0 N o Y W 5 n Z W Q g V H l w Z S 5 7 Q 2 9 s d W 1 u M i w x f S Z x d W 9 0 O y w m c X V v d D t T Z W N 0 a W 9 u M S 9 N U k 9 B L 0 N o Y W 5 n Z W Q g V H l w Z S 5 7 Q 2 9 s d W 1 u M y w y f S Z x d W 9 0 O y w m c X V v d D t T Z W N 0 a W 9 u M S 9 N U k 9 B L 0 N o Y W 5 n Z W Q g V H l w Z S 5 7 Q 2 9 s d W 1 u N C w z f S Z x d W 9 0 O 1 0 s J n F 1 b 3 Q 7 U m V s Y X R p b 2 5 z a G l w S W 5 m b y Z x d W 9 0 O z p b X X 0 i I C 8 + P E V u d H J 5 I F R 5 c G U 9 I k 5 h d m l n Y X R p b 2 5 T d G V w T m F t Z S I g V m F s d W U 9 I n N O Y X Z p Z 2 F 0 a W 9 u I i A v P j w v U 3 R h Y m x l R W 5 0 c m l l c z 4 8 L 0 l 0 Z W 0 + P E l 0 Z W 0 + P E l 0 Z W 1 M b 2 N h d G l v b j 4 8 S X R l b V R 5 c G U + R m 9 y b X V s Y T w v S X R l b V R 5 c G U + P E l 0 Z W 1 Q Y X R o P l N l Y 3 R p b 2 4 x L 0 1 S T 0 E v U 2 9 1 c m N l P C 9 J d G V t U G F 0 a D 4 8 L 0 l 0 Z W 1 M b 2 N h d G l v b j 4 8 U 3 R h Y m x l R W 5 0 c m l l c y A v P j w v S X R l b T 4 8 S X R l b T 4 8 S X R l b U x v Y 2 F 0 a W 9 u P j x J d G V t V H l w Z T 5 G b 3 J t d W x h P C 9 J d G V t V H l w Z T 4 8 S X R l b V B h d G g + U 2 V j d G l v b j E v T V J P Q S 9 D a G F u Z 2 V k J T I w V H l w Z T w v S X R l b V B h d G g + P C 9 J d G V t T G 9 j Y X R p b 2 4 + P F N 0 Y W J s Z U V u d H J p Z X M g L z 4 8 L 0 l 0 Z W 0 + P E l 0 Z W 0 + P E l 0 Z W 1 M b 2 N h d G l v b j 4 8 S X R l b V R 5 c G U + R m 9 y b X V s Y T w v S X R l b V R 5 c G U + P E l 0 Z W 1 Q Y X R o P l N l Y 3 R p b 2 4 x L 0 1 S T 0 E v U m V t b 3 Z l Z C U y M E 9 0 a G V y J T I w Q 2 9 s d W 1 u c z w v S X R l b V B h d G g + P C 9 J d G V t T G 9 j Y X R p b 2 4 + P F N 0 Y W J s Z U V u d H J p Z X M g L z 4 8 L 0 l 0 Z W 0 + P C 9 J d G V t c z 4 8 L 0 x v Y 2 F s U G F j a 2 F n Z U 1 l d G F k Y X R h R m l s Z T 4 W A A A A U E s F B g A A A A A A A A A A A A A A A A A A A A A A A C Y B A A A B A A A A 0 I y d 3 w E V 0 R G M e g D A T 8 K X 6 w E A A A D 9 p w h d 5 t L Y Q 5 G m 1 r R 4 W H T S A A A A A A I A A A A A A B B m A A A A A Q A A I A A A A H K v 6 Z H u E a j L 9 Z e o i 1 l 1 m O M u O L 6 b P 2 7 t t m 7 F X M p T N F I m A A A A A A 6 A A A A A A g A A I A A A A I h Q z J s R E B m v h M 9 9 K s 8 f l 9 k o s 0 y x n P / k s j w m x i V I + W 7 + U A A A A H q 5 5 d H L t Y G 2 0 Q x p t W D Y M k E 8 + o V 5 9 S E m d O 1 S q 7 j 3 s X R g 0 W Y E o Z L i P A 2 N / g h r f z H + r C i a 0 T 3 c K W x / z n Y i 7 q q 5 B 6 Z D f 8 i 3 A 3 U Q 5 8 v p D l m r g w f j Q A A A A E W L u G I S 6 k q w v E K F J z 4 9 a D t p / r Z F U l H S v S A t 7 p Z x 1 E / a M e 4 v U 9 m z x a B L U Z F n u I 5 H D 2 X o z F N j q g O P G b v i 8 B u t Z o E = < / D a t a M a s h u p > 
</file>

<file path=customXml/itemProps1.xml><?xml version="1.0" encoding="utf-8"?>
<ds:datastoreItem xmlns:ds="http://schemas.openxmlformats.org/officeDocument/2006/customXml" ds:itemID="{F62E31C2-3B01-448B-A28E-1F24E7F826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Sheet1</vt:lpstr>
      <vt:lpstr>Sheet2</vt:lpstr>
      <vt:lpstr>wfscSailors</vt:lpstr>
      <vt:lpstr>Consolodated PN</vt:lpstr>
      <vt:lpstr>PN List 2018</vt:lpstr>
      <vt:lpstr>PN List WFSC Special</vt:lpstr>
      <vt:lpstr>PY2017</vt:lpstr>
      <vt:lpstr>MROA</vt:lpstr>
      <vt:lpstr>Results (handicap)</vt:lpstr>
      <vt:lpstr>reference Race</vt:lpstr>
      <vt:lpstr>Results (Pursuit)</vt:lpstr>
      <vt:lpstr>Persuit 2017</vt:lpstr>
      <vt:lpstr>PY2016</vt:lpstr>
      <vt:lpstr>MROA</vt:lpstr>
      <vt:lpstr>'PN List 2018'!Print_Area</vt:lpstr>
      <vt:lpstr>'Results (handicap)'!Print_Area</vt:lpstr>
      <vt:lpstr>'Results (Pursuit)'!Print_Area</vt:lpstr>
      <vt:lpstr>'Results (handicap)'!Print_Titles</vt:lpstr>
      <vt:lpstr>'Results (Pursuit)'!Print_Titles</vt:lpstr>
      <vt:lpstr>'PN List WFSC Special'!Sailors</vt:lpstr>
      <vt:lpstr>Sailors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 Stanislaus</dc:creator>
  <cp:keywords/>
  <dc:description/>
  <cp:lastModifiedBy>Luke Stanislaus</cp:lastModifiedBy>
  <cp:revision/>
  <dcterms:created xsi:type="dcterms:W3CDTF">2013-06-20T21:04:27Z</dcterms:created>
  <dcterms:modified xsi:type="dcterms:W3CDTF">2018-05-30T13:28:14Z</dcterms:modified>
  <cp:category/>
  <cp:contentStatus/>
</cp:coreProperties>
</file>